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6%_0m_0_TSP/"/>
    </mc:Choice>
  </mc:AlternateContent>
  <xr:revisionPtr revIDLastSave="267" documentId="11_763FBFEB4834D41FF021F2D1D209CD809B80A818" xr6:coauthVersionLast="47" xr6:coauthVersionMax="47" xr10:uidLastSave="{4FD1DEE4-FBA3-47DB-A5AB-151ACDC8728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<sst xmlns="http://schemas.openxmlformats.org/spreadsheetml/2006/main" count="1226" uniqueCount="70">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</sst>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06-44A2-9055-924D062E693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06-44A2-9055-924D062E693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06-44A2-9055-924D062E693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06-44A2-9055-924D062E693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B06-44A2-9055-924D062E693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B06-44A2-9055-924D062E693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B06-44A2-9055-924D062E693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B06-44A2-9055-924D062E693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B06-44A2-9055-924D062E693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B06-44A2-9055-924D062E693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B06-44A2-9055-924D062E693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B06-44A2-9055-924D062E693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B06-44A2-9055-924D062E693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B06-44A2-9055-924D062E693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B06-44A2-9055-924D062E693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B06-44A2-9055-924D062E693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B06-44A2-9055-924D062E693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B06-44A2-9055-924D062E693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B06-44A2-9055-924D062E693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B06-44A2-9055-924D062E693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B06-44A2-9055-924D062E693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B06-44A2-9055-924D062E693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B06-44A2-9055-924D062E693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B06-44A2-9055-924D062E693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B06-44A2-9055-924D062E693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B06-44A2-9055-924D062E693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B06-44A2-9055-924D062E693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B06-44A2-9055-924D062E693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B06-44A2-9055-924D062E693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B06-44A2-9055-924D062E693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B06-44A2-9055-924D062E693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B06-44A2-9055-924D062E693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B06-44A2-9055-924D062E693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B06-44A2-9055-924D062E693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B06-44A2-9055-924D062E693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B06-44A2-9055-924D062E693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B06-44A2-9055-924D062E693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B06-44A2-9055-924D062E693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B06-44A2-9055-924D062E693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B06-44A2-9055-924D062E693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B06-44A2-9055-924D062E693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B06-44A2-9055-924D062E693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B06-44A2-9055-924D062E693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B06-44A2-9055-924D062E693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B06-44A2-9055-924D062E693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B06-44A2-9055-924D062E693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B06-44A2-9055-924D062E693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B06-44A2-9055-924D062E693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B06-44A2-9055-924D062E693D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2B06-44A2-9055-924D062E693D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2B06-44A2-9055-924D062E693D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2B06-44A2-9055-924D062E693D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2B06-44A2-9055-924D062E693D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2B06-44A2-9055-924D062E693D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2B06-44A2-9055-924D062E693D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2B06-44A2-9055-924D062E693D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2B06-44A2-9055-924D062E693D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2B06-44A2-9055-924D062E693D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2B06-44A2-9055-924D062E693D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2B06-44A2-9055-924D062E693D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2B06-44A2-9055-924D062E693D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2B06-44A2-9055-924D062E693D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2B06-44A2-9055-924D062E693D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2B06-44A2-9055-924D062E693D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2B06-44A2-9055-924D062E693D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2B06-44A2-9055-924D062E693D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2B06-44A2-9055-924D062E693D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2B06-44A2-9055-924D062E693D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2B06-44A2-9055-924D062E693D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2B06-44A2-9055-924D062E693D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2B06-44A2-9055-924D062E693D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2B06-44A2-9055-924D062E693D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2B06-44A2-9055-924D062E693D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2B06-44A2-9055-924D062E693D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2B06-44A2-9055-924D062E693D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2B06-44A2-9055-924D062E693D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2B06-44A2-9055-924D062E693D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2B06-44A2-9055-924D062E693D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2B06-44A2-9055-924D062E693D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2B06-44A2-9055-924D062E693D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2B06-44A2-9055-924D062E693D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2B06-44A2-9055-924D062E693D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2B06-44A2-9055-924D062E693D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2B06-44A2-9055-924D062E693D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2B06-44A2-9055-924D062E693D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2B06-44A2-9055-924D062E693D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2B06-44A2-9055-924D062E693D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2B06-44A2-9055-924D062E693D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2B06-44A2-9055-924D062E693D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2B06-44A2-9055-924D062E693D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2B06-44A2-9055-924D062E693D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2B06-44A2-9055-924D062E693D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2B06-44A2-9055-924D062E693D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2B06-44A2-9055-924D062E693D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2B06-44A2-9055-924D062E693D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2B06-44A2-9055-924D062E693D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2B06-44A2-9055-924D062E693D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2B06-44A2-9055-924D062E693D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2B06-44A2-9055-924D062E693D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2B06-44A2-9055-924D062E693D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2B06-44A2-9055-924D062E693D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2B06-44A2-9055-924D062E693D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2B06-44A2-9055-924D062E693D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2B06-44A2-9055-924D062E693D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2B06-44A2-9055-924D062E693D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2B06-44A2-9055-924D062E693D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2B06-44A2-9055-924D062E693D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2B06-44A2-9055-924D062E693D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2B06-44A2-9055-924D062E693D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2B06-44A2-9055-924D062E693D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2B06-44A2-9055-924D062E693D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2B06-44A2-9055-924D062E693D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2B06-44A2-9055-924D062E693D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2B06-44A2-9055-924D062E693D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2B06-44A2-9055-924D062E693D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2B06-44A2-9055-924D062E693D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2B06-44A2-9055-924D062E693D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2B06-44A2-9055-924D062E693D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2B06-44A2-9055-924D062E693D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2B06-44A2-9055-924D062E693D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2B06-44A2-9055-924D062E693D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2B06-44A2-9055-924D062E693D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2B06-44A2-9055-924D062E693D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2B06-44A2-9055-924D062E693D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2B06-44A2-9055-924D062E693D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2B06-44A2-9055-924D062E693D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2B06-44A2-9055-924D062E693D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2B06-44A2-9055-924D062E693D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2B06-44A2-9055-924D062E693D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2B06-44A2-9055-924D062E693D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2B06-44A2-9055-924D062E693D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2B06-44A2-9055-924D062E693D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2B06-44A2-9055-924D062E693D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2B06-44A2-9055-924D062E693D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2B06-44A2-9055-924D062E693D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2B06-44A2-9055-924D062E693D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2B06-44A2-9055-924D062E693D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2B06-44A2-9055-924D062E693D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2B06-44A2-9055-924D062E693D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2B06-44A2-9055-924D062E693D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2B06-44A2-9055-924D062E693D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2B06-44A2-9055-924D062E693D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2B06-44A2-9055-924D062E693D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2B06-44A2-9055-924D062E693D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2B06-44A2-9055-924D062E693D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2B06-44A2-9055-924D062E693D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2B06-44A2-9055-924D062E693D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2B06-44A2-9055-924D062E693D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2B06-44A2-9055-924D062E693D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2B06-44A2-9055-924D062E693D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2B06-44A2-9055-924D062E693D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2B06-44A2-9055-924D062E693D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2B06-44A2-9055-924D062E693D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2B06-44A2-9055-924D062E693D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2B06-44A2-9055-924D062E693D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2B06-44A2-9055-924D062E693D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2B06-44A2-9055-924D062E693D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2B06-44A2-9055-924D062E693D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2B06-44A2-9055-924D062E693D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2B06-44A2-9055-924D062E693D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2B06-44A2-9055-924D062E693D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2B06-44A2-9055-924D062E693D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2B06-44A2-9055-924D062E693D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2B06-44A2-9055-924D062E693D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2B06-44A2-9055-924D062E693D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2B06-44A2-9055-924D062E693D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2B06-44A2-9055-924D062E693D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2B06-44A2-9055-924D062E693D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2B06-44A2-9055-924D062E693D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2B06-44A2-9055-924D062E693D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2B06-44A2-9055-924D062E693D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2B06-44A2-9055-924D062E693D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2B06-44A2-9055-924D062E693D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2B06-44A2-9055-924D062E693D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2B06-44A2-9055-924D062E693D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2B06-44A2-9055-924D062E693D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2B06-44A2-9055-924D062E693D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2B06-44A2-9055-924D062E693D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2B06-44A2-9055-924D062E693D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2B06-44A2-9055-924D062E693D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2B06-44A2-9055-924D062E693D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2B06-44A2-9055-924D062E693D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2B06-44A2-9055-924D062E693D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2B06-44A2-9055-924D062E693D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2B06-44A2-9055-924D062E693D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2B06-44A2-9055-924D062E693D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2B06-44A2-9055-924D062E693D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2B06-44A2-9055-924D062E693D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2B06-44A2-9055-924D062E693D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2B06-44A2-9055-924D062E693D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2B06-44A2-9055-924D062E693D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2B06-44A2-9055-924D062E693D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2B06-44A2-9055-924D062E693D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2B06-44A2-9055-924D062E693D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2B06-44A2-9055-924D062E693D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2B06-44A2-9055-924D062E693D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2B06-44A2-9055-924D062E693D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2B06-44A2-9055-924D062E693D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2B06-44A2-9055-924D062E693D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2B06-44A2-9055-924D062E693D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2B06-44A2-9055-924D062E693D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2B06-44A2-9055-924D062E693D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2B06-44A2-9055-924D062E693D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2B06-44A2-9055-924D062E693D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2B06-44A2-9055-924D062E693D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2B06-44A2-9055-924D062E693D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2B06-44A2-9055-924D062E693D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2B06-44A2-9055-924D062E693D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2B06-44A2-9055-924D062E693D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2B06-44A2-9055-924D062E693D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2B06-44A2-9055-924D062E693D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2B06-44A2-9055-924D062E693D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2B06-44A2-9055-924D062E693D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2B06-44A2-9055-924D062E693D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2B06-44A2-9055-924D062E693D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2B06-44A2-9055-924D062E693D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2B06-44A2-9055-924D062E693D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2B06-44A2-9055-924D062E693D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2B06-44A2-9055-924D062E693D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2B06-44A2-9055-924D062E693D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2B06-44A2-9055-924D062E693D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2B06-44A2-9055-924D062E693D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2B06-44A2-9055-924D062E693D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2B06-44A2-9055-924D062E693D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2B06-44A2-9055-924D062E693D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2B06-44A2-9055-924D062E693D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2B06-44A2-9055-924D062E693D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2B06-44A2-9055-924D062E693D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2B06-44A2-9055-924D062E693D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2B06-44A2-9055-924D062E693D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2B06-44A2-9055-924D062E693D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2B06-44A2-9055-924D062E693D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2B06-44A2-9055-924D062E693D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2B06-44A2-9055-924D062E693D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2B06-44A2-9055-924D062E693D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2B06-44A2-9055-924D062E693D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2B06-44A2-9055-924D062E693D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2B06-44A2-9055-924D062E693D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2B06-44A2-9055-924D062E693D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2B06-44A2-9055-924D062E693D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2B06-44A2-9055-924D062E693D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2B06-44A2-9055-924D062E693D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2B06-44A2-9055-924D062E693D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2B06-44A2-9055-924D062E693D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2B06-44A2-9055-924D062E693D}"/>
              </c:ext>
            </c:extLst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A-2B06-44A2-9055-924D062E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DFBA-2AEA-40A6-AF03-FA1F3DC717EE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0.75780000000000003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355</v>
      </c>
      <c r="F2">
        <f>_xlfn.XLOOKUP(B2,RESULTADOS_0!D:D,RESULTADOS_0!F:F,0,0,1)</f>
        <v>126.38</v>
      </c>
      <c r="G2">
        <f>_xlfn.XLOOKUP(B2,RESULTADOS_0!D:D,RESULTADOS_0!M:M,0,0,1)</f>
        <v>0</v>
      </c>
      <c r="H2">
        <f>_xlfn.XLOOKUP(B2,RESULTADOS_0!D:D,RESULTADOS_0!AF:AF,0,0,1)</f>
        <v>7.2260409220271304E-6</v>
      </c>
      <c r="I2">
        <f>_xlfn.XLOOKUP(B2,RESULTADOS_0!D:D,RESULTADOS_0!AC:AC,0,0,1)</f>
        <v>1640.383522605269</v>
      </c>
      <c r="J2">
        <f>_xlfn.XLOOKUP(B2,RESULTADOS_0!D:D,RESULTADOS_0!G:G,0,0,1)</f>
        <v>21.36</v>
      </c>
      <c r="K2">
        <v>0.75780000000000003</v>
      </c>
      <c r="L2">
        <v>100</v>
      </c>
      <c r="M2">
        <v>6</v>
      </c>
      <c r="N2">
        <f>_xlfn.XLOOKUP(B2,RESULTADOS_0!D:D,RESULTADOS_0!AH:AH,0,0,1)</f>
        <v>1640383.522605269</v>
      </c>
      <c r="T2">
        <v>20</v>
      </c>
    </row>
    <row r="3" spans="1:20" x14ac:dyDescent="0.25">
      <c r="A3" t="s">
        <v>52</v>
      </c>
      <c r="B3">
        <v>0.79900000000000004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237</v>
      </c>
      <c r="F3">
        <f>_xlfn.XLOOKUP(B3,RESULTADOS_1!D:D,RESULTADOS_1!F:F,0,0,1)</f>
        <v>120.83</v>
      </c>
      <c r="G3">
        <f>_xlfn.XLOOKUP(B3,RESULTADOS_1!D:D,RESULTADOS_1!M:M,0,0,1)</f>
        <v>0</v>
      </c>
      <c r="H3">
        <f>_xlfn.XLOOKUP(B3,RESULTADOS_1!D:D,RESULTADOS_1!AF:AF,0,0,1)</f>
        <v>6.4693852534183454E-6</v>
      </c>
      <c r="I3">
        <f>_xlfn.XLOOKUP(B3,RESULTADOS_1!D:D,RESULTADOS_1!AC:AC,0,0,1)</f>
        <v>1800.6206879931219</v>
      </c>
      <c r="J3">
        <f>_xlfn.XLOOKUP(B3,RESULTADOS_1!D:D,RESULTADOS_1!G:G,0,0,1)</f>
        <v>30.59</v>
      </c>
      <c r="K3">
        <v>0.79900000000000004</v>
      </c>
      <c r="N3">
        <f>_xlfn.XLOOKUP(B3,RESULTADOS_1!D:D,RESULTADOS_1!AH:AH,0,0,1)</f>
        <v>1800620.687993122</v>
      </c>
    </row>
    <row r="4" spans="1:20" x14ac:dyDescent="0.25">
      <c r="A4" t="s">
        <v>53</v>
      </c>
      <c r="B4">
        <v>0.81969999999999998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178</v>
      </c>
      <c r="F4">
        <f>_xlfn.XLOOKUP(B4,RESULTADOS_2!D:D,RESULTADOS_2!F:F,0,0,1)</f>
        <v>118.07</v>
      </c>
      <c r="G4">
        <f>_xlfn.XLOOKUP(B4,RESULTADOS_2!D:D,RESULTADOS_2!M:M,0,0,1)</f>
        <v>0</v>
      </c>
      <c r="H4">
        <f>_xlfn.XLOOKUP(B4,RESULTADOS_2!D:D,RESULTADOS_2!AF:AF,0,0,1)</f>
        <v>5.9098285316641102E-6</v>
      </c>
      <c r="I4">
        <f>_xlfn.XLOOKUP(B4,RESULTADOS_2!D:D,RESULTADOS_2!AC:AC,0,0,1)</f>
        <v>1918.740540484971</v>
      </c>
      <c r="J4">
        <f>_xlfn.XLOOKUP(B4,RESULTADOS_2!D:D,RESULTADOS_2!G:G,0,0,1)</f>
        <v>39.799999999999997</v>
      </c>
      <c r="K4">
        <v>0.81969999999999998</v>
      </c>
      <c r="N4">
        <f>_xlfn.XLOOKUP(B4,RESULTADOS_2!D:D,RESULTADOS_2!AH:AH,0,0,1)</f>
        <v>1918740.5404849709</v>
      </c>
    </row>
    <row r="5" spans="1:20" x14ac:dyDescent="0.25">
      <c r="A5" t="s">
        <v>54</v>
      </c>
      <c r="B5">
        <v>0.83199999999999996</v>
      </c>
      <c r="C5">
        <f>_xlfn.XLOOKUP(B5,RESULTADOS_3!D:D,RESULTADOS_3!B:B,0,0,1)</f>
        <v>25</v>
      </c>
      <c r="D5">
        <f>_xlfn.XLOOKUP(B5,RESULTADOS_3!D:D,RESULTADOS_3!L:L,0,0,1)</f>
        <v>4</v>
      </c>
      <c r="E5">
        <f>_xlfn.XLOOKUP(B5,RESULTADOS_3!D:D,RESULTADOS_3!I:I,0,0,1)</f>
        <v>143</v>
      </c>
      <c r="F5">
        <f>_xlfn.XLOOKUP(B5,RESULTADOS_3!D:D,RESULTADOS_3!F:F,0,0,1)</f>
        <v>116.41</v>
      </c>
      <c r="G5">
        <f>_xlfn.XLOOKUP(B5,RESULTADOS_3!D:D,RESULTADOS_3!M:M,0,0,1)</f>
        <v>0</v>
      </c>
      <c r="H5">
        <f>_xlfn.XLOOKUP(B5,RESULTADOS_3!D:D,RESULTADOS_3!AF:AF,0,0,1)</f>
        <v>5.4821747178213571E-6</v>
      </c>
      <c r="I5">
        <f>_xlfn.XLOOKUP(B5,RESULTADOS_3!D:D,RESULTADOS_3!AC:AC,0,0,1)</f>
        <v>2038.4045218729029</v>
      </c>
      <c r="J5">
        <f>_xlfn.XLOOKUP(B5,RESULTADOS_3!D:D,RESULTADOS_3!G:G,0,0,1)</f>
        <v>48.84</v>
      </c>
      <c r="K5">
        <v>0.83200000000000007</v>
      </c>
      <c r="N5">
        <f>_xlfn.XLOOKUP(B5,RESULTADOS_3!D:D,RESULTADOS_3!AH:AH,0,0,1)</f>
        <v>2038404.521872903</v>
      </c>
    </row>
    <row r="6" spans="1:20" x14ac:dyDescent="0.25">
      <c r="A6" t="s">
        <v>55</v>
      </c>
      <c r="B6">
        <v>0.84060000000000001</v>
      </c>
      <c r="C6">
        <f>_xlfn.XLOOKUP(B6,RESULTADOS_4!D:D,RESULTADOS_4!B:B,0,0,1)</f>
        <v>30</v>
      </c>
      <c r="D6">
        <f>_xlfn.XLOOKUP(B6,RESULTADOS_4!D:D,RESULTADOS_4!L:L,0,0,1)</f>
        <v>5</v>
      </c>
      <c r="E6">
        <f>_xlfn.XLOOKUP(B6,RESULTADOS_4!D:D,RESULTADOS_4!I:I,0,0,1)</f>
        <v>119</v>
      </c>
      <c r="F6">
        <f>_xlfn.XLOOKUP(B6,RESULTADOS_4!D:D,RESULTADOS_4!F:F,0,0,1)</f>
        <v>115.27</v>
      </c>
      <c r="G6">
        <f>_xlfn.XLOOKUP(B6,RESULTADOS_4!D:D,RESULTADOS_4!M:M,0,0,1)</f>
        <v>0</v>
      </c>
      <c r="H6">
        <f>_xlfn.XLOOKUP(B6,RESULTADOS_4!D:D,RESULTADOS_4!AF:AF,0,0,1)</f>
        <v>5.1461181165159716E-6</v>
      </c>
      <c r="I6">
        <f>_xlfn.XLOOKUP(B6,RESULTADOS_4!D:D,RESULTADOS_4!AC:AC,0,0,1)</f>
        <v>2128.5309177533732</v>
      </c>
      <c r="J6">
        <f>_xlfn.XLOOKUP(B6,RESULTADOS_4!D:D,RESULTADOS_4!G:G,0,0,1)</f>
        <v>58.12</v>
      </c>
      <c r="K6">
        <v>0.84060000000000001</v>
      </c>
      <c r="N6">
        <f>_xlfn.XLOOKUP(B6,RESULTADOS_4!D:D,RESULTADOS_4!AH:AH,0,0,1)</f>
        <v>2128530.9177533728</v>
      </c>
    </row>
    <row r="7" spans="1:20" x14ac:dyDescent="0.25">
      <c r="A7" t="s">
        <v>56</v>
      </c>
      <c r="B7">
        <v>0.84670000000000001</v>
      </c>
      <c r="C7">
        <f>_xlfn.XLOOKUP(B7,RESULTADOS_5!D:D,RESULTADOS_5!B:B,0,0,1)</f>
        <v>35</v>
      </c>
      <c r="D7">
        <f>_xlfn.XLOOKUP(B7,RESULTADOS_5!D:D,RESULTADOS_5!L:L,0,0,1)</f>
        <v>6</v>
      </c>
      <c r="E7">
        <f>_xlfn.XLOOKUP(B7,RESULTADOS_5!D:D,RESULTADOS_5!I:I,0,0,1)</f>
        <v>102</v>
      </c>
      <c r="F7">
        <f>_xlfn.XLOOKUP(B7,RESULTADOS_5!D:D,RESULTADOS_5!F:F,0,0,1)</f>
        <v>114.45</v>
      </c>
      <c r="G7">
        <f>_xlfn.XLOOKUP(B7,RESULTADOS_5!D:D,RESULTADOS_5!M:M,0,0,1)</f>
        <v>0</v>
      </c>
      <c r="H7">
        <f>_xlfn.XLOOKUP(B7,RESULTADOS_5!D:D,RESULTADOS_5!AF:AF,0,0,1)</f>
        <v>4.8709730969726059E-6</v>
      </c>
      <c r="I7">
        <f>_xlfn.XLOOKUP(B7,RESULTADOS_5!D:D,RESULTADOS_5!AC:AC,0,0,1)</f>
        <v>2222.9765954236718</v>
      </c>
      <c r="J7">
        <f>_xlfn.XLOOKUP(B7,RESULTADOS_5!D:D,RESULTADOS_5!G:G,0,0,1)</f>
        <v>67.319999999999993</v>
      </c>
      <c r="K7">
        <v>0.84670000000000001</v>
      </c>
      <c r="N7">
        <f>_xlfn.XLOOKUP(B7,RESULTADOS_5!D:D,RESULTADOS_5!AH:AH,0,0,1)</f>
        <v>2222976.5954236719</v>
      </c>
    </row>
    <row r="8" spans="1:20" x14ac:dyDescent="0.25">
      <c r="A8" t="s">
        <v>57</v>
      </c>
      <c r="B8">
        <v>0.85029999999999994</v>
      </c>
      <c r="C8">
        <f>_xlfn.XLOOKUP(B8,RESULTADOS_6!D:D,RESULTADOS_6!B:B,0,0,1)</f>
        <v>40</v>
      </c>
      <c r="D8">
        <f>_xlfn.XLOOKUP(B8,RESULTADOS_6!D:D,RESULTADOS_6!L:L,0,0,1)</f>
        <v>7</v>
      </c>
      <c r="E8">
        <f>_xlfn.XLOOKUP(B8,RESULTADOS_6!D:D,RESULTADOS_6!I:I,0,0,1)</f>
        <v>90</v>
      </c>
      <c r="F8">
        <f>_xlfn.XLOOKUP(B8,RESULTADOS_6!D:D,RESULTADOS_6!F:F,0,0,1)</f>
        <v>113.96</v>
      </c>
      <c r="G8">
        <f>_xlfn.XLOOKUP(B8,RESULTADOS_6!D:D,RESULTADOS_6!M:M,0,0,1)</f>
        <v>1</v>
      </c>
      <c r="H8">
        <f>_xlfn.XLOOKUP(B8,RESULTADOS_6!D:D,RESULTADOS_6!AF:AF,0,0,1)</f>
        <v>4.6351762642953591E-6</v>
      </c>
      <c r="I8">
        <f>_xlfn.XLOOKUP(B8,RESULTADOS_6!D:D,RESULTADOS_6!AC:AC,0,0,1)</f>
        <v>2301.4131347862399</v>
      </c>
      <c r="J8">
        <f>_xlfn.XLOOKUP(B8,RESULTADOS_6!D:D,RESULTADOS_6!G:G,0,0,1)</f>
        <v>75.97</v>
      </c>
      <c r="K8">
        <v>0.85030000000000006</v>
      </c>
      <c r="N8">
        <f>_xlfn.XLOOKUP(B8,RESULTADOS_6!D:D,RESULTADOS_6!AH:AH,0,0,1)</f>
        <v>2301413.1347862398</v>
      </c>
    </row>
    <row r="9" spans="1:20" x14ac:dyDescent="0.25">
      <c r="A9" t="s">
        <v>58</v>
      </c>
      <c r="B9">
        <v>0.85419999999999996</v>
      </c>
      <c r="C9">
        <f>_xlfn.XLOOKUP(B9,RESULTADOS_7!D:D,RESULTADOS_7!B:B,0,0,1)</f>
        <v>45</v>
      </c>
      <c r="D9">
        <f>_xlfn.XLOOKUP(B9,RESULTADOS_7!D:D,RESULTADOS_7!L:L,0,0,1)</f>
        <v>9</v>
      </c>
      <c r="E9">
        <f>_xlfn.XLOOKUP(B9,RESULTADOS_7!D:D,RESULTADOS_7!I:I,0,0,1)</f>
        <v>80</v>
      </c>
      <c r="F9">
        <f>_xlfn.XLOOKUP(B9,RESULTADOS_7!D:D,RESULTADOS_7!F:F,0,0,1)</f>
        <v>113.43</v>
      </c>
      <c r="G9">
        <f>_xlfn.XLOOKUP(B9,RESULTADOS_7!D:D,RESULTADOS_7!M:M,0,0,1)</f>
        <v>0</v>
      </c>
      <c r="H9">
        <f>_xlfn.XLOOKUP(B9,RESULTADOS_7!D:D,RESULTADOS_7!AF:AF,0,0,1)</f>
        <v>4.4403821764691957E-6</v>
      </c>
      <c r="I9">
        <f>_xlfn.XLOOKUP(B9,RESULTADOS_7!D:D,RESULTADOS_7!AC:AC,0,0,1)</f>
        <v>2393.602599026492</v>
      </c>
      <c r="J9">
        <f>_xlfn.XLOOKUP(B9,RESULTADOS_7!D:D,RESULTADOS_7!G:G,0,0,1)</f>
        <v>85.08</v>
      </c>
      <c r="K9">
        <v>0.85420000000000007</v>
      </c>
      <c r="N9">
        <f>_xlfn.XLOOKUP(B9,RESULTADOS_7!D:D,RESULTADOS_7!AH:AH,0,0,1)</f>
        <v>2393602.5990264909</v>
      </c>
    </row>
    <row r="10" spans="1:20" x14ac:dyDescent="0.25">
      <c r="A10" t="s">
        <v>59</v>
      </c>
      <c r="B10">
        <v>0.85670000000000002</v>
      </c>
      <c r="C10">
        <f>_xlfn.XLOOKUP(B10,RESULTADOS_8!D:D,RESULTADOS_8!B:B,0,0,1)</f>
        <v>50</v>
      </c>
      <c r="D10">
        <f>_xlfn.XLOOKUP(B10,RESULTADOS_8!D:D,RESULTADOS_8!L:L,0,0,1)</f>
        <v>10</v>
      </c>
      <c r="E10">
        <f>_xlfn.XLOOKUP(B10,RESULTADOS_8!D:D,RESULTADOS_8!I:I,0,0,1)</f>
        <v>72</v>
      </c>
      <c r="F10">
        <f>_xlfn.XLOOKUP(B10,RESULTADOS_8!D:D,RESULTADOS_8!F:F,0,0,1)</f>
        <v>113.09</v>
      </c>
      <c r="G10">
        <f>_xlfn.XLOOKUP(B10,RESULTADOS_8!D:D,RESULTADOS_8!M:M,0,0,1)</f>
        <v>0</v>
      </c>
      <c r="H10">
        <f>_xlfn.XLOOKUP(B10,RESULTADOS_8!D:D,RESULTADOS_8!AF:AF,0,0,1)</f>
        <v>4.2680789333700818E-6</v>
      </c>
      <c r="I10">
        <f>_xlfn.XLOOKUP(B10,RESULTADOS_8!D:D,RESULTADOS_8!AC:AC,0,0,1)</f>
        <v>2471.2169041673142</v>
      </c>
      <c r="J10">
        <f>_xlfn.XLOOKUP(B10,RESULTADOS_8!D:D,RESULTADOS_8!G:G,0,0,1)</f>
        <v>94.24</v>
      </c>
      <c r="K10">
        <v>0.85670000000000002</v>
      </c>
      <c r="N10">
        <f>_xlfn.XLOOKUP(B10,RESULTADOS_8!D:D,RESULTADOS_8!AH:AH,0,0,1)</f>
        <v>2471216.9041673141</v>
      </c>
    </row>
    <row r="11" spans="1:20" x14ac:dyDescent="0.25">
      <c r="A11" t="s">
        <v>60</v>
      </c>
      <c r="B11">
        <v>0.85840000000000005</v>
      </c>
      <c r="C11">
        <f>_xlfn.XLOOKUP(B11,RESULTADOS_9!D:D,RESULTADOS_9!B:B,0,0,1)</f>
        <v>55</v>
      </c>
      <c r="D11">
        <f>_xlfn.XLOOKUP(B11,RESULTADOS_9!D:D,RESULTADOS_9!L:L,0,0,1)</f>
        <v>11</v>
      </c>
      <c r="E11">
        <f>_xlfn.XLOOKUP(B11,RESULTADOS_9!D:D,RESULTADOS_9!I:I,0,0,1)</f>
        <v>66</v>
      </c>
      <c r="F11">
        <f>_xlfn.XLOOKUP(B11,RESULTADOS_9!D:D,RESULTADOS_9!F:F,0,0,1)</f>
        <v>112.84</v>
      </c>
      <c r="G11">
        <f>_xlfn.XLOOKUP(B11,RESULTADOS_9!D:D,RESULTADOS_9!M:M,0,0,1)</f>
        <v>2</v>
      </c>
      <c r="H11">
        <f>_xlfn.XLOOKUP(B11,RESULTADOS_9!D:D,RESULTADOS_9!AF:AF,0,0,1)</f>
        <v>4.1152564058484961E-6</v>
      </c>
      <c r="I11">
        <f>_xlfn.XLOOKUP(B11,RESULTADOS_9!D:D,RESULTADOS_9!AC:AC,0,0,1)</f>
        <v>2547.1309050494679</v>
      </c>
      <c r="J11">
        <f>_xlfn.XLOOKUP(B11,RESULTADOS_9!D:D,RESULTADOS_9!G:G,0,0,1)</f>
        <v>102.58</v>
      </c>
      <c r="K11">
        <v>0.85840000000000005</v>
      </c>
      <c r="N11">
        <f>_xlfn.XLOOKUP(B11,RESULTADOS_9!D:D,RESULTADOS_9!AH:AH,0,0,1)</f>
        <v>2547130.9050494679</v>
      </c>
    </row>
    <row r="12" spans="1:20" x14ac:dyDescent="0.25">
      <c r="A12" t="s">
        <v>61</v>
      </c>
      <c r="B12">
        <v>0.86080000000000001</v>
      </c>
      <c r="C12">
        <f>_xlfn.XLOOKUP(B12,RESULTADOS_10!D:D,RESULTADOS_10!B:B,0,0,1)</f>
        <v>60</v>
      </c>
      <c r="D12">
        <f>_xlfn.XLOOKUP(B12,RESULTADOS_10!D:D,RESULTADOS_10!L:L,0,0,1)</f>
        <v>13</v>
      </c>
      <c r="E12">
        <f>_xlfn.XLOOKUP(B12,RESULTADOS_10!D:D,RESULTADOS_10!I:I,0,0,1)</f>
        <v>60</v>
      </c>
      <c r="F12">
        <f>_xlfn.XLOOKUP(B12,RESULTADOS_10!D:D,RESULTADOS_10!F:F,0,0,1)</f>
        <v>112.51</v>
      </c>
      <c r="G12">
        <f>_xlfn.XLOOKUP(B12,RESULTADOS_10!D:D,RESULTADOS_10!M:M,0,0,1)</f>
        <v>0</v>
      </c>
      <c r="H12">
        <f>_xlfn.XLOOKUP(B12,RESULTADOS_10!D:D,RESULTADOS_10!AF:AF,0,0,1)</f>
        <v>3.9844350549494941E-6</v>
      </c>
      <c r="I12">
        <f>_xlfn.XLOOKUP(B12,RESULTADOS_10!D:D,RESULTADOS_10!AC:AC,0,0,1)</f>
        <v>2624.82257660505</v>
      </c>
      <c r="J12">
        <f>_xlfn.XLOOKUP(B12,RESULTADOS_10!D:D,RESULTADOS_10!G:G,0,0,1)</f>
        <v>112.51</v>
      </c>
      <c r="K12">
        <v>0.86080000000000001</v>
      </c>
      <c r="N12">
        <f>_xlfn.XLOOKUP(B12,RESULTADOS_10!D:D,RESULTADOS_10!AH:AH,0,0,1)</f>
        <v>2624822.576605049</v>
      </c>
    </row>
    <row r="13" spans="1:20" x14ac:dyDescent="0.25">
      <c r="A13" t="s">
        <v>62</v>
      </c>
      <c r="B13">
        <v>0.86180000000000001</v>
      </c>
      <c r="C13">
        <f>_xlfn.XLOOKUP(B13,RESULTADOS_11!D:D,RESULTADOS_11!B:B,0,0,1)</f>
        <v>65</v>
      </c>
      <c r="D13">
        <f>_xlfn.XLOOKUP(B13,RESULTADOS_11!D:D,RESULTADOS_11!L:L,0,0,1)</f>
        <v>14</v>
      </c>
      <c r="E13">
        <f>_xlfn.XLOOKUP(B13,RESULTADOS_11!D:D,RESULTADOS_11!I:I,0,0,1)</f>
        <v>56</v>
      </c>
      <c r="F13">
        <f>_xlfn.XLOOKUP(B13,RESULTADOS_11!D:D,RESULTADOS_11!F:F,0,0,1)</f>
        <v>112.33</v>
      </c>
      <c r="G13">
        <f>_xlfn.XLOOKUP(B13,RESULTADOS_11!D:D,RESULTADOS_11!M:M,0,0,1)</f>
        <v>6</v>
      </c>
      <c r="H13">
        <f>_xlfn.XLOOKUP(B13,RESULTADOS_11!D:D,RESULTADOS_11!AF:AF,0,0,1)</f>
        <v>3.8623271960056991E-6</v>
      </c>
      <c r="I13">
        <f>_xlfn.XLOOKUP(B13,RESULTADOS_11!D:D,RESULTADOS_11!AC:AC,0,0,1)</f>
        <v>2697.824632587749</v>
      </c>
      <c r="J13">
        <f>_xlfn.XLOOKUP(B13,RESULTADOS_11!D:D,RESULTADOS_11!G:G,0,0,1)</f>
        <v>120.35</v>
      </c>
      <c r="K13">
        <v>0.86180000000000012</v>
      </c>
      <c r="N13">
        <f>_xlfn.XLOOKUP(B13,RESULTADOS_11!D:D,RESULTADOS_11!AH:AH,0,0,1)</f>
        <v>2697824.632587749</v>
      </c>
    </row>
    <row r="14" spans="1:20" x14ac:dyDescent="0.25">
      <c r="A14" t="s">
        <v>63</v>
      </c>
      <c r="B14">
        <v>0.86299999999999999</v>
      </c>
      <c r="C14">
        <f>_xlfn.XLOOKUP(B14,RESULTADOS_12!D:D,RESULTADOS_12!B:B,0,0,1)</f>
        <v>70</v>
      </c>
      <c r="D14">
        <f>_xlfn.XLOOKUP(B14,RESULTADOS_12!D:D,RESULTADOS_12!L:L,0,0,1)</f>
        <v>16</v>
      </c>
      <c r="E14">
        <f>_xlfn.XLOOKUP(B14,RESULTADOS_12!D:D,RESULTADOS_12!I:I,0,0,1)</f>
        <v>52</v>
      </c>
      <c r="F14">
        <f>_xlfn.XLOOKUP(B14,RESULTADOS_12!D:D,RESULTADOS_12!F:F,0,0,1)</f>
        <v>112.14</v>
      </c>
      <c r="G14">
        <f>_xlfn.XLOOKUP(B14,RESULTADOS_12!D:D,RESULTADOS_12!M:M,0,0,1)</f>
        <v>1</v>
      </c>
      <c r="H14">
        <f>_xlfn.XLOOKUP(B14,RESULTADOS_12!D:D,RESULTADOS_12!AF:AF,0,0,1)</f>
        <v>3.753799709818848E-6</v>
      </c>
      <c r="I14">
        <f>_xlfn.XLOOKUP(B14,RESULTADOS_12!D:D,RESULTADOS_12!AC:AC,0,0,1)</f>
        <v>2776.1014019946501</v>
      </c>
      <c r="J14">
        <f>_xlfn.XLOOKUP(B14,RESULTADOS_12!D:D,RESULTADOS_12!G:G,0,0,1)</f>
        <v>129.38999999999999</v>
      </c>
      <c r="K14">
        <v>0.86299999999999999</v>
      </c>
      <c r="N14">
        <f>_xlfn.XLOOKUP(B14,RESULTADOS_12!D:D,RESULTADOS_12!AH:AH,0,0,1)</f>
        <v>2776101.4019946498</v>
      </c>
    </row>
    <row r="15" spans="1:20" x14ac:dyDescent="0.25">
      <c r="A15" t="s">
        <v>64</v>
      </c>
      <c r="B15">
        <v>0.86370000000000002</v>
      </c>
      <c r="C15">
        <f>_xlfn.XLOOKUP(B15,RESULTADOS_13!D:D,RESULTADOS_13!B:B,0,0,1)</f>
        <v>75</v>
      </c>
      <c r="D15">
        <f>_xlfn.XLOOKUP(B15,RESULTADOS_13!D:D,RESULTADOS_13!L:L,0,0,1)</f>
        <v>17</v>
      </c>
      <c r="E15">
        <f>_xlfn.XLOOKUP(B15,RESULTADOS_13!D:D,RESULTADOS_13!I:I,0,0,1)</f>
        <v>49</v>
      </c>
      <c r="F15">
        <f>_xlfn.XLOOKUP(B15,RESULTADOS_13!D:D,RESULTADOS_13!F:F,0,0,1)</f>
        <v>112.01</v>
      </c>
      <c r="G15">
        <f>_xlfn.XLOOKUP(B15,RESULTADOS_13!D:D,RESULTADOS_13!M:M,0,0,1)</f>
        <v>14</v>
      </c>
      <c r="H15">
        <f>_xlfn.XLOOKUP(B15,RESULTADOS_13!D:D,RESULTADOS_13!AF:AF,0,0,1)</f>
        <v>3.6537347397278162E-6</v>
      </c>
      <c r="I15">
        <f>_xlfn.XLOOKUP(B15,RESULTADOS_13!D:D,RESULTADOS_13!AC:AC,0,0,1)</f>
        <v>2845.3663544530082</v>
      </c>
      <c r="J15">
        <f>_xlfn.XLOOKUP(B15,RESULTADOS_13!D:D,RESULTADOS_13!G:G,0,0,1)</f>
        <v>137.15</v>
      </c>
      <c r="K15">
        <v>0.86370000000000002</v>
      </c>
      <c r="N15">
        <f>_xlfn.XLOOKUP(B15,RESULTADOS_13!D:D,RESULTADOS_13!AH:AH,0,0,1)</f>
        <v>2845366.3544530082</v>
      </c>
    </row>
    <row r="16" spans="1:20" x14ac:dyDescent="0.25">
      <c r="A16" t="s">
        <v>65</v>
      </c>
      <c r="B16">
        <v>0.86429999999999996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46</v>
      </c>
      <c r="F16">
        <f>_xlfn.XLOOKUP(B16,RESULTADOS_14!D:D,RESULTADOS_14!F:F,0,0,1)</f>
        <v>111.89</v>
      </c>
      <c r="G16">
        <f>_xlfn.XLOOKUP(B16,RESULTADOS_14!D:D,RESULTADOS_14!M:M,0,0,1)</f>
        <v>7</v>
      </c>
      <c r="H16">
        <f>_xlfn.XLOOKUP(B16,RESULTADOS_14!D:D,RESULTADOS_14!AF:AF,0,0,1)</f>
        <v>3.5623182631098619E-6</v>
      </c>
      <c r="I16">
        <f>_xlfn.XLOOKUP(B16,RESULTADOS_14!D:D,RESULTADOS_14!AC:AC,0,0,1)</f>
        <v>2919.7358800721991</v>
      </c>
      <c r="J16">
        <f>_xlfn.XLOOKUP(B16,RESULTADOS_14!D:D,RESULTADOS_14!G:G,0,0,1)</f>
        <v>145.94999999999999</v>
      </c>
      <c r="K16">
        <v>0.86429999999999996</v>
      </c>
      <c r="N16">
        <f>_xlfn.XLOOKUP(B16,RESULTADOS_14!D:D,RESULTADOS_14!AH:AH,0,0,1)</f>
        <v>2919735.8800721988</v>
      </c>
    </row>
    <row r="17" spans="1:14" x14ac:dyDescent="0.25">
      <c r="A17" t="s">
        <v>66</v>
      </c>
      <c r="B17">
        <v>0.86529999999999996</v>
      </c>
      <c r="C17">
        <f>_xlfn.XLOOKUP(B17,RESULTADOS_15!D:D,RESULTADOS_15!B:B,0,0,1)</f>
        <v>85</v>
      </c>
      <c r="D17">
        <f>_xlfn.XLOOKUP(B17,RESULTADOS_15!D:D,RESULTADOS_15!L:L,0,0,1)</f>
        <v>21</v>
      </c>
      <c r="E17">
        <f>_xlfn.XLOOKUP(B17,RESULTADOS_15!D:D,RESULTADOS_15!I:I,0,0,1)</f>
        <v>43</v>
      </c>
      <c r="F17">
        <f>_xlfn.XLOOKUP(B17,RESULTADOS_15!D:D,RESULTADOS_15!F:F,0,0,1)</f>
        <v>111.73</v>
      </c>
      <c r="G17">
        <f>_xlfn.XLOOKUP(B17,RESULTADOS_15!D:D,RESULTADOS_15!M:M,0,0,1)</f>
        <v>7</v>
      </c>
      <c r="H17">
        <f>_xlfn.XLOOKUP(B17,RESULTADOS_15!D:D,RESULTADOS_15!AF:AF,0,0,1)</f>
        <v>3.4802837721888781E-6</v>
      </c>
      <c r="I17">
        <f>_xlfn.XLOOKUP(B17,RESULTADOS_15!D:D,RESULTADOS_15!AC:AC,0,0,1)</f>
        <v>2994.2105046445422</v>
      </c>
      <c r="J17">
        <f>_xlfn.XLOOKUP(B17,RESULTADOS_15!D:D,RESULTADOS_15!G:G,0,0,1)</f>
        <v>155.91</v>
      </c>
      <c r="K17">
        <v>0.86529999999999996</v>
      </c>
      <c r="N17">
        <f>_xlfn.XLOOKUP(B17,RESULTADOS_15!D:D,RESULTADOS_15!AH:AH,0,0,1)</f>
        <v>2994210.504644542</v>
      </c>
    </row>
    <row r="18" spans="1:14" x14ac:dyDescent="0.25">
      <c r="A18" t="s">
        <v>67</v>
      </c>
      <c r="B18">
        <v>0.86570000000000003</v>
      </c>
      <c r="C18">
        <f>_xlfn.XLOOKUP(B18,RESULTADOS_16!D:D,RESULTADOS_16!B:B,0,0,1)</f>
        <v>90</v>
      </c>
      <c r="D18">
        <f>_xlfn.XLOOKUP(B18,RESULTADOS_16!D:D,RESULTADOS_16!L:L,0,0,1)</f>
        <v>23</v>
      </c>
      <c r="E18">
        <f>_xlfn.XLOOKUP(B18,RESULTADOS_16!D:D,RESULTADOS_16!I:I,0,0,1)</f>
        <v>41</v>
      </c>
      <c r="F18">
        <f>_xlfn.XLOOKUP(B18,RESULTADOS_16!D:D,RESULTADOS_16!F:F,0,0,1)</f>
        <v>111.63</v>
      </c>
      <c r="G18">
        <f>_xlfn.XLOOKUP(B18,RESULTADOS_16!D:D,RESULTADOS_16!M:M,0,0,1)</f>
        <v>9</v>
      </c>
      <c r="H18">
        <f>_xlfn.XLOOKUP(B18,RESULTADOS_16!D:D,RESULTADOS_16!AF:AF,0,0,1)</f>
        <v>3.4025328805099129E-6</v>
      </c>
      <c r="I18">
        <f>_xlfn.XLOOKUP(B18,RESULTADOS_16!D:D,RESULTADOS_16!AC:AC,0,0,1)</f>
        <v>3069.8624362987189</v>
      </c>
      <c r="J18">
        <f>_xlfn.XLOOKUP(B18,RESULTADOS_16!D:D,RESULTADOS_16!G:G,0,0,1)</f>
        <v>163.36000000000001</v>
      </c>
      <c r="K18">
        <v>0.86570000000000003</v>
      </c>
      <c r="N18">
        <f>_xlfn.XLOOKUP(B18,RESULTADOS_16!D:D,RESULTADOS_16!AH:AH,0,0,1)</f>
        <v>3069862.4362987191</v>
      </c>
    </row>
    <row r="19" spans="1:14" x14ac:dyDescent="0.25">
      <c r="A19" t="s">
        <v>68</v>
      </c>
      <c r="B19">
        <v>0.86619999999999997</v>
      </c>
      <c r="C19">
        <f>_xlfn.XLOOKUP(B19,RESULTADOS_17!D:D,RESULTADOS_17!B:B,0,0,1)</f>
        <v>95</v>
      </c>
      <c r="D19">
        <f>_xlfn.XLOOKUP(B19,RESULTADOS_17!D:D,RESULTADOS_17!L:L,0,0,1)</f>
        <v>25</v>
      </c>
      <c r="E19">
        <f>_xlfn.XLOOKUP(B19,RESULTADOS_17!D:D,RESULTADOS_17!I:I,0,0,1)</f>
        <v>39</v>
      </c>
      <c r="F19">
        <f>_xlfn.XLOOKUP(B19,RESULTADOS_17!D:D,RESULTADOS_17!F:F,0,0,1)</f>
        <v>111.52</v>
      </c>
      <c r="G19">
        <f>_xlfn.XLOOKUP(B19,RESULTADOS_17!D:D,RESULTADOS_17!M:M,0,0,1)</f>
        <v>10</v>
      </c>
      <c r="H19">
        <f>_xlfn.XLOOKUP(B19,RESULTADOS_17!D:D,RESULTADOS_17!AF:AF,0,0,1)</f>
        <v>3.3310532064865671E-6</v>
      </c>
      <c r="I19">
        <f>_xlfn.XLOOKUP(B19,RESULTADOS_17!D:D,RESULTADOS_17!AC:AC,0,0,1)</f>
        <v>3143.4137016543432</v>
      </c>
      <c r="J19">
        <f>_xlfn.XLOOKUP(B19,RESULTADOS_17!D:D,RESULTADOS_17!G:G,0,0,1)</f>
        <v>171.58</v>
      </c>
      <c r="K19">
        <v>0.86619999999999986</v>
      </c>
      <c r="N19">
        <f>_xlfn.XLOOKUP(B19,RESULTADOS_17!D:D,RESULTADOS_17!AH:AH,0,0,1)</f>
        <v>3143413.7016543429</v>
      </c>
    </row>
    <row r="20" spans="1:14" x14ac:dyDescent="0.25">
      <c r="A20" t="s">
        <v>69</v>
      </c>
      <c r="B20">
        <v>0.86660000000000004</v>
      </c>
      <c r="C20">
        <f>_xlfn.XLOOKUP(B20,RESULTADOS_18!D:D,RESULTADOS_18!B:B,0,0,1)</f>
        <v>100</v>
      </c>
      <c r="D20">
        <f>_xlfn.XLOOKUP(B20,RESULTADOS_18!D:D,RESULTADOS_18!L:L,0,0,1)</f>
        <v>27</v>
      </c>
      <c r="E20">
        <f>_xlfn.XLOOKUP(B20,RESULTADOS_18!D:D,RESULTADOS_18!I:I,0,0,1)</f>
        <v>37</v>
      </c>
      <c r="F20">
        <f>_xlfn.XLOOKUP(B20,RESULTADOS_18!D:D,RESULTADOS_18!F:F,0,0,1)</f>
        <v>111.44</v>
      </c>
      <c r="G20">
        <f>_xlfn.XLOOKUP(B20,RESULTADOS_18!D:D,RESULTADOS_18!M:M,0,0,1)</f>
        <v>9</v>
      </c>
      <c r="H20">
        <f>_xlfn.XLOOKUP(B20,RESULTADOS_18!D:D,RESULTADOS_18!AF:AF,0,0,1)</f>
        <v>3.264348292360427E-6</v>
      </c>
      <c r="I20">
        <f>_xlfn.XLOOKUP(B20,RESULTADOS_18!D:D,RESULTADOS_18!AC:AC,0,0,1)</f>
        <v>3218.413240364539</v>
      </c>
      <c r="J20">
        <f>_xlfn.XLOOKUP(B20,RESULTADOS_18!D:D,RESULTADOS_18!G:G,0,0,1)</f>
        <v>180.72</v>
      </c>
      <c r="K20">
        <v>0.86659999999999993</v>
      </c>
      <c r="N20">
        <f>_xlfn.XLOOKUP(B20,RESULTADOS_18!D:D,RESULTADOS_18!AH:AH,0,0,1)</f>
        <v>3218413.240364539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0.46810000000000002</v>
      </c>
      <c r="E2">
        <v>213.62</v>
      </c>
      <c r="F2">
        <v>176.52</v>
      </c>
      <c r="G2">
        <v>7.74</v>
      </c>
      <c r="H2">
        <v>0.14000000000000001</v>
      </c>
      <c r="I2">
        <v>1368</v>
      </c>
      <c r="J2">
        <v>124.63</v>
      </c>
      <c r="K2">
        <v>45</v>
      </c>
      <c r="L2">
        <v>1</v>
      </c>
      <c r="M2">
        <v>1366</v>
      </c>
      <c r="N2">
        <v>18.64</v>
      </c>
      <c r="O2">
        <v>15605.44</v>
      </c>
      <c r="P2">
        <v>1873.52</v>
      </c>
      <c r="Q2">
        <v>3549.26</v>
      </c>
      <c r="R2">
        <v>2539.64</v>
      </c>
      <c r="S2">
        <v>274.41000000000003</v>
      </c>
      <c r="T2">
        <v>1122839.77</v>
      </c>
      <c r="U2">
        <v>0.11</v>
      </c>
      <c r="V2">
        <v>0.55000000000000004</v>
      </c>
      <c r="W2">
        <v>59.09</v>
      </c>
      <c r="X2">
        <v>66.53</v>
      </c>
      <c r="Y2">
        <v>2</v>
      </c>
      <c r="Z2">
        <v>10</v>
      </c>
      <c r="AA2">
        <v>6220.0902934995511</v>
      </c>
      <c r="AB2">
        <v>8510.6019505833647</v>
      </c>
      <c r="AC2">
        <v>7698.3620451242241</v>
      </c>
      <c r="AD2">
        <v>6220090.2934995508</v>
      </c>
      <c r="AE2">
        <v>8510601.9505833648</v>
      </c>
      <c r="AF2">
        <v>2.166721711456619E-6</v>
      </c>
      <c r="AG2">
        <v>90</v>
      </c>
      <c r="AH2">
        <v>7698362.0451242244</v>
      </c>
    </row>
    <row r="3" spans="1:34" x14ac:dyDescent="0.25">
      <c r="A3">
        <v>1</v>
      </c>
      <c r="B3">
        <v>60</v>
      </c>
      <c r="C3" t="s">
        <v>34</v>
      </c>
      <c r="D3">
        <v>0.67290000000000005</v>
      </c>
      <c r="E3">
        <v>148.61000000000001</v>
      </c>
      <c r="F3">
        <v>133.49</v>
      </c>
      <c r="G3">
        <v>15.77</v>
      </c>
      <c r="H3">
        <v>0.28000000000000003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1403.97</v>
      </c>
      <c r="Q3">
        <v>3538.48</v>
      </c>
      <c r="R3">
        <v>1081.97</v>
      </c>
      <c r="S3">
        <v>274.41000000000003</v>
      </c>
      <c r="T3">
        <v>398307.55</v>
      </c>
      <c r="U3">
        <v>0.25</v>
      </c>
      <c r="V3">
        <v>0.73</v>
      </c>
      <c r="W3">
        <v>57.67</v>
      </c>
      <c r="X3">
        <v>23.65</v>
      </c>
      <c r="Y3">
        <v>2</v>
      </c>
      <c r="Z3">
        <v>10</v>
      </c>
      <c r="AA3">
        <v>3397.477801916019</v>
      </c>
      <c r="AB3">
        <v>4648.5790147239504</v>
      </c>
      <c r="AC3">
        <v>4204.9251578801432</v>
      </c>
      <c r="AD3">
        <v>3397477.8019160191</v>
      </c>
      <c r="AE3">
        <v>4648579.0147239491</v>
      </c>
      <c r="AF3">
        <v>3.114691389957614E-6</v>
      </c>
      <c r="AG3">
        <v>62</v>
      </c>
      <c r="AH3">
        <v>4204925.1578801433</v>
      </c>
    </row>
    <row r="4" spans="1:34" x14ac:dyDescent="0.25">
      <c r="A4">
        <v>2</v>
      </c>
      <c r="B4">
        <v>60</v>
      </c>
      <c r="C4" t="s">
        <v>34</v>
      </c>
      <c r="D4">
        <v>0.74539999999999995</v>
      </c>
      <c r="E4">
        <v>134.15</v>
      </c>
      <c r="F4">
        <v>124.1</v>
      </c>
      <c r="G4">
        <v>24.02</v>
      </c>
      <c r="H4">
        <v>0.42</v>
      </c>
      <c r="I4">
        <v>310</v>
      </c>
      <c r="J4">
        <v>127.27</v>
      </c>
      <c r="K4">
        <v>45</v>
      </c>
      <c r="L4">
        <v>3</v>
      </c>
      <c r="M4">
        <v>308</v>
      </c>
      <c r="N4">
        <v>19.27</v>
      </c>
      <c r="O4">
        <v>15930.42</v>
      </c>
      <c r="P4">
        <v>1287.4100000000001</v>
      </c>
      <c r="Q4">
        <v>3536.24</v>
      </c>
      <c r="R4">
        <v>765.39</v>
      </c>
      <c r="S4">
        <v>274.41000000000003</v>
      </c>
      <c r="T4">
        <v>241006.38</v>
      </c>
      <c r="U4">
        <v>0.36</v>
      </c>
      <c r="V4">
        <v>0.78</v>
      </c>
      <c r="W4">
        <v>57.33</v>
      </c>
      <c r="X4">
        <v>14.29</v>
      </c>
      <c r="Y4">
        <v>2</v>
      </c>
      <c r="Z4">
        <v>10</v>
      </c>
      <c r="AA4">
        <v>2868.938431216628</v>
      </c>
      <c r="AB4">
        <v>3925.4081302216341</v>
      </c>
      <c r="AC4">
        <v>3550.7726876180459</v>
      </c>
      <c r="AD4">
        <v>2868938.4312166278</v>
      </c>
      <c r="AE4">
        <v>3925408.1302216342</v>
      </c>
      <c r="AF4">
        <v>3.4502763591535232E-6</v>
      </c>
      <c r="AG4">
        <v>56</v>
      </c>
      <c r="AH4">
        <v>3550772.6876180461</v>
      </c>
    </row>
    <row r="5" spans="1:34" x14ac:dyDescent="0.25">
      <c r="A5">
        <v>3</v>
      </c>
      <c r="B5">
        <v>60</v>
      </c>
      <c r="C5" t="s">
        <v>34</v>
      </c>
      <c r="D5">
        <v>0.78300000000000003</v>
      </c>
      <c r="E5">
        <v>127.72</v>
      </c>
      <c r="F5">
        <v>119.94</v>
      </c>
      <c r="G5">
        <v>32.56</v>
      </c>
      <c r="H5">
        <v>0.55000000000000004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1225.23</v>
      </c>
      <c r="Q5">
        <v>3535.3</v>
      </c>
      <c r="R5">
        <v>624.17999999999995</v>
      </c>
      <c r="S5">
        <v>274.41000000000003</v>
      </c>
      <c r="T5">
        <v>170843.44</v>
      </c>
      <c r="U5">
        <v>0.44</v>
      </c>
      <c r="V5">
        <v>0.81</v>
      </c>
      <c r="W5">
        <v>57.19</v>
      </c>
      <c r="X5">
        <v>10.14</v>
      </c>
      <c r="Y5">
        <v>2</v>
      </c>
      <c r="Z5">
        <v>10</v>
      </c>
      <c r="AA5">
        <v>2642.441058055932</v>
      </c>
      <c r="AB5">
        <v>3615.5044319042731</v>
      </c>
      <c r="AC5">
        <v>3270.445763315533</v>
      </c>
      <c r="AD5">
        <v>2642441.0580559322</v>
      </c>
      <c r="AE5">
        <v>3615504.4319042731</v>
      </c>
      <c r="AF5">
        <v>3.624317667315815E-6</v>
      </c>
      <c r="AG5">
        <v>54</v>
      </c>
      <c r="AH5">
        <v>3270445.7633155328</v>
      </c>
    </row>
    <row r="6" spans="1:34" x14ac:dyDescent="0.25">
      <c r="A6">
        <v>4</v>
      </c>
      <c r="B6">
        <v>60</v>
      </c>
      <c r="C6" t="s">
        <v>34</v>
      </c>
      <c r="D6">
        <v>0.80589999999999995</v>
      </c>
      <c r="E6">
        <v>124.08</v>
      </c>
      <c r="F6">
        <v>117.58</v>
      </c>
      <c r="G6">
        <v>41.25</v>
      </c>
      <c r="H6">
        <v>0.68</v>
      </c>
      <c r="I6">
        <v>171</v>
      </c>
      <c r="J6">
        <v>129.91999999999999</v>
      </c>
      <c r="K6">
        <v>45</v>
      </c>
      <c r="L6">
        <v>5</v>
      </c>
      <c r="M6">
        <v>169</v>
      </c>
      <c r="N6">
        <v>19.920000000000002</v>
      </c>
      <c r="O6">
        <v>16257.24</v>
      </c>
      <c r="P6">
        <v>1181.92</v>
      </c>
      <c r="Q6">
        <v>3534.65</v>
      </c>
      <c r="R6">
        <v>544.75</v>
      </c>
      <c r="S6">
        <v>274.41000000000003</v>
      </c>
      <c r="T6">
        <v>131378.74</v>
      </c>
      <c r="U6">
        <v>0.5</v>
      </c>
      <c r="V6">
        <v>0.83</v>
      </c>
      <c r="W6">
        <v>57.1</v>
      </c>
      <c r="X6">
        <v>7.79</v>
      </c>
      <c r="Y6">
        <v>2</v>
      </c>
      <c r="Z6">
        <v>10</v>
      </c>
      <c r="AA6">
        <v>2501.6061162621522</v>
      </c>
      <c r="AB6">
        <v>3422.8078513428868</v>
      </c>
      <c r="AC6">
        <v>3096.139873951583</v>
      </c>
      <c r="AD6">
        <v>2501606.1162621519</v>
      </c>
      <c r="AE6">
        <v>3422807.8513428872</v>
      </c>
      <c r="AF6">
        <v>3.730316229999764E-6</v>
      </c>
      <c r="AG6">
        <v>52</v>
      </c>
      <c r="AH6">
        <v>3096139.8739515841</v>
      </c>
    </row>
    <row r="7" spans="1:34" x14ac:dyDescent="0.25">
      <c r="A7">
        <v>5</v>
      </c>
      <c r="B7">
        <v>60</v>
      </c>
      <c r="C7" t="s">
        <v>34</v>
      </c>
      <c r="D7">
        <v>0.8216</v>
      </c>
      <c r="E7">
        <v>121.72</v>
      </c>
      <c r="F7">
        <v>116.06</v>
      </c>
      <c r="G7">
        <v>50.46</v>
      </c>
      <c r="H7">
        <v>0.81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1146.3</v>
      </c>
      <c r="Q7">
        <v>3534.12</v>
      </c>
      <c r="R7">
        <v>494.18</v>
      </c>
      <c r="S7">
        <v>274.41000000000003</v>
      </c>
      <c r="T7">
        <v>106258.37</v>
      </c>
      <c r="U7">
        <v>0.56000000000000005</v>
      </c>
      <c r="V7">
        <v>0.84</v>
      </c>
      <c r="W7">
        <v>57.03</v>
      </c>
      <c r="X7">
        <v>6.28</v>
      </c>
      <c r="Y7">
        <v>2</v>
      </c>
      <c r="Z7">
        <v>10</v>
      </c>
      <c r="AA7">
        <v>2406.85786868284</v>
      </c>
      <c r="AB7">
        <v>3293.169119007192</v>
      </c>
      <c r="AC7">
        <v>2978.873680280908</v>
      </c>
      <c r="AD7">
        <v>2406857.8686828399</v>
      </c>
      <c r="AE7">
        <v>3293169.1190071921</v>
      </c>
      <c r="AF7">
        <v>3.8029877336739131E-6</v>
      </c>
      <c r="AG7">
        <v>51</v>
      </c>
      <c r="AH7">
        <v>2978873.680280908</v>
      </c>
    </row>
    <row r="8" spans="1:34" x14ac:dyDescent="0.25">
      <c r="A8">
        <v>6</v>
      </c>
      <c r="B8">
        <v>60</v>
      </c>
      <c r="C8" t="s">
        <v>34</v>
      </c>
      <c r="D8">
        <v>0.83230000000000004</v>
      </c>
      <c r="E8">
        <v>120.15</v>
      </c>
      <c r="F8">
        <v>115.05</v>
      </c>
      <c r="G8">
        <v>59.51</v>
      </c>
      <c r="H8">
        <v>0.93</v>
      </c>
      <c r="I8">
        <v>116</v>
      </c>
      <c r="J8">
        <v>132.58000000000001</v>
      </c>
      <c r="K8">
        <v>45</v>
      </c>
      <c r="L8">
        <v>7</v>
      </c>
      <c r="M8">
        <v>114</v>
      </c>
      <c r="N8">
        <v>20.59</v>
      </c>
      <c r="O8">
        <v>16585.95</v>
      </c>
      <c r="P8">
        <v>1116.19</v>
      </c>
      <c r="Q8">
        <v>3534.1</v>
      </c>
      <c r="R8">
        <v>459.81</v>
      </c>
      <c r="S8">
        <v>274.41000000000003</v>
      </c>
      <c r="T8">
        <v>89183.38</v>
      </c>
      <c r="U8">
        <v>0.6</v>
      </c>
      <c r="V8">
        <v>0.85</v>
      </c>
      <c r="W8">
        <v>57.01</v>
      </c>
      <c r="X8">
        <v>5.27</v>
      </c>
      <c r="Y8">
        <v>2</v>
      </c>
      <c r="Z8">
        <v>10</v>
      </c>
      <c r="AA8">
        <v>2344.7550359916099</v>
      </c>
      <c r="AB8">
        <v>3208.1972835354318</v>
      </c>
      <c r="AC8">
        <v>2902.0114375278558</v>
      </c>
      <c r="AD8">
        <v>2344755.03599161</v>
      </c>
      <c r="AE8">
        <v>3208197.2835354321</v>
      </c>
      <c r="AF8">
        <v>3.8525154463690331E-6</v>
      </c>
      <c r="AG8">
        <v>51</v>
      </c>
      <c r="AH8">
        <v>2902011.4375278559</v>
      </c>
    </row>
    <row r="9" spans="1:34" x14ac:dyDescent="0.25">
      <c r="A9">
        <v>7</v>
      </c>
      <c r="B9">
        <v>60</v>
      </c>
      <c r="C9" t="s">
        <v>34</v>
      </c>
      <c r="D9">
        <v>0.84089999999999998</v>
      </c>
      <c r="E9">
        <v>118.92</v>
      </c>
      <c r="F9">
        <v>114.26</v>
      </c>
      <c r="G9">
        <v>69.25</v>
      </c>
      <c r="H9">
        <v>1.06</v>
      </c>
      <c r="I9">
        <v>99</v>
      </c>
      <c r="J9">
        <v>133.91999999999999</v>
      </c>
      <c r="K9">
        <v>45</v>
      </c>
      <c r="L9">
        <v>8</v>
      </c>
      <c r="M9">
        <v>97</v>
      </c>
      <c r="N9">
        <v>20.93</v>
      </c>
      <c r="O9">
        <v>16751.02</v>
      </c>
      <c r="P9">
        <v>1087.96</v>
      </c>
      <c r="Q9">
        <v>3533.89</v>
      </c>
      <c r="R9">
        <v>433.12</v>
      </c>
      <c r="S9">
        <v>274.41000000000003</v>
      </c>
      <c r="T9">
        <v>75926.28</v>
      </c>
      <c r="U9">
        <v>0.63</v>
      </c>
      <c r="V9">
        <v>0.85</v>
      </c>
      <c r="W9">
        <v>56.98</v>
      </c>
      <c r="X9">
        <v>4.4800000000000004</v>
      </c>
      <c r="Y9">
        <v>2</v>
      </c>
      <c r="Z9">
        <v>10</v>
      </c>
      <c r="AA9">
        <v>2282.286595472804</v>
      </c>
      <c r="AB9">
        <v>3122.7252073045029</v>
      </c>
      <c r="AC9">
        <v>2824.6966962915981</v>
      </c>
      <c r="AD9">
        <v>2282286.5954728038</v>
      </c>
      <c r="AE9">
        <v>3122725.2073045028</v>
      </c>
      <c r="AF9">
        <v>3.8923227668529611E-6</v>
      </c>
      <c r="AG9">
        <v>50</v>
      </c>
      <c r="AH9">
        <v>2824696.696291598</v>
      </c>
    </row>
    <row r="10" spans="1:34" x14ac:dyDescent="0.25">
      <c r="A10">
        <v>8</v>
      </c>
      <c r="B10">
        <v>60</v>
      </c>
      <c r="C10" t="s">
        <v>34</v>
      </c>
      <c r="D10">
        <v>0.84750000000000003</v>
      </c>
      <c r="E10">
        <v>117.99</v>
      </c>
      <c r="F10">
        <v>113.66</v>
      </c>
      <c r="G10">
        <v>79.3</v>
      </c>
      <c r="H10">
        <v>1.18</v>
      </c>
      <c r="I10">
        <v>86</v>
      </c>
      <c r="J10">
        <v>135.27000000000001</v>
      </c>
      <c r="K10">
        <v>45</v>
      </c>
      <c r="L10">
        <v>9</v>
      </c>
      <c r="M10">
        <v>84</v>
      </c>
      <c r="N10">
        <v>21.27</v>
      </c>
      <c r="O10">
        <v>16916.71</v>
      </c>
      <c r="P10">
        <v>1059.4000000000001</v>
      </c>
      <c r="Q10">
        <v>3533.75</v>
      </c>
      <c r="R10">
        <v>412.38</v>
      </c>
      <c r="S10">
        <v>274.41000000000003</v>
      </c>
      <c r="T10">
        <v>65621.23</v>
      </c>
      <c r="U10">
        <v>0.67</v>
      </c>
      <c r="V10">
        <v>0.86</v>
      </c>
      <c r="W10">
        <v>56.97</v>
      </c>
      <c r="X10">
        <v>3.88</v>
      </c>
      <c r="Y10">
        <v>2</v>
      </c>
      <c r="Z10">
        <v>10</v>
      </c>
      <c r="AA10">
        <v>2235.4352721307669</v>
      </c>
      <c r="AB10">
        <v>3058.621159773415</v>
      </c>
      <c r="AC10">
        <v>2766.710649086283</v>
      </c>
      <c r="AD10">
        <v>2235435.2721307669</v>
      </c>
      <c r="AE10">
        <v>3058621.159773415</v>
      </c>
      <c r="AF10">
        <v>3.922872570945279E-6</v>
      </c>
      <c r="AG10">
        <v>50</v>
      </c>
      <c r="AH10">
        <v>2766710.649086284</v>
      </c>
    </row>
    <row r="11" spans="1:34" x14ac:dyDescent="0.25">
      <c r="A11">
        <v>9</v>
      </c>
      <c r="B11">
        <v>60</v>
      </c>
      <c r="C11" t="s">
        <v>34</v>
      </c>
      <c r="D11">
        <v>0.85319999999999996</v>
      </c>
      <c r="E11">
        <v>117.21</v>
      </c>
      <c r="F11">
        <v>113.16</v>
      </c>
      <c r="G11">
        <v>90.53</v>
      </c>
      <c r="H11">
        <v>1.29</v>
      </c>
      <c r="I11">
        <v>75</v>
      </c>
      <c r="J11">
        <v>136.61000000000001</v>
      </c>
      <c r="K11">
        <v>45</v>
      </c>
      <c r="L11">
        <v>10</v>
      </c>
      <c r="M11">
        <v>73</v>
      </c>
      <c r="N11">
        <v>21.61</v>
      </c>
      <c r="O11">
        <v>17082.759999999998</v>
      </c>
      <c r="P11">
        <v>1031.8</v>
      </c>
      <c r="Q11">
        <v>3533.47</v>
      </c>
      <c r="R11">
        <v>396.07</v>
      </c>
      <c r="S11">
        <v>274.41000000000003</v>
      </c>
      <c r="T11">
        <v>57518.91</v>
      </c>
      <c r="U11">
        <v>0.69</v>
      </c>
      <c r="V11">
        <v>0.86</v>
      </c>
      <c r="W11">
        <v>56.94</v>
      </c>
      <c r="X11">
        <v>3.38</v>
      </c>
      <c r="Y11">
        <v>2</v>
      </c>
      <c r="Z11">
        <v>10</v>
      </c>
      <c r="AA11">
        <v>2183.0112910317348</v>
      </c>
      <c r="AB11">
        <v>2986.892356050726</v>
      </c>
      <c r="AC11">
        <v>2701.8275417189948</v>
      </c>
      <c r="AD11">
        <v>2183011.291031735</v>
      </c>
      <c r="AE11">
        <v>2986892.356050726</v>
      </c>
      <c r="AF11">
        <v>3.9492564926613707E-6</v>
      </c>
      <c r="AG11">
        <v>49</v>
      </c>
      <c r="AH11">
        <v>2701827.5417189952</v>
      </c>
    </row>
    <row r="12" spans="1:34" x14ac:dyDescent="0.25">
      <c r="A12">
        <v>10</v>
      </c>
      <c r="B12">
        <v>60</v>
      </c>
      <c r="C12" t="s">
        <v>34</v>
      </c>
      <c r="D12">
        <v>0.85740000000000005</v>
      </c>
      <c r="E12">
        <v>116.64</v>
      </c>
      <c r="F12">
        <v>112.79</v>
      </c>
      <c r="G12">
        <v>101.01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65</v>
      </c>
      <c r="N12">
        <v>21.96</v>
      </c>
      <c r="O12">
        <v>17249.3</v>
      </c>
      <c r="P12">
        <v>1004.51</v>
      </c>
      <c r="Q12">
        <v>3533.56</v>
      </c>
      <c r="R12">
        <v>383.2</v>
      </c>
      <c r="S12">
        <v>274.41000000000003</v>
      </c>
      <c r="T12">
        <v>51124.73</v>
      </c>
      <c r="U12">
        <v>0.72</v>
      </c>
      <c r="V12">
        <v>0.86</v>
      </c>
      <c r="W12">
        <v>56.94</v>
      </c>
      <c r="X12">
        <v>3.02</v>
      </c>
      <c r="Y12">
        <v>2</v>
      </c>
      <c r="Z12">
        <v>10</v>
      </c>
      <c r="AA12">
        <v>2144.7912568730198</v>
      </c>
      <c r="AB12">
        <v>2934.5980191658682</v>
      </c>
      <c r="AC12">
        <v>2654.5241029508652</v>
      </c>
      <c r="AD12">
        <v>2144791.25687302</v>
      </c>
      <c r="AE12">
        <v>2934598.0191658679</v>
      </c>
      <c r="AF12">
        <v>3.9686972770837546E-6</v>
      </c>
      <c r="AG12">
        <v>49</v>
      </c>
      <c r="AH12">
        <v>2654524.1029508649</v>
      </c>
    </row>
    <row r="13" spans="1:34" x14ac:dyDescent="0.25">
      <c r="A13">
        <v>11</v>
      </c>
      <c r="B13">
        <v>60</v>
      </c>
      <c r="C13" t="s">
        <v>34</v>
      </c>
      <c r="D13">
        <v>0.86009999999999998</v>
      </c>
      <c r="E13">
        <v>116.27</v>
      </c>
      <c r="F13">
        <v>112.58</v>
      </c>
      <c r="G13">
        <v>110.73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19</v>
      </c>
      <c r="N13">
        <v>22.32</v>
      </c>
      <c r="O13">
        <v>17416.34</v>
      </c>
      <c r="P13">
        <v>985.51</v>
      </c>
      <c r="Q13">
        <v>3533.7</v>
      </c>
      <c r="R13">
        <v>374.81</v>
      </c>
      <c r="S13">
        <v>274.41000000000003</v>
      </c>
      <c r="T13">
        <v>46961.83</v>
      </c>
      <c r="U13">
        <v>0.73</v>
      </c>
      <c r="V13">
        <v>0.86</v>
      </c>
      <c r="W13">
        <v>56.97</v>
      </c>
      <c r="X13">
        <v>2.81</v>
      </c>
      <c r="Y13">
        <v>2</v>
      </c>
      <c r="Z13">
        <v>10</v>
      </c>
      <c r="AA13">
        <v>2119.1041495696991</v>
      </c>
      <c r="AB13">
        <v>2899.4517857182691</v>
      </c>
      <c r="AC13">
        <v>2622.732176695456</v>
      </c>
      <c r="AD13">
        <v>2119104.1495696991</v>
      </c>
      <c r="AE13">
        <v>2899451.7857182692</v>
      </c>
      <c r="AF13">
        <v>3.9811949242124298E-6</v>
      </c>
      <c r="AG13">
        <v>49</v>
      </c>
      <c r="AH13">
        <v>2622732.1766954558</v>
      </c>
    </row>
    <row r="14" spans="1:34" x14ac:dyDescent="0.25">
      <c r="A14">
        <v>12</v>
      </c>
      <c r="B14">
        <v>60</v>
      </c>
      <c r="C14" t="s">
        <v>34</v>
      </c>
      <c r="D14">
        <v>0.86080000000000001</v>
      </c>
      <c r="E14">
        <v>116.18</v>
      </c>
      <c r="F14">
        <v>112.51</v>
      </c>
      <c r="G14">
        <v>112.51</v>
      </c>
      <c r="H14">
        <v>1.63</v>
      </c>
      <c r="I14">
        <v>60</v>
      </c>
      <c r="J14">
        <v>140.66999999999999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988.9</v>
      </c>
      <c r="Q14">
        <v>3534.05</v>
      </c>
      <c r="R14">
        <v>371.38</v>
      </c>
      <c r="S14">
        <v>274.41000000000003</v>
      </c>
      <c r="T14">
        <v>45249.26</v>
      </c>
      <c r="U14">
        <v>0.74</v>
      </c>
      <c r="V14">
        <v>0.87</v>
      </c>
      <c r="W14">
        <v>57</v>
      </c>
      <c r="X14">
        <v>2.74</v>
      </c>
      <c r="Y14">
        <v>2</v>
      </c>
      <c r="Z14">
        <v>10</v>
      </c>
      <c r="AA14">
        <v>2120.7931421256449</v>
      </c>
      <c r="AB14">
        <v>2901.7627398464069</v>
      </c>
      <c r="AC14">
        <v>2624.82257660505</v>
      </c>
      <c r="AD14">
        <v>2120793.1421256452</v>
      </c>
      <c r="AE14">
        <v>2901762.739846407</v>
      </c>
      <c r="AF14">
        <v>3.9844350549494941E-6</v>
      </c>
      <c r="AG14">
        <v>49</v>
      </c>
      <c r="AH14">
        <v>2624822.576605049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0.38030000000000003</v>
      </c>
      <c r="E2">
        <v>262.95</v>
      </c>
      <c r="F2">
        <v>201.4</v>
      </c>
      <c r="G2">
        <v>6.57</v>
      </c>
      <c r="H2">
        <v>0.11</v>
      </c>
      <c r="I2">
        <v>1838</v>
      </c>
      <c r="J2">
        <v>159.12</v>
      </c>
      <c r="K2">
        <v>50.28</v>
      </c>
      <c r="L2">
        <v>1</v>
      </c>
      <c r="M2">
        <v>1836</v>
      </c>
      <c r="N2">
        <v>27.84</v>
      </c>
      <c r="O2">
        <v>19859.16</v>
      </c>
      <c r="P2">
        <v>2505.3200000000002</v>
      </c>
      <c r="Q2">
        <v>3553.57</v>
      </c>
      <c r="R2">
        <v>3387.89</v>
      </c>
      <c r="S2">
        <v>274.41000000000003</v>
      </c>
      <c r="T2">
        <v>1544614.74</v>
      </c>
      <c r="U2">
        <v>0.08</v>
      </c>
      <c r="V2">
        <v>0.48</v>
      </c>
      <c r="W2">
        <v>59.82</v>
      </c>
      <c r="X2">
        <v>91.33</v>
      </c>
      <c r="Y2">
        <v>2</v>
      </c>
      <c r="Z2">
        <v>10</v>
      </c>
      <c r="AA2">
        <v>9754.6802267481889</v>
      </c>
      <c r="AB2">
        <v>13346.783832356939</v>
      </c>
      <c r="AC2">
        <v>12072.98551572504</v>
      </c>
      <c r="AD2">
        <v>9754680.226748189</v>
      </c>
      <c r="AE2">
        <v>13346783.832356939</v>
      </c>
      <c r="AF2">
        <v>1.567453008747751E-6</v>
      </c>
      <c r="AG2">
        <v>110</v>
      </c>
      <c r="AH2">
        <v>12072985.515725041</v>
      </c>
    </row>
    <row r="3" spans="1:34" x14ac:dyDescent="0.25">
      <c r="A3">
        <v>1</v>
      </c>
      <c r="B3">
        <v>80</v>
      </c>
      <c r="C3" t="s">
        <v>34</v>
      </c>
      <c r="D3">
        <v>0.61909999999999998</v>
      </c>
      <c r="E3">
        <v>161.54</v>
      </c>
      <c r="F3">
        <v>139.07</v>
      </c>
      <c r="G3">
        <v>13.35</v>
      </c>
      <c r="H3">
        <v>0.22</v>
      </c>
      <c r="I3">
        <v>625</v>
      </c>
      <c r="J3">
        <v>160.54</v>
      </c>
      <c r="K3">
        <v>50.28</v>
      </c>
      <c r="L3">
        <v>2</v>
      </c>
      <c r="M3">
        <v>623</v>
      </c>
      <c r="N3">
        <v>28.26</v>
      </c>
      <c r="O3">
        <v>20034.400000000001</v>
      </c>
      <c r="P3">
        <v>1724.99</v>
      </c>
      <c r="Q3">
        <v>3539.49</v>
      </c>
      <c r="R3">
        <v>1271.94</v>
      </c>
      <c r="S3">
        <v>274.41000000000003</v>
      </c>
      <c r="T3">
        <v>492706.97</v>
      </c>
      <c r="U3">
        <v>0.22</v>
      </c>
      <c r="V3">
        <v>0.7</v>
      </c>
      <c r="W3">
        <v>57.82</v>
      </c>
      <c r="X3">
        <v>29.21</v>
      </c>
      <c r="Y3">
        <v>2</v>
      </c>
      <c r="Z3">
        <v>10</v>
      </c>
      <c r="AA3">
        <v>4339.8833997362344</v>
      </c>
      <c r="AB3">
        <v>5938.0199296623323</v>
      </c>
      <c r="AC3">
        <v>5371.3036416384484</v>
      </c>
      <c r="AD3">
        <v>4339883.399736234</v>
      </c>
      <c r="AE3">
        <v>5938019.9296623319</v>
      </c>
      <c r="AF3">
        <v>2.5516964441644289E-6</v>
      </c>
      <c r="AG3">
        <v>68</v>
      </c>
      <c r="AH3">
        <v>5371303.6416384485</v>
      </c>
    </row>
    <row r="4" spans="1:34" x14ac:dyDescent="0.25">
      <c r="A4">
        <v>2</v>
      </c>
      <c r="B4">
        <v>80</v>
      </c>
      <c r="C4" t="s">
        <v>34</v>
      </c>
      <c r="D4">
        <v>0.7056</v>
      </c>
      <c r="E4">
        <v>141.72999999999999</v>
      </c>
      <c r="F4">
        <v>127.26</v>
      </c>
      <c r="G4">
        <v>20.25</v>
      </c>
      <c r="H4">
        <v>0.33</v>
      </c>
      <c r="I4">
        <v>377</v>
      </c>
      <c r="J4">
        <v>161.97</v>
      </c>
      <c r="K4">
        <v>50.28</v>
      </c>
      <c r="L4">
        <v>3</v>
      </c>
      <c r="M4">
        <v>375</v>
      </c>
      <c r="N4">
        <v>28.69</v>
      </c>
      <c r="O4">
        <v>20210.21</v>
      </c>
      <c r="P4">
        <v>1566.65</v>
      </c>
      <c r="Q4">
        <v>3537.36</v>
      </c>
      <c r="R4">
        <v>871.22</v>
      </c>
      <c r="S4">
        <v>274.41000000000003</v>
      </c>
      <c r="T4">
        <v>293583.43</v>
      </c>
      <c r="U4">
        <v>0.31</v>
      </c>
      <c r="V4">
        <v>0.77</v>
      </c>
      <c r="W4">
        <v>57.45</v>
      </c>
      <c r="X4">
        <v>17.43</v>
      </c>
      <c r="Y4">
        <v>2</v>
      </c>
      <c r="Z4">
        <v>10</v>
      </c>
      <c r="AA4">
        <v>3522.87856050348</v>
      </c>
      <c r="AB4">
        <v>4820.1578649143448</v>
      </c>
      <c r="AC4">
        <v>4360.1287634207893</v>
      </c>
      <c r="AD4">
        <v>3522878.56050348</v>
      </c>
      <c r="AE4">
        <v>4820157.8649143446</v>
      </c>
      <c r="AF4">
        <v>2.9082167840452611E-6</v>
      </c>
      <c r="AG4">
        <v>60</v>
      </c>
      <c r="AH4">
        <v>4360128.7634207904</v>
      </c>
    </row>
    <row r="5" spans="1:34" x14ac:dyDescent="0.25">
      <c r="A5">
        <v>3</v>
      </c>
      <c r="B5">
        <v>80</v>
      </c>
      <c r="C5" t="s">
        <v>34</v>
      </c>
      <c r="D5">
        <v>0.751</v>
      </c>
      <c r="E5">
        <v>133.16</v>
      </c>
      <c r="F5">
        <v>122.17</v>
      </c>
      <c r="G5">
        <v>27.25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1490.82</v>
      </c>
      <c r="Q5">
        <v>3535.75</v>
      </c>
      <c r="R5">
        <v>699.87</v>
      </c>
      <c r="S5">
        <v>274.41000000000003</v>
      </c>
      <c r="T5">
        <v>208450.3</v>
      </c>
      <c r="U5">
        <v>0.39</v>
      </c>
      <c r="V5">
        <v>0.8</v>
      </c>
      <c r="W5">
        <v>57.27</v>
      </c>
      <c r="X5">
        <v>12.37</v>
      </c>
      <c r="Y5">
        <v>2</v>
      </c>
      <c r="Z5">
        <v>10</v>
      </c>
      <c r="AA5">
        <v>3180.7489643240679</v>
      </c>
      <c r="AB5">
        <v>4352.0410577291213</v>
      </c>
      <c r="AC5">
        <v>3936.6883673072771</v>
      </c>
      <c r="AD5">
        <v>3180748.9643240678</v>
      </c>
      <c r="AE5">
        <v>4352041.0577291213</v>
      </c>
      <c r="AF5">
        <v>3.0953384422023682E-6</v>
      </c>
      <c r="AG5">
        <v>56</v>
      </c>
      <c r="AH5">
        <v>3936688.3673072769</v>
      </c>
    </row>
    <row r="6" spans="1:34" x14ac:dyDescent="0.25">
      <c r="A6">
        <v>4</v>
      </c>
      <c r="B6">
        <v>80</v>
      </c>
      <c r="C6" t="s">
        <v>34</v>
      </c>
      <c r="D6">
        <v>0.7792</v>
      </c>
      <c r="E6">
        <v>128.34</v>
      </c>
      <c r="F6">
        <v>119.31</v>
      </c>
      <c r="G6">
        <v>34.42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1442.01</v>
      </c>
      <c r="Q6">
        <v>3535.08</v>
      </c>
      <c r="R6">
        <v>603.37</v>
      </c>
      <c r="S6">
        <v>274.41000000000003</v>
      </c>
      <c r="T6">
        <v>160504.38</v>
      </c>
      <c r="U6">
        <v>0.45</v>
      </c>
      <c r="V6">
        <v>0.82</v>
      </c>
      <c r="W6">
        <v>57.16</v>
      </c>
      <c r="X6">
        <v>9.52</v>
      </c>
      <c r="Y6">
        <v>2</v>
      </c>
      <c r="Z6">
        <v>10</v>
      </c>
      <c r="AA6">
        <v>2990.9951992144511</v>
      </c>
      <c r="AB6">
        <v>4092.411584960832</v>
      </c>
      <c r="AC6">
        <v>3701.8375670277501</v>
      </c>
      <c r="AD6">
        <v>2990995.199214451</v>
      </c>
      <c r="AE6">
        <v>4092411.5849608318</v>
      </c>
      <c r="AF6">
        <v>3.2115681946259458E-6</v>
      </c>
      <c r="AG6">
        <v>54</v>
      </c>
      <c r="AH6">
        <v>3701837.567027749</v>
      </c>
    </row>
    <row r="7" spans="1:34" x14ac:dyDescent="0.25">
      <c r="A7">
        <v>5</v>
      </c>
      <c r="B7">
        <v>80</v>
      </c>
      <c r="C7" t="s">
        <v>34</v>
      </c>
      <c r="D7">
        <v>0.79769999999999996</v>
      </c>
      <c r="E7">
        <v>125.36</v>
      </c>
      <c r="F7">
        <v>117.56</v>
      </c>
      <c r="G7">
        <v>41.49</v>
      </c>
      <c r="H7">
        <v>0.64</v>
      </c>
      <c r="I7">
        <v>170</v>
      </c>
      <c r="J7">
        <v>166.27</v>
      </c>
      <c r="K7">
        <v>50.28</v>
      </c>
      <c r="L7">
        <v>6</v>
      </c>
      <c r="M7">
        <v>168</v>
      </c>
      <c r="N7">
        <v>29.99</v>
      </c>
      <c r="O7">
        <v>20741.2</v>
      </c>
      <c r="P7">
        <v>1407.42</v>
      </c>
      <c r="Q7">
        <v>3534.83</v>
      </c>
      <c r="R7">
        <v>544.11</v>
      </c>
      <c r="S7">
        <v>274.41000000000003</v>
      </c>
      <c r="T7">
        <v>131066.19</v>
      </c>
      <c r="U7">
        <v>0.5</v>
      </c>
      <c r="V7">
        <v>0.83</v>
      </c>
      <c r="W7">
        <v>57.1</v>
      </c>
      <c r="X7">
        <v>7.77</v>
      </c>
      <c r="Y7">
        <v>2</v>
      </c>
      <c r="Z7">
        <v>10</v>
      </c>
      <c r="AA7">
        <v>2874.174680882898</v>
      </c>
      <c r="AB7">
        <v>3932.5725980220582</v>
      </c>
      <c r="AC7">
        <v>3557.2533886669912</v>
      </c>
      <c r="AD7">
        <v>2874174.6808828991</v>
      </c>
      <c r="AE7">
        <v>3932572.5980220581</v>
      </c>
      <c r="AF7">
        <v>3.287818209513753E-6</v>
      </c>
      <c r="AG7">
        <v>53</v>
      </c>
      <c r="AH7">
        <v>3557253.3886669911</v>
      </c>
    </row>
    <row r="8" spans="1:34" x14ac:dyDescent="0.25">
      <c r="A8">
        <v>6</v>
      </c>
      <c r="B8">
        <v>80</v>
      </c>
      <c r="C8" t="s">
        <v>34</v>
      </c>
      <c r="D8">
        <v>0.8115</v>
      </c>
      <c r="E8">
        <v>123.23</v>
      </c>
      <c r="F8">
        <v>116.3</v>
      </c>
      <c r="G8">
        <v>48.8</v>
      </c>
      <c r="H8">
        <v>0.74</v>
      </c>
      <c r="I8">
        <v>143</v>
      </c>
      <c r="J8">
        <v>167.72</v>
      </c>
      <c r="K8">
        <v>50.28</v>
      </c>
      <c r="L8">
        <v>7</v>
      </c>
      <c r="M8">
        <v>141</v>
      </c>
      <c r="N8">
        <v>30.44</v>
      </c>
      <c r="O8">
        <v>20919.39</v>
      </c>
      <c r="P8">
        <v>1378.01</v>
      </c>
      <c r="Q8">
        <v>3534.45</v>
      </c>
      <c r="R8">
        <v>501.53</v>
      </c>
      <c r="S8">
        <v>274.41000000000003</v>
      </c>
      <c r="T8">
        <v>109910.45</v>
      </c>
      <c r="U8">
        <v>0.55000000000000004</v>
      </c>
      <c r="V8">
        <v>0.84</v>
      </c>
      <c r="W8">
        <v>57.06</v>
      </c>
      <c r="X8">
        <v>6.51</v>
      </c>
      <c r="Y8">
        <v>2</v>
      </c>
      <c r="Z8">
        <v>10</v>
      </c>
      <c r="AA8">
        <v>2784.165905736083</v>
      </c>
      <c r="AB8">
        <v>3809.4186209592722</v>
      </c>
      <c r="AC8">
        <v>3445.8530543273891</v>
      </c>
      <c r="AD8">
        <v>2784165.9057360841</v>
      </c>
      <c r="AE8">
        <v>3809418.6209592721</v>
      </c>
      <c r="AF8">
        <v>3.3446965989976321E-6</v>
      </c>
      <c r="AG8">
        <v>52</v>
      </c>
      <c r="AH8">
        <v>3445853.0543273892</v>
      </c>
    </row>
    <row r="9" spans="1:34" x14ac:dyDescent="0.25">
      <c r="A9">
        <v>7</v>
      </c>
      <c r="B9">
        <v>80</v>
      </c>
      <c r="C9" t="s">
        <v>34</v>
      </c>
      <c r="D9">
        <v>0.82220000000000004</v>
      </c>
      <c r="E9">
        <v>121.62</v>
      </c>
      <c r="F9">
        <v>115.34</v>
      </c>
      <c r="G9">
        <v>56.26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1352.67</v>
      </c>
      <c r="Q9">
        <v>3534.13</v>
      </c>
      <c r="R9">
        <v>469.91</v>
      </c>
      <c r="S9">
        <v>274.41000000000003</v>
      </c>
      <c r="T9">
        <v>94202.43</v>
      </c>
      <c r="U9">
        <v>0.57999999999999996</v>
      </c>
      <c r="V9">
        <v>0.84</v>
      </c>
      <c r="W9">
        <v>57.01</v>
      </c>
      <c r="X9">
        <v>5.56</v>
      </c>
      <c r="Y9">
        <v>2</v>
      </c>
      <c r="Z9">
        <v>10</v>
      </c>
      <c r="AA9">
        <v>2711.4612145217902</v>
      </c>
      <c r="AB9">
        <v>3709.9408549352679</v>
      </c>
      <c r="AC9">
        <v>3355.8693066747978</v>
      </c>
      <c r="AD9">
        <v>2711461.2145217899</v>
      </c>
      <c r="AE9">
        <v>3709940.8549352679</v>
      </c>
      <c r="AF9">
        <v>3.3887979589597701E-6</v>
      </c>
      <c r="AG9">
        <v>51</v>
      </c>
      <c r="AH9">
        <v>3355869.306674798</v>
      </c>
    </row>
    <row r="10" spans="1:34" x14ac:dyDescent="0.25">
      <c r="A10">
        <v>8</v>
      </c>
      <c r="B10">
        <v>80</v>
      </c>
      <c r="C10" t="s">
        <v>34</v>
      </c>
      <c r="D10">
        <v>0.8306</v>
      </c>
      <c r="E10">
        <v>120.39</v>
      </c>
      <c r="F10">
        <v>114.62</v>
      </c>
      <c r="G10">
        <v>64.27</v>
      </c>
      <c r="H10">
        <v>0.94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21277.599999999999</v>
      </c>
      <c r="P10">
        <v>1329.89</v>
      </c>
      <c r="Q10">
        <v>3533.79</v>
      </c>
      <c r="R10">
        <v>444.99</v>
      </c>
      <c r="S10">
        <v>274.41000000000003</v>
      </c>
      <c r="T10">
        <v>81821.350000000006</v>
      </c>
      <c r="U10">
        <v>0.62</v>
      </c>
      <c r="V10">
        <v>0.85</v>
      </c>
      <c r="W10">
        <v>57</v>
      </c>
      <c r="X10">
        <v>4.84</v>
      </c>
      <c r="Y10">
        <v>2</v>
      </c>
      <c r="Z10">
        <v>10</v>
      </c>
      <c r="AA10">
        <v>2660.3978025163001</v>
      </c>
      <c r="AB10">
        <v>3640.0736418706051</v>
      </c>
      <c r="AC10">
        <v>3292.670122365781</v>
      </c>
      <c r="AD10">
        <v>2660397.8025163002</v>
      </c>
      <c r="AE10">
        <v>3640073.6418706048</v>
      </c>
      <c r="AF10">
        <v>3.4234195873412608E-6</v>
      </c>
      <c r="AG10">
        <v>51</v>
      </c>
      <c r="AH10">
        <v>3292670.1223657811</v>
      </c>
    </row>
    <row r="11" spans="1:34" x14ac:dyDescent="0.25">
      <c r="A11">
        <v>9</v>
      </c>
      <c r="B11">
        <v>80</v>
      </c>
      <c r="C11" t="s">
        <v>34</v>
      </c>
      <c r="D11">
        <v>0.83679999999999999</v>
      </c>
      <c r="E11">
        <v>119.51</v>
      </c>
      <c r="F11">
        <v>114.12</v>
      </c>
      <c r="G11">
        <v>72.08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1309.05</v>
      </c>
      <c r="Q11">
        <v>3533.66</v>
      </c>
      <c r="R11">
        <v>427.86</v>
      </c>
      <c r="S11">
        <v>274.41000000000003</v>
      </c>
      <c r="T11">
        <v>73313.539999999994</v>
      </c>
      <c r="U11">
        <v>0.64</v>
      </c>
      <c r="V11">
        <v>0.85</v>
      </c>
      <c r="W11">
        <v>57</v>
      </c>
      <c r="X11">
        <v>4.3499999999999996</v>
      </c>
      <c r="Y11">
        <v>2</v>
      </c>
      <c r="Z11">
        <v>10</v>
      </c>
      <c r="AA11">
        <v>2609.6039806731978</v>
      </c>
      <c r="AB11">
        <v>3570.5752939596018</v>
      </c>
      <c r="AC11">
        <v>3229.804599237862</v>
      </c>
      <c r="AD11">
        <v>2609603.9806731981</v>
      </c>
      <c r="AE11">
        <v>3570575.2939596018</v>
      </c>
      <c r="AF11">
        <v>3.4489736463847429E-6</v>
      </c>
      <c r="AG11">
        <v>50</v>
      </c>
      <c r="AH11">
        <v>3229804.599237863</v>
      </c>
    </row>
    <row r="12" spans="1:34" x14ac:dyDescent="0.25">
      <c r="A12">
        <v>10</v>
      </c>
      <c r="B12">
        <v>80</v>
      </c>
      <c r="C12" t="s">
        <v>34</v>
      </c>
      <c r="D12">
        <v>0.84250000000000003</v>
      </c>
      <c r="E12">
        <v>118.7</v>
      </c>
      <c r="F12">
        <v>113.64</v>
      </c>
      <c r="G12">
        <v>80.209999999999994</v>
      </c>
      <c r="H12">
        <v>1.1200000000000001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32.270000000000003</v>
      </c>
      <c r="O12">
        <v>21638.31</v>
      </c>
      <c r="P12">
        <v>1287.82</v>
      </c>
      <c r="Q12">
        <v>3533.78</v>
      </c>
      <c r="R12">
        <v>411.68</v>
      </c>
      <c r="S12">
        <v>274.41000000000003</v>
      </c>
      <c r="T12">
        <v>65275.09</v>
      </c>
      <c r="U12">
        <v>0.67</v>
      </c>
      <c r="V12">
        <v>0.86</v>
      </c>
      <c r="W12">
        <v>56.97</v>
      </c>
      <c r="X12">
        <v>3.86</v>
      </c>
      <c r="Y12">
        <v>2</v>
      </c>
      <c r="Z12">
        <v>10</v>
      </c>
      <c r="AA12">
        <v>2570.1572554585141</v>
      </c>
      <c r="AB12">
        <v>3516.6025442541741</v>
      </c>
      <c r="AC12">
        <v>3180.982933013092</v>
      </c>
      <c r="AD12">
        <v>2570157.2554585142</v>
      </c>
      <c r="AE12">
        <v>3516602.544254174</v>
      </c>
      <c r="AF12">
        <v>3.4724668942150398E-6</v>
      </c>
      <c r="AG12">
        <v>50</v>
      </c>
      <c r="AH12">
        <v>3180982.9330130918</v>
      </c>
    </row>
    <row r="13" spans="1:34" x14ac:dyDescent="0.25">
      <c r="A13">
        <v>11</v>
      </c>
      <c r="B13">
        <v>80</v>
      </c>
      <c r="C13" t="s">
        <v>34</v>
      </c>
      <c r="D13">
        <v>0.84709999999999996</v>
      </c>
      <c r="E13">
        <v>118.05</v>
      </c>
      <c r="F13">
        <v>113.25</v>
      </c>
      <c r="G13">
        <v>88.25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21819.599999999999</v>
      </c>
      <c r="P13">
        <v>1269.55</v>
      </c>
      <c r="Q13">
        <v>3533.73</v>
      </c>
      <c r="R13">
        <v>398.84</v>
      </c>
      <c r="S13">
        <v>274.41000000000003</v>
      </c>
      <c r="T13">
        <v>58893.47</v>
      </c>
      <c r="U13">
        <v>0.69</v>
      </c>
      <c r="V13">
        <v>0.86</v>
      </c>
      <c r="W13">
        <v>56.95</v>
      </c>
      <c r="X13">
        <v>3.48</v>
      </c>
      <c r="Y13">
        <v>2</v>
      </c>
      <c r="Z13">
        <v>10</v>
      </c>
      <c r="AA13">
        <v>2537.5241626409761</v>
      </c>
      <c r="AB13">
        <v>3471.9525069907681</v>
      </c>
      <c r="AC13">
        <v>3140.5942326393861</v>
      </c>
      <c r="AD13">
        <v>2537524.1626409758</v>
      </c>
      <c r="AE13">
        <v>3471952.506990768</v>
      </c>
      <c r="AF13">
        <v>3.4914263573763329E-6</v>
      </c>
      <c r="AG13">
        <v>50</v>
      </c>
      <c r="AH13">
        <v>3140594.2326393859</v>
      </c>
    </row>
    <row r="14" spans="1:34" x14ac:dyDescent="0.25">
      <c r="A14">
        <v>12</v>
      </c>
      <c r="B14">
        <v>80</v>
      </c>
      <c r="C14" t="s">
        <v>34</v>
      </c>
      <c r="D14">
        <v>0.85099999999999998</v>
      </c>
      <c r="E14">
        <v>117.51</v>
      </c>
      <c r="F14">
        <v>112.93</v>
      </c>
      <c r="G14">
        <v>96.8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1249.6099999999999</v>
      </c>
      <c r="Q14">
        <v>3533.5</v>
      </c>
      <c r="R14">
        <v>388.23</v>
      </c>
      <c r="S14">
        <v>274.41000000000003</v>
      </c>
      <c r="T14">
        <v>53627.57</v>
      </c>
      <c r="U14">
        <v>0.71</v>
      </c>
      <c r="V14">
        <v>0.86</v>
      </c>
      <c r="W14">
        <v>56.93</v>
      </c>
      <c r="X14">
        <v>3.16</v>
      </c>
      <c r="Y14">
        <v>2</v>
      </c>
      <c r="Z14">
        <v>10</v>
      </c>
      <c r="AA14">
        <v>2495.8685262455369</v>
      </c>
      <c r="AB14">
        <v>3414.957427557546</v>
      </c>
      <c r="AC14">
        <v>3089.0386835941772</v>
      </c>
      <c r="AD14">
        <v>2495868.5262455372</v>
      </c>
      <c r="AE14">
        <v>3414957.4275575471</v>
      </c>
      <c r="AF14">
        <v>3.5075006848391681E-6</v>
      </c>
      <c r="AG14">
        <v>49</v>
      </c>
      <c r="AH14">
        <v>3089038.683594177</v>
      </c>
    </row>
    <row r="15" spans="1:34" x14ac:dyDescent="0.25">
      <c r="A15">
        <v>13</v>
      </c>
      <c r="B15">
        <v>80</v>
      </c>
      <c r="C15" t="s">
        <v>34</v>
      </c>
      <c r="D15">
        <v>0.85440000000000005</v>
      </c>
      <c r="E15">
        <v>117.04</v>
      </c>
      <c r="F15">
        <v>112.65</v>
      </c>
      <c r="G15">
        <v>105.61</v>
      </c>
      <c r="H15">
        <v>1.4</v>
      </c>
      <c r="I15">
        <v>64</v>
      </c>
      <c r="J15">
        <v>177.97</v>
      </c>
      <c r="K15">
        <v>50.28</v>
      </c>
      <c r="L15">
        <v>14</v>
      </c>
      <c r="M15">
        <v>62</v>
      </c>
      <c r="N15">
        <v>33.69</v>
      </c>
      <c r="O15">
        <v>22184.13</v>
      </c>
      <c r="P15">
        <v>1229.8399999999999</v>
      </c>
      <c r="Q15">
        <v>3534.02</v>
      </c>
      <c r="R15">
        <v>378.47</v>
      </c>
      <c r="S15">
        <v>274.41000000000003</v>
      </c>
      <c r="T15">
        <v>48774.14</v>
      </c>
      <c r="U15">
        <v>0.73</v>
      </c>
      <c r="V15">
        <v>0.86</v>
      </c>
      <c r="W15">
        <v>56.93</v>
      </c>
      <c r="X15">
        <v>2.88</v>
      </c>
      <c r="Y15">
        <v>2</v>
      </c>
      <c r="Z15">
        <v>10</v>
      </c>
      <c r="AA15">
        <v>2465.8791807147741</v>
      </c>
      <c r="AB15">
        <v>3373.924681965806</v>
      </c>
      <c r="AC15">
        <v>3051.9220456518929</v>
      </c>
      <c r="AD15">
        <v>2465879.1807147739</v>
      </c>
      <c r="AE15">
        <v>3373924.6819658061</v>
      </c>
      <c r="AF15">
        <v>3.5215142010888201E-6</v>
      </c>
      <c r="AG15">
        <v>49</v>
      </c>
      <c r="AH15">
        <v>3051922.0456518931</v>
      </c>
    </row>
    <row r="16" spans="1:34" x14ac:dyDescent="0.25">
      <c r="A16">
        <v>14</v>
      </c>
      <c r="B16">
        <v>80</v>
      </c>
      <c r="C16" t="s">
        <v>34</v>
      </c>
      <c r="D16">
        <v>0.85729999999999995</v>
      </c>
      <c r="E16">
        <v>116.65</v>
      </c>
      <c r="F16">
        <v>112.43</v>
      </c>
      <c r="G16">
        <v>114.33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1212.04</v>
      </c>
      <c r="Q16">
        <v>3533.48</v>
      </c>
      <c r="R16">
        <v>371.09</v>
      </c>
      <c r="S16">
        <v>274.41000000000003</v>
      </c>
      <c r="T16">
        <v>45109.77</v>
      </c>
      <c r="U16">
        <v>0.74</v>
      </c>
      <c r="V16">
        <v>0.87</v>
      </c>
      <c r="W16">
        <v>56.92</v>
      </c>
      <c r="X16">
        <v>2.66</v>
      </c>
      <c r="Y16">
        <v>2</v>
      </c>
      <c r="Z16">
        <v>10</v>
      </c>
      <c r="AA16">
        <v>2439.6579575982691</v>
      </c>
      <c r="AB16">
        <v>3338.0476476990789</v>
      </c>
      <c r="AC16">
        <v>3019.469065181851</v>
      </c>
      <c r="AD16">
        <v>2439657.957598269</v>
      </c>
      <c r="AE16">
        <v>3338047.647699079</v>
      </c>
      <c r="AF16">
        <v>3.5334669061252861E-6</v>
      </c>
      <c r="AG16">
        <v>49</v>
      </c>
      <c r="AH16">
        <v>3019469.06518185</v>
      </c>
    </row>
    <row r="17" spans="1:34" x14ac:dyDescent="0.25">
      <c r="A17">
        <v>15</v>
      </c>
      <c r="B17">
        <v>80</v>
      </c>
      <c r="C17" t="s">
        <v>34</v>
      </c>
      <c r="D17">
        <v>0.85980000000000001</v>
      </c>
      <c r="E17">
        <v>116.31</v>
      </c>
      <c r="F17">
        <v>112.21</v>
      </c>
      <c r="G17">
        <v>122.42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22551.279999999999</v>
      </c>
      <c r="P17">
        <v>1193.68</v>
      </c>
      <c r="Q17">
        <v>3533.08</v>
      </c>
      <c r="R17">
        <v>364.07</v>
      </c>
      <c r="S17">
        <v>274.41000000000003</v>
      </c>
      <c r="T17">
        <v>41618.22</v>
      </c>
      <c r="U17">
        <v>0.75</v>
      </c>
      <c r="V17">
        <v>0.87</v>
      </c>
      <c r="W17">
        <v>56.91</v>
      </c>
      <c r="X17">
        <v>2.4500000000000002</v>
      </c>
      <c r="Y17">
        <v>2</v>
      </c>
      <c r="Z17">
        <v>10</v>
      </c>
      <c r="AA17">
        <v>2413.945925332338</v>
      </c>
      <c r="AB17">
        <v>3302.8673108180251</v>
      </c>
      <c r="AC17">
        <v>2987.646290276813</v>
      </c>
      <c r="AD17">
        <v>2413945.9253323381</v>
      </c>
      <c r="AE17">
        <v>3302867.310818024</v>
      </c>
      <c r="AF17">
        <v>3.543770962191206E-6</v>
      </c>
      <c r="AG17">
        <v>49</v>
      </c>
      <c r="AH17">
        <v>2987646.2902768119</v>
      </c>
    </row>
    <row r="18" spans="1:34" x14ac:dyDescent="0.25">
      <c r="A18">
        <v>16</v>
      </c>
      <c r="B18">
        <v>80</v>
      </c>
      <c r="C18" t="s">
        <v>34</v>
      </c>
      <c r="D18">
        <v>0.86199999999999999</v>
      </c>
      <c r="E18">
        <v>116</v>
      </c>
      <c r="F18">
        <v>112.04</v>
      </c>
      <c r="G18">
        <v>131.81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1173.9100000000001</v>
      </c>
      <c r="Q18">
        <v>3533.26</v>
      </c>
      <c r="R18">
        <v>358.21</v>
      </c>
      <c r="S18">
        <v>274.41000000000003</v>
      </c>
      <c r="T18">
        <v>38708.61</v>
      </c>
      <c r="U18">
        <v>0.77</v>
      </c>
      <c r="V18">
        <v>0.87</v>
      </c>
      <c r="W18">
        <v>56.9</v>
      </c>
      <c r="X18">
        <v>2.27</v>
      </c>
      <c r="Y18">
        <v>2</v>
      </c>
      <c r="Z18">
        <v>10</v>
      </c>
      <c r="AA18">
        <v>2387.94507105608</v>
      </c>
      <c r="AB18">
        <v>3267.291794920513</v>
      </c>
      <c r="AC18">
        <v>2955.4660516860108</v>
      </c>
      <c r="AD18">
        <v>2387945.071056081</v>
      </c>
      <c r="AE18">
        <v>3267291.7949205129</v>
      </c>
      <c r="AF18">
        <v>3.5528385315292158E-6</v>
      </c>
      <c r="AG18">
        <v>49</v>
      </c>
      <c r="AH18">
        <v>2955466.0516860108</v>
      </c>
    </row>
    <row r="19" spans="1:34" x14ac:dyDescent="0.25">
      <c r="A19">
        <v>17</v>
      </c>
      <c r="B19">
        <v>80</v>
      </c>
      <c r="C19" t="s">
        <v>34</v>
      </c>
      <c r="D19">
        <v>0.86419999999999997</v>
      </c>
      <c r="E19">
        <v>115.71</v>
      </c>
      <c r="F19">
        <v>111.87</v>
      </c>
      <c r="G19">
        <v>142.81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38</v>
      </c>
      <c r="N19">
        <v>35.67</v>
      </c>
      <c r="O19">
        <v>22921.24</v>
      </c>
      <c r="P19">
        <v>1155.0999999999999</v>
      </c>
      <c r="Q19">
        <v>3533.24</v>
      </c>
      <c r="R19">
        <v>352.18</v>
      </c>
      <c r="S19">
        <v>274.41000000000003</v>
      </c>
      <c r="T19">
        <v>35717.5</v>
      </c>
      <c r="U19">
        <v>0.78</v>
      </c>
      <c r="V19">
        <v>0.87</v>
      </c>
      <c r="W19">
        <v>56.91</v>
      </c>
      <c r="X19">
        <v>2.1</v>
      </c>
      <c r="Y19">
        <v>2</v>
      </c>
      <c r="Z19">
        <v>10</v>
      </c>
      <c r="AA19">
        <v>2363.0438332976428</v>
      </c>
      <c r="AB19">
        <v>3233.22082285434</v>
      </c>
      <c r="AC19">
        <v>2924.6467653749241</v>
      </c>
      <c r="AD19">
        <v>2363043.8332976429</v>
      </c>
      <c r="AE19">
        <v>3233220.8228543401</v>
      </c>
      <c r="AF19">
        <v>3.561906100867226E-6</v>
      </c>
      <c r="AG19">
        <v>49</v>
      </c>
      <c r="AH19">
        <v>2924646.7653749241</v>
      </c>
    </row>
    <row r="20" spans="1:34" x14ac:dyDescent="0.25">
      <c r="A20">
        <v>18</v>
      </c>
      <c r="B20">
        <v>80</v>
      </c>
      <c r="C20" t="s">
        <v>34</v>
      </c>
      <c r="D20">
        <v>0.86429999999999996</v>
      </c>
      <c r="E20">
        <v>115.7</v>
      </c>
      <c r="F20">
        <v>111.89</v>
      </c>
      <c r="G20">
        <v>145.94999999999999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1151.25</v>
      </c>
      <c r="Q20">
        <v>3533.55</v>
      </c>
      <c r="R20">
        <v>351.3</v>
      </c>
      <c r="S20">
        <v>274.41000000000003</v>
      </c>
      <c r="T20">
        <v>35282.31</v>
      </c>
      <c r="U20">
        <v>0.78</v>
      </c>
      <c r="V20">
        <v>0.87</v>
      </c>
      <c r="W20">
        <v>56.95</v>
      </c>
      <c r="X20">
        <v>2.13</v>
      </c>
      <c r="Y20">
        <v>2</v>
      </c>
      <c r="Z20">
        <v>10</v>
      </c>
      <c r="AA20">
        <v>2359.075956777298</v>
      </c>
      <c r="AB20">
        <v>3227.7917991488439</v>
      </c>
      <c r="AC20">
        <v>2919.7358800721991</v>
      </c>
      <c r="AD20">
        <v>2359075.956777297</v>
      </c>
      <c r="AE20">
        <v>3227791.799148845</v>
      </c>
      <c r="AF20">
        <v>3.5623182631098619E-6</v>
      </c>
      <c r="AG20">
        <v>49</v>
      </c>
      <c r="AH20">
        <v>2919735.8800721988</v>
      </c>
    </row>
    <row r="21" spans="1:34" x14ac:dyDescent="0.25">
      <c r="A21">
        <v>19</v>
      </c>
      <c r="B21">
        <v>80</v>
      </c>
      <c r="C21" t="s">
        <v>34</v>
      </c>
      <c r="D21">
        <v>0.86429999999999996</v>
      </c>
      <c r="E21">
        <v>115.71</v>
      </c>
      <c r="F21">
        <v>111.9</v>
      </c>
      <c r="G21">
        <v>145.96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1157.32</v>
      </c>
      <c r="Q21">
        <v>3533.68</v>
      </c>
      <c r="R21">
        <v>351.4</v>
      </c>
      <c r="S21">
        <v>274.41000000000003</v>
      </c>
      <c r="T21">
        <v>35330.11</v>
      </c>
      <c r="U21">
        <v>0.78</v>
      </c>
      <c r="V21">
        <v>0.87</v>
      </c>
      <c r="W21">
        <v>56.96</v>
      </c>
      <c r="X21">
        <v>2.13</v>
      </c>
      <c r="Y21">
        <v>2</v>
      </c>
      <c r="Z21">
        <v>10</v>
      </c>
      <c r="AA21">
        <v>2365.255270385283</v>
      </c>
      <c r="AB21">
        <v>3236.2466086393679</v>
      </c>
      <c r="AC21">
        <v>2927.3837744113471</v>
      </c>
      <c r="AD21">
        <v>2365255.270385284</v>
      </c>
      <c r="AE21">
        <v>3236246.6086393679</v>
      </c>
      <c r="AF21">
        <v>3.5623182631098619E-6</v>
      </c>
      <c r="AG21">
        <v>49</v>
      </c>
      <c r="AH21">
        <v>2927383.7744113472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0.59660000000000002</v>
      </c>
      <c r="E2">
        <v>167.62</v>
      </c>
      <c r="F2">
        <v>150.87</v>
      </c>
      <c r="G2">
        <v>10.49</v>
      </c>
      <c r="H2">
        <v>0.22</v>
      </c>
      <c r="I2">
        <v>863</v>
      </c>
      <c r="J2">
        <v>80.84</v>
      </c>
      <c r="K2">
        <v>35.1</v>
      </c>
      <c r="L2">
        <v>1</v>
      </c>
      <c r="M2">
        <v>861</v>
      </c>
      <c r="N2">
        <v>9.74</v>
      </c>
      <c r="O2">
        <v>10204.209999999999</v>
      </c>
      <c r="P2">
        <v>1188.1199999999999</v>
      </c>
      <c r="Q2">
        <v>3542.85</v>
      </c>
      <c r="R2">
        <v>1669.71</v>
      </c>
      <c r="S2">
        <v>274.41000000000003</v>
      </c>
      <c r="T2">
        <v>690400.04</v>
      </c>
      <c r="U2">
        <v>0.16</v>
      </c>
      <c r="V2">
        <v>0.65</v>
      </c>
      <c r="W2">
        <v>58.26</v>
      </c>
      <c r="X2">
        <v>40.950000000000003</v>
      </c>
      <c r="Y2">
        <v>2</v>
      </c>
      <c r="Z2">
        <v>10</v>
      </c>
      <c r="AA2">
        <v>3403.2452025768648</v>
      </c>
      <c r="AB2">
        <v>4656.4702267478806</v>
      </c>
      <c r="AC2">
        <v>4212.0632437038967</v>
      </c>
      <c r="AD2">
        <v>3403245.202576865</v>
      </c>
      <c r="AE2">
        <v>4656470.2267478816</v>
      </c>
      <c r="AF2">
        <v>3.4321749730174291E-6</v>
      </c>
      <c r="AG2">
        <v>70</v>
      </c>
      <c r="AH2">
        <v>4212063.2437038971</v>
      </c>
    </row>
    <row r="3" spans="1:34" x14ac:dyDescent="0.25">
      <c r="A3">
        <v>1</v>
      </c>
      <c r="B3">
        <v>35</v>
      </c>
      <c r="C3" t="s">
        <v>34</v>
      </c>
      <c r="D3">
        <v>0.74739999999999995</v>
      </c>
      <c r="E3">
        <v>133.80000000000001</v>
      </c>
      <c r="F3">
        <v>125.92</v>
      </c>
      <c r="G3">
        <v>21.71</v>
      </c>
      <c r="H3">
        <v>0.43</v>
      </c>
      <c r="I3">
        <v>348</v>
      </c>
      <c r="J3">
        <v>82.04</v>
      </c>
      <c r="K3">
        <v>35.1</v>
      </c>
      <c r="L3">
        <v>2</v>
      </c>
      <c r="M3">
        <v>346</v>
      </c>
      <c r="N3">
        <v>9.94</v>
      </c>
      <c r="O3">
        <v>10352.530000000001</v>
      </c>
      <c r="P3">
        <v>962.72</v>
      </c>
      <c r="Q3">
        <v>3537.39</v>
      </c>
      <c r="R3">
        <v>826.03</v>
      </c>
      <c r="S3">
        <v>274.41000000000003</v>
      </c>
      <c r="T3">
        <v>271135.07</v>
      </c>
      <c r="U3">
        <v>0.33</v>
      </c>
      <c r="V3">
        <v>0.77</v>
      </c>
      <c r="W3">
        <v>57.4</v>
      </c>
      <c r="X3">
        <v>16.09</v>
      </c>
      <c r="Y3">
        <v>2</v>
      </c>
      <c r="Z3">
        <v>10</v>
      </c>
      <c r="AA3">
        <v>2322.483310130599</v>
      </c>
      <c r="AB3">
        <v>3177.7241256531952</v>
      </c>
      <c r="AC3">
        <v>2874.4465950645549</v>
      </c>
      <c r="AD3">
        <v>2322483.310130599</v>
      </c>
      <c r="AE3">
        <v>3177724.1256531952</v>
      </c>
      <c r="AF3">
        <v>4.2997109869816057E-6</v>
      </c>
      <c r="AG3">
        <v>56</v>
      </c>
      <c r="AH3">
        <v>2874446.5950645548</v>
      </c>
    </row>
    <row r="4" spans="1:34" x14ac:dyDescent="0.25">
      <c r="A4">
        <v>2</v>
      </c>
      <c r="B4">
        <v>35</v>
      </c>
      <c r="C4" t="s">
        <v>34</v>
      </c>
      <c r="D4">
        <v>0.79969999999999997</v>
      </c>
      <c r="E4">
        <v>125.05</v>
      </c>
      <c r="F4">
        <v>119.51</v>
      </c>
      <c r="G4">
        <v>33.82</v>
      </c>
      <c r="H4">
        <v>0.63</v>
      </c>
      <c r="I4">
        <v>212</v>
      </c>
      <c r="J4">
        <v>83.25</v>
      </c>
      <c r="K4">
        <v>35.1</v>
      </c>
      <c r="L4">
        <v>3</v>
      </c>
      <c r="M4">
        <v>210</v>
      </c>
      <c r="N4">
        <v>10.15</v>
      </c>
      <c r="O4">
        <v>10501.19</v>
      </c>
      <c r="P4">
        <v>880.5</v>
      </c>
      <c r="Q4">
        <v>3535.37</v>
      </c>
      <c r="R4">
        <v>609.80999999999995</v>
      </c>
      <c r="S4">
        <v>274.41000000000003</v>
      </c>
      <c r="T4">
        <v>163705.44</v>
      </c>
      <c r="U4">
        <v>0.45</v>
      </c>
      <c r="V4">
        <v>0.81</v>
      </c>
      <c r="W4">
        <v>57.17</v>
      </c>
      <c r="X4">
        <v>9.7100000000000009</v>
      </c>
      <c r="Y4">
        <v>2</v>
      </c>
      <c r="Z4">
        <v>10</v>
      </c>
      <c r="AA4">
        <v>2055.492325350242</v>
      </c>
      <c r="AB4">
        <v>2812.4152814655858</v>
      </c>
      <c r="AC4">
        <v>2544.0023142521491</v>
      </c>
      <c r="AD4">
        <v>2055492.325350242</v>
      </c>
      <c r="AE4">
        <v>2812415.2814655858</v>
      </c>
      <c r="AF4">
        <v>4.6005872040262108E-6</v>
      </c>
      <c r="AG4">
        <v>53</v>
      </c>
      <c r="AH4">
        <v>2544002.3142521479</v>
      </c>
    </row>
    <row r="5" spans="1:34" x14ac:dyDescent="0.25">
      <c r="A5">
        <v>3</v>
      </c>
      <c r="B5">
        <v>35</v>
      </c>
      <c r="C5" t="s">
        <v>34</v>
      </c>
      <c r="D5">
        <v>0.82609999999999995</v>
      </c>
      <c r="E5">
        <v>121.05</v>
      </c>
      <c r="F5">
        <v>116.59</v>
      </c>
      <c r="G5">
        <v>46.95</v>
      </c>
      <c r="H5">
        <v>0.83</v>
      </c>
      <c r="I5">
        <v>149</v>
      </c>
      <c r="J5">
        <v>84.46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824.2</v>
      </c>
      <c r="Q5">
        <v>3534.45</v>
      </c>
      <c r="R5">
        <v>511.12</v>
      </c>
      <c r="S5">
        <v>274.41000000000003</v>
      </c>
      <c r="T5">
        <v>114676.73</v>
      </c>
      <c r="U5">
        <v>0.54</v>
      </c>
      <c r="V5">
        <v>0.84</v>
      </c>
      <c r="W5">
        <v>57.08</v>
      </c>
      <c r="X5">
        <v>6.8</v>
      </c>
      <c r="Y5">
        <v>2</v>
      </c>
      <c r="Z5">
        <v>10</v>
      </c>
      <c r="AA5">
        <v>1913.5278879045929</v>
      </c>
      <c r="AB5">
        <v>2618.1732751234908</v>
      </c>
      <c r="AC5">
        <v>2368.298492374975</v>
      </c>
      <c r="AD5">
        <v>1913527.887904593</v>
      </c>
      <c r="AE5">
        <v>2618173.275123491</v>
      </c>
      <c r="AF5">
        <v>4.7524635353833343E-6</v>
      </c>
      <c r="AG5">
        <v>51</v>
      </c>
      <c r="AH5">
        <v>2368298.4923749748</v>
      </c>
    </row>
    <row r="6" spans="1:34" x14ac:dyDescent="0.25">
      <c r="A6">
        <v>4</v>
      </c>
      <c r="B6">
        <v>35</v>
      </c>
      <c r="C6" t="s">
        <v>34</v>
      </c>
      <c r="D6">
        <v>0.84199999999999997</v>
      </c>
      <c r="E6">
        <v>118.76</v>
      </c>
      <c r="F6">
        <v>114.93</v>
      </c>
      <c r="G6">
        <v>61.02</v>
      </c>
      <c r="H6">
        <v>1.02</v>
      </c>
      <c r="I6">
        <v>113</v>
      </c>
      <c r="J6">
        <v>85.67</v>
      </c>
      <c r="K6">
        <v>35.1</v>
      </c>
      <c r="L6">
        <v>5</v>
      </c>
      <c r="M6">
        <v>106</v>
      </c>
      <c r="N6">
        <v>10.57</v>
      </c>
      <c r="O6">
        <v>10799.59</v>
      </c>
      <c r="P6">
        <v>775.71</v>
      </c>
      <c r="Q6">
        <v>3534.36</v>
      </c>
      <c r="R6">
        <v>455.13</v>
      </c>
      <c r="S6">
        <v>274.41000000000003</v>
      </c>
      <c r="T6">
        <v>86860.54</v>
      </c>
      <c r="U6">
        <v>0.6</v>
      </c>
      <c r="V6">
        <v>0.85</v>
      </c>
      <c r="W6">
        <v>57.02</v>
      </c>
      <c r="X6">
        <v>5.15</v>
      </c>
      <c r="Y6">
        <v>2</v>
      </c>
      <c r="Z6">
        <v>10</v>
      </c>
      <c r="AA6">
        <v>1819.070826059819</v>
      </c>
      <c r="AB6">
        <v>2488.932955956006</v>
      </c>
      <c r="AC6">
        <v>2251.392687878908</v>
      </c>
      <c r="AD6">
        <v>1819070.826059819</v>
      </c>
      <c r="AE6">
        <v>2488932.955956005</v>
      </c>
      <c r="AF6">
        <v>4.8439345076779663E-6</v>
      </c>
      <c r="AG6">
        <v>50</v>
      </c>
      <c r="AH6">
        <v>2251392.6878789081</v>
      </c>
    </row>
    <row r="7" spans="1:34" x14ac:dyDescent="0.25">
      <c r="A7">
        <v>5</v>
      </c>
      <c r="B7">
        <v>35</v>
      </c>
      <c r="C7" t="s">
        <v>34</v>
      </c>
      <c r="D7">
        <v>0.84670000000000001</v>
      </c>
      <c r="E7">
        <v>118.1</v>
      </c>
      <c r="F7">
        <v>114.45</v>
      </c>
      <c r="G7">
        <v>67.319999999999993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762.84</v>
      </c>
      <c r="Q7">
        <v>3534.98</v>
      </c>
      <c r="R7">
        <v>434.86</v>
      </c>
      <c r="S7">
        <v>274.41000000000003</v>
      </c>
      <c r="T7">
        <v>76781.149999999994</v>
      </c>
      <c r="U7">
        <v>0.63</v>
      </c>
      <c r="V7">
        <v>0.85</v>
      </c>
      <c r="W7">
        <v>57.12</v>
      </c>
      <c r="X7">
        <v>4.67</v>
      </c>
      <c r="Y7">
        <v>2</v>
      </c>
      <c r="Z7">
        <v>10</v>
      </c>
      <c r="AA7">
        <v>1796.111310798784</v>
      </c>
      <c r="AB7">
        <v>2457.518734273533</v>
      </c>
      <c r="AC7">
        <v>2222.9765954236718</v>
      </c>
      <c r="AD7">
        <v>1796111.310798784</v>
      </c>
      <c r="AE7">
        <v>2457518.7342735319</v>
      </c>
      <c r="AF7">
        <v>4.8709730969726059E-6</v>
      </c>
      <c r="AG7">
        <v>50</v>
      </c>
      <c r="AH7">
        <v>2222976.5954236719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0.51649999999999996</v>
      </c>
      <c r="E2">
        <v>193.61</v>
      </c>
      <c r="F2">
        <v>165.78</v>
      </c>
      <c r="G2">
        <v>8.57</v>
      </c>
      <c r="H2">
        <v>0.16</v>
      </c>
      <c r="I2">
        <v>1161</v>
      </c>
      <c r="J2">
        <v>107.41</v>
      </c>
      <c r="K2">
        <v>41.65</v>
      </c>
      <c r="L2">
        <v>1</v>
      </c>
      <c r="M2">
        <v>1159</v>
      </c>
      <c r="N2">
        <v>14.77</v>
      </c>
      <c r="O2">
        <v>13481.73</v>
      </c>
      <c r="P2">
        <v>1592.83</v>
      </c>
      <c r="Q2">
        <v>3546.9</v>
      </c>
      <c r="R2">
        <v>2175.9899999999998</v>
      </c>
      <c r="S2">
        <v>274.41000000000003</v>
      </c>
      <c r="T2">
        <v>942050.55</v>
      </c>
      <c r="U2">
        <v>0.13</v>
      </c>
      <c r="V2">
        <v>0.59</v>
      </c>
      <c r="W2">
        <v>58.72</v>
      </c>
      <c r="X2">
        <v>55.82</v>
      </c>
      <c r="Y2">
        <v>2</v>
      </c>
      <c r="Z2">
        <v>10</v>
      </c>
      <c r="AA2">
        <v>4937.3602210576673</v>
      </c>
      <c r="AB2">
        <v>6755.5140754114082</v>
      </c>
      <c r="AC2">
        <v>6110.7772934774421</v>
      </c>
      <c r="AD2">
        <v>4937360.2210576674</v>
      </c>
      <c r="AE2">
        <v>6755514.0754114082</v>
      </c>
      <c r="AF2">
        <v>2.5732027186712352E-6</v>
      </c>
      <c r="AG2">
        <v>81</v>
      </c>
      <c r="AH2">
        <v>6110777.2934774421</v>
      </c>
    </row>
    <row r="3" spans="1:34" x14ac:dyDescent="0.25">
      <c r="A3">
        <v>1</v>
      </c>
      <c r="B3">
        <v>50</v>
      </c>
      <c r="C3" t="s">
        <v>34</v>
      </c>
      <c r="D3">
        <v>0.7016</v>
      </c>
      <c r="E3">
        <v>142.53</v>
      </c>
      <c r="F3">
        <v>130.56</v>
      </c>
      <c r="G3">
        <v>17.52</v>
      </c>
      <c r="H3">
        <v>0.32</v>
      </c>
      <c r="I3">
        <v>447</v>
      </c>
      <c r="J3">
        <v>108.68</v>
      </c>
      <c r="K3">
        <v>41.65</v>
      </c>
      <c r="L3">
        <v>2</v>
      </c>
      <c r="M3">
        <v>445</v>
      </c>
      <c r="N3">
        <v>15.03</v>
      </c>
      <c r="O3">
        <v>13638.32</v>
      </c>
      <c r="P3">
        <v>1236.47</v>
      </c>
      <c r="Q3">
        <v>3538.3</v>
      </c>
      <c r="R3">
        <v>983.21</v>
      </c>
      <c r="S3">
        <v>274.41000000000003</v>
      </c>
      <c r="T3">
        <v>349229.6</v>
      </c>
      <c r="U3">
        <v>0.28000000000000003</v>
      </c>
      <c r="V3">
        <v>0.75</v>
      </c>
      <c r="W3">
        <v>57.55</v>
      </c>
      <c r="X3">
        <v>20.72</v>
      </c>
      <c r="Y3">
        <v>2</v>
      </c>
      <c r="Z3">
        <v>10</v>
      </c>
      <c r="AA3">
        <v>2965.57272231567</v>
      </c>
      <c r="AB3">
        <v>4057.627430507393</v>
      </c>
      <c r="AC3">
        <v>3670.3731634554802</v>
      </c>
      <c r="AD3">
        <v>2965572.72231567</v>
      </c>
      <c r="AE3">
        <v>4057627.4305073931</v>
      </c>
      <c r="AF3">
        <v>3.4953708178504138E-6</v>
      </c>
      <c r="AG3">
        <v>60</v>
      </c>
      <c r="AH3">
        <v>3670373.1634554798</v>
      </c>
    </row>
    <row r="4" spans="1:34" x14ac:dyDescent="0.25">
      <c r="A4">
        <v>2</v>
      </c>
      <c r="B4">
        <v>50</v>
      </c>
      <c r="C4" t="s">
        <v>34</v>
      </c>
      <c r="D4">
        <v>0.7661</v>
      </c>
      <c r="E4">
        <v>130.52000000000001</v>
      </c>
      <c r="F4">
        <v>122.4</v>
      </c>
      <c r="G4">
        <v>26.8</v>
      </c>
      <c r="H4">
        <v>0.48</v>
      </c>
      <c r="I4">
        <v>274</v>
      </c>
      <c r="J4">
        <v>109.96</v>
      </c>
      <c r="K4">
        <v>41.65</v>
      </c>
      <c r="L4">
        <v>3</v>
      </c>
      <c r="M4">
        <v>272</v>
      </c>
      <c r="N4">
        <v>15.31</v>
      </c>
      <c r="O4">
        <v>13795.21</v>
      </c>
      <c r="P4">
        <v>1137.04</v>
      </c>
      <c r="Q4">
        <v>3535.91</v>
      </c>
      <c r="R4">
        <v>707.56</v>
      </c>
      <c r="S4">
        <v>274.41000000000003</v>
      </c>
      <c r="T4">
        <v>212271</v>
      </c>
      <c r="U4">
        <v>0.39</v>
      </c>
      <c r="V4">
        <v>0.8</v>
      </c>
      <c r="W4">
        <v>57.27</v>
      </c>
      <c r="X4">
        <v>12.59</v>
      </c>
      <c r="Y4">
        <v>2</v>
      </c>
      <c r="Z4">
        <v>10</v>
      </c>
      <c r="AA4">
        <v>2554.5025236859392</v>
      </c>
      <c r="AB4">
        <v>3495.183049604912</v>
      </c>
      <c r="AC4">
        <v>3161.607684870708</v>
      </c>
      <c r="AD4">
        <v>2554502.5236859391</v>
      </c>
      <c r="AE4">
        <v>3495183.0496049118</v>
      </c>
      <c r="AF4">
        <v>3.8167097827183614E-6</v>
      </c>
      <c r="AG4">
        <v>55</v>
      </c>
      <c r="AH4">
        <v>3161607.6848707069</v>
      </c>
    </row>
    <row r="5" spans="1:34" x14ac:dyDescent="0.25">
      <c r="A5">
        <v>3</v>
      </c>
      <c r="B5">
        <v>50</v>
      </c>
      <c r="C5" t="s">
        <v>34</v>
      </c>
      <c r="D5">
        <v>0.79949999999999999</v>
      </c>
      <c r="E5">
        <v>125.07</v>
      </c>
      <c r="F5">
        <v>118.7</v>
      </c>
      <c r="G5">
        <v>36.520000000000003</v>
      </c>
      <c r="H5">
        <v>0.63</v>
      </c>
      <c r="I5">
        <v>195</v>
      </c>
      <c r="J5">
        <v>111.23</v>
      </c>
      <c r="K5">
        <v>41.65</v>
      </c>
      <c r="L5">
        <v>4</v>
      </c>
      <c r="M5">
        <v>193</v>
      </c>
      <c r="N5">
        <v>15.58</v>
      </c>
      <c r="O5">
        <v>13952.52</v>
      </c>
      <c r="P5">
        <v>1079.7</v>
      </c>
      <c r="Q5">
        <v>3534.77</v>
      </c>
      <c r="R5">
        <v>582.98</v>
      </c>
      <c r="S5">
        <v>274.41000000000003</v>
      </c>
      <c r="T5">
        <v>150374.32999999999</v>
      </c>
      <c r="U5">
        <v>0.47</v>
      </c>
      <c r="V5">
        <v>0.82</v>
      </c>
      <c r="W5">
        <v>57.14</v>
      </c>
      <c r="X5">
        <v>8.91</v>
      </c>
      <c r="Y5">
        <v>2</v>
      </c>
      <c r="Z5">
        <v>10</v>
      </c>
      <c r="AA5">
        <v>2366.9585323772299</v>
      </c>
      <c r="AB5">
        <v>3238.5770868393661</v>
      </c>
      <c r="AC5">
        <v>2929.4918350427838</v>
      </c>
      <c r="AD5">
        <v>2366958.53237723</v>
      </c>
      <c r="AE5">
        <v>3238577.0868393658</v>
      </c>
      <c r="AF5">
        <v>3.9831085645259492E-6</v>
      </c>
      <c r="AG5">
        <v>53</v>
      </c>
      <c r="AH5">
        <v>2929491.835042784</v>
      </c>
    </row>
    <row r="6" spans="1:34" x14ac:dyDescent="0.25">
      <c r="A6">
        <v>4</v>
      </c>
      <c r="B6">
        <v>50</v>
      </c>
      <c r="C6" t="s">
        <v>34</v>
      </c>
      <c r="D6">
        <v>0.81969999999999998</v>
      </c>
      <c r="E6">
        <v>122</v>
      </c>
      <c r="F6">
        <v>116.63</v>
      </c>
      <c r="G6">
        <v>46.65</v>
      </c>
      <c r="H6">
        <v>0.78</v>
      </c>
      <c r="I6">
        <v>150</v>
      </c>
      <c r="J6">
        <v>112.51</v>
      </c>
      <c r="K6">
        <v>41.65</v>
      </c>
      <c r="L6">
        <v>5</v>
      </c>
      <c r="M6">
        <v>148</v>
      </c>
      <c r="N6">
        <v>15.86</v>
      </c>
      <c r="O6">
        <v>14110.24</v>
      </c>
      <c r="P6">
        <v>1036.57</v>
      </c>
      <c r="Q6">
        <v>3534.33</v>
      </c>
      <c r="R6">
        <v>512.19000000000005</v>
      </c>
      <c r="S6">
        <v>274.41000000000003</v>
      </c>
      <c r="T6">
        <v>115204.21</v>
      </c>
      <c r="U6">
        <v>0.54</v>
      </c>
      <c r="V6">
        <v>0.83</v>
      </c>
      <c r="W6">
        <v>57.09</v>
      </c>
      <c r="X6">
        <v>6.84</v>
      </c>
      <c r="Y6">
        <v>2</v>
      </c>
      <c r="Z6">
        <v>10</v>
      </c>
      <c r="AA6">
        <v>2244.581044276455</v>
      </c>
      <c r="AB6">
        <v>3071.134808706136</v>
      </c>
      <c r="AC6">
        <v>2778.030012927883</v>
      </c>
      <c r="AD6">
        <v>2244581.044276454</v>
      </c>
      <c r="AE6">
        <v>3071134.808706136</v>
      </c>
      <c r="AF6">
        <v>4.0837449535233523E-6</v>
      </c>
      <c r="AG6">
        <v>51</v>
      </c>
      <c r="AH6">
        <v>2778030.0129278819</v>
      </c>
    </row>
    <row r="7" spans="1:34" x14ac:dyDescent="0.25">
      <c r="A7">
        <v>5</v>
      </c>
      <c r="B7">
        <v>50</v>
      </c>
      <c r="C7" t="s">
        <v>34</v>
      </c>
      <c r="D7">
        <v>0.83360000000000001</v>
      </c>
      <c r="E7">
        <v>119.97</v>
      </c>
      <c r="F7">
        <v>115.24</v>
      </c>
      <c r="G7">
        <v>57.14</v>
      </c>
      <c r="H7">
        <v>0.93</v>
      </c>
      <c r="I7">
        <v>121</v>
      </c>
      <c r="J7">
        <v>113.79</v>
      </c>
      <c r="K7">
        <v>41.65</v>
      </c>
      <c r="L7">
        <v>6</v>
      </c>
      <c r="M7">
        <v>119</v>
      </c>
      <c r="N7">
        <v>16.14</v>
      </c>
      <c r="O7">
        <v>14268.39</v>
      </c>
      <c r="P7">
        <v>999.18</v>
      </c>
      <c r="Q7">
        <v>3534.17</v>
      </c>
      <c r="R7">
        <v>466.21</v>
      </c>
      <c r="S7">
        <v>274.41000000000003</v>
      </c>
      <c r="T7">
        <v>92360.59</v>
      </c>
      <c r="U7">
        <v>0.59</v>
      </c>
      <c r="V7">
        <v>0.84</v>
      </c>
      <c r="W7">
        <v>57.02</v>
      </c>
      <c r="X7">
        <v>5.46</v>
      </c>
      <c r="Y7">
        <v>2</v>
      </c>
      <c r="Z7">
        <v>10</v>
      </c>
      <c r="AA7">
        <v>2159.016493501485</v>
      </c>
      <c r="AB7">
        <v>2954.0616154940799</v>
      </c>
      <c r="AC7">
        <v>2672.1301209628409</v>
      </c>
      <c r="AD7">
        <v>2159016.4935014839</v>
      </c>
      <c r="AE7">
        <v>2954061.6154940799</v>
      </c>
      <c r="AF7">
        <v>4.1529947459522596E-6</v>
      </c>
      <c r="AG7">
        <v>50</v>
      </c>
      <c r="AH7">
        <v>2672130.120962841</v>
      </c>
    </row>
    <row r="8" spans="1:34" x14ac:dyDescent="0.25">
      <c r="A8">
        <v>6</v>
      </c>
      <c r="B8">
        <v>50</v>
      </c>
      <c r="C8" t="s">
        <v>34</v>
      </c>
      <c r="D8">
        <v>0.84360000000000002</v>
      </c>
      <c r="E8">
        <v>118.55</v>
      </c>
      <c r="F8">
        <v>114.29</v>
      </c>
      <c r="G8">
        <v>68.569999999999993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964.04</v>
      </c>
      <c r="Q8">
        <v>3534.13</v>
      </c>
      <c r="R8">
        <v>433.82</v>
      </c>
      <c r="S8">
        <v>274.41000000000003</v>
      </c>
      <c r="T8">
        <v>76269.66</v>
      </c>
      <c r="U8">
        <v>0.63</v>
      </c>
      <c r="V8">
        <v>0.85</v>
      </c>
      <c r="W8">
        <v>56.99</v>
      </c>
      <c r="X8">
        <v>4.51</v>
      </c>
      <c r="Y8">
        <v>2</v>
      </c>
      <c r="Z8">
        <v>10</v>
      </c>
      <c r="AA8">
        <v>2097.6690037022681</v>
      </c>
      <c r="AB8">
        <v>2870.1232734905561</v>
      </c>
      <c r="AC8">
        <v>2596.2027365119311</v>
      </c>
      <c r="AD8">
        <v>2097669.003702268</v>
      </c>
      <c r="AE8">
        <v>2870123.2734905561</v>
      </c>
      <c r="AF8">
        <v>4.2028147405054291E-6</v>
      </c>
      <c r="AG8">
        <v>50</v>
      </c>
      <c r="AH8">
        <v>2596202.7365119308</v>
      </c>
    </row>
    <row r="9" spans="1:34" x14ac:dyDescent="0.25">
      <c r="A9">
        <v>7</v>
      </c>
      <c r="B9">
        <v>50</v>
      </c>
      <c r="C9" t="s">
        <v>34</v>
      </c>
      <c r="D9">
        <v>0.85089999999999999</v>
      </c>
      <c r="E9">
        <v>117.52</v>
      </c>
      <c r="F9">
        <v>113.6</v>
      </c>
      <c r="G9">
        <v>80.19</v>
      </c>
      <c r="H9">
        <v>1.21</v>
      </c>
      <c r="I9">
        <v>85</v>
      </c>
      <c r="J9">
        <v>116.37</v>
      </c>
      <c r="K9">
        <v>41.65</v>
      </c>
      <c r="L9">
        <v>8</v>
      </c>
      <c r="M9">
        <v>83</v>
      </c>
      <c r="N9">
        <v>16.72</v>
      </c>
      <c r="O9">
        <v>14585.96</v>
      </c>
      <c r="P9">
        <v>932.66</v>
      </c>
      <c r="Q9">
        <v>3533.56</v>
      </c>
      <c r="R9">
        <v>411.21</v>
      </c>
      <c r="S9">
        <v>274.41000000000003</v>
      </c>
      <c r="T9">
        <v>65041.16</v>
      </c>
      <c r="U9">
        <v>0.67</v>
      </c>
      <c r="V9">
        <v>0.86</v>
      </c>
      <c r="W9">
        <v>56.95</v>
      </c>
      <c r="X9">
        <v>3.83</v>
      </c>
      <c r="Y9">
        <v>2</v>
      </c>
      <c r="Z9">
        <v>10</v>
      </c>
      <c r="AA9">
        <v>2038.370537694037</v>
      </c>
      <c r="AB9">
        <v>2788.9884962344058</v>
      </c>
      <c r="AC9">
        <v>2522.8113485237332</v>
      </c>
      <c r="AD9">
        <v>2038370.537694037</v>
      </c>
      <c r="AE9">
        <v>2788988.4962344058</v>
      </c>
      <c r="AF9">
        <v>4.2391833365292437E-6</v>
      </c>
      <c r="AG9">
        <v>49</v>
      </c>
      <c r="AH9">
        <v>2522811.3485237332</v>
      </c>
    </row>
    <row r="10" spans="1:34" x14ac:dyDescent="0.25">
      <c r="A10">
        <v>8</v>
      </c>
      <c r="B10">
        <v>50</v>
      </c>
      <c r="C10" t="s">
        <v>34</v>
      </c>
      <c r="D10">
        <v>0.85619999999999996</v>
      </c>
      <c r="E10">
        <v>116.8</v>
      </c>
      <c r="F10">
        <v>113.12</v>
      </c>
      <c r="G10">
        <v>91.72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41</v>
      </c>
      <c r="N10">
        <v>17.010000000000002</v>
      </c>
      <c r="O10">
        <v>14745.39</v>
      </c>
      <c r="P10">
        <v>901.45</v>
      </c>
      <c r="Q10">
        <v>3534.15</v>
      </c>
      <c r="R10">
        <v>392.64</v>
      </c>
      <c r="S10">
        <v>274.41000000000003</v>
      </c>
      <c r="T10">
        <v>55811.21</v>
      </c>
      <c r="U10">
        <v>0.7</v>
      </c>
      <c r="V10">
        <v>0.86</v>
      </c>
      <c r="W10">
        <v>56.99</v>
      </c>
      <c r="X10">
        <v>3.34</v>
      </c>
      <c r="Y10">
        <v>2</v>
      </c>
      <c r="Z10">
        <v>10</v>
      </c>
      <c r="AA10">
        <v>1994.3493451621839</v>
      </c>
      <c r="AB10">
        <v>2728.756758534375</v>
      </c>
      <c r="AC10">
        <v>2468.3280433340178</v>
      </c>
      <c r="AD10">
        <v>1994349.345162184</v>
      </c>
      <c r="AE10">
        <v>2728756.7585343751</v>
      </c>
      <c r="AF10">
        <v>4.2655879336424233E-6</v>
      </c>
      <c r="AG10">
        <v>49</v>
      </c>
      <c r="AH10">
        <v>2468328.043334018</v>
      </c>
    </row>
    <row r="11" spans="1:34" x14ac:dyDescent="0.25">
      <c r="A11">
        <v>9</v>
      </c>
      <c r="B11">
        <v>50</v>
      </c>
      <c r="C11" t="s">
        <v>34</v>
      </c>
      <c r="D11">
        <v>0.85670000000000002</v>
      </c>
      <c r="E11">
        <v>116.73</v>
      </c>
      <c r="F11">
        <v>113.09</v>
      </c>
      <c r="G11">
        <v>94.24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17.309999999999999</v>
      </c>
      <c r="O11">
        <v>14905.25</v>
      </c>
      <c r="P11">
        <v>904.78</v>
      </c>
      <c r="Q11">
        <v>3534.38</v>
      </c>
      <c r="R11">
        <v>390.05</v>
      </c>
      <c r="S11">
        <v>274.41000000000003</v>
      </c>
      <c r="T11">
        <v>54525.33</v>
      </c>
      <c r="U11">
        <v>0.7</v>
      </c>
      <c r="V11">
        <v>0.86</v>
      </c>
      <c r="W11">
        <v>57.04</v>
      </c>
      <c r="X11">
        <v>3.32</v>
      </c>
      <c r="Y11">
        <v>2</v>
      </c>
      <c r="Z11">
        <v>10</v>
      </c>
      <c r="AA11">
        <v>1996.683474828096</v>
      </c>
      <c r="AB11">
        <v>2731.9504177178092</v>
      </c>
      <c r="AC11">
        <v>2471.2169041673142</v>
      </c>
      <c r="AD11">
        <v>1996683.4748280961</v>
      </c>
      <c r="AE11">
        <v>2731950.4177178089</v>
      </c>
      <c r="AF11">
        <v>4.2680789333700818E-6</v>
      </c>
      <c r="AG11">
        <v>49</v>
      </c>
      <c r="AH11">
        <v>2471216.9041673141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0.65969999999999995</v>
      </c>
      <c r="E2">
        <v>151.59</v>
      </c>
      <c r="F2">
        <v>140.69</v>
      </c>
      <c r="G2">
        <v>12.87</v>
      </c>
      <c r="H2">
        <v>0.28000000000000003</v>
      </c>
      <c r="I2">
        <v>656</v>
      </c>
      <c r="J2">
        <v>61.76</v>
      </c>
      <c r="K2">
        <v>28.92</v>
      </c>
      <c r="L2">
        <v>1</v>
      </c>
      <c r="M2">
        <v>654</v>
      </c>
      <c r="N2">
        <v>6.84</v>
      </c>
      <c r="O2">
        <v>7851.41</v>
      </c>
      <c r="P2">
        <v>904.39</v>
      </c>
      <c r="Q2">
        <v>3539.93</v>
      </c>
      <c r="R2">
        <v>1325.45</v>
      </c>
      <c r="S2">
        <v>274.41000000000003</v>
      </c>
      <c r="T2">
        <v>519305.6</v>
      </c>
      <c r="U2">
        <v>0.21</v>
      </c>
      <c r="V2">
        <v>0.69</v>
      </c>
      <c r="W2">
        <v>57.9</v>
      </c>
      <c r="X2">
        <v>30.81</v>
      </c>
      <c r="Y2">
        <v>2</v>
      </c>
      <c r="Z2">
        <v>10</v>
      </c>
      <c r="AA2">
        <v>2534.094500953729</v>
      </c>
      <c r="AB2">
        <v>3467.259892564281</v>
      </c>
      <c r="AC2">
        <v>3136.3494747476379</v>
      </c>
      <c r="AD2">
        <v>2534094.5009537288</v>
      </c>
      <c r="AE2">
        <v>3467259.8925642809</v>
      </c>
      <c r="AF2">
        <v>4.3468637756571496E-6</v>
      </c>
      <c r="AG2">
        <v>64</v>
      </c>
      <c r="AH2">
        <v>3136349.4747476382</v>
      </c>
    </row>
    <row r="3" spans="1:34" x14ac:dyDescent="0.25">
      <c r="A3">
        <v>1</v>
      </c>
      <c r="B3">
        <v>25</v>
      </c>
      <c r="C3" t="s">
        <v>34</v>
      </c>
      <c r="D3">
        <v>0.7833</v>
      </c>
      <c r="E3">
        <v>127.66</v>
      </c>
      <c r="F3">
        <v>122.15</v>
      </c>
      <c r="G3">
        <v>27.35</v>
      </c>
      <c r="H3">
        <v>0.55000000000000004</v>
      </c>
      <c r="I3">
        <v>268</v>
      </c>
      <c r="J3">
        <v>62.92</v>
      </c>
      <c r="K3">
        <v>28.92</v>
      </c>
      <c r="L3">
        <v>2</v>
      </c>
      <c r="M3">
        <v>266</v>
      </c>
      <c r="N3">
        <v>7</v>
      </c>
      <c r="O3">
        <v>7994.37</v>
      </c>
      <c r="P3">
        <v>742.21</v>
      </c>
      <c r="Q3">
        <v>3535.58</v>
      </c>
      <c r="R3">
        <v>699</v>
      </c>
      <c r="S3">
        <v>274.41000000000003</v>
      </c>
      <c r="T3">
        <v>208021.65</v>
      </c>
      <c r="U3">
        <v>0.39</v>
      </c>
      <c r="V3">
        <v>0.8</v>
      </c>
      <c r="W3">
        <v>57.27</v>
      </c>
      <c r="X3">
        <v>12.34</v>
      </c>
      <c r="Y3">
        <v>2</v>
      </c>
      <c r="Z3">
        <v>10</v>
      </c>
      <c r="AA3">
        <v>1872.767472792445</v>
      </c>
      <c r="AB3">
        <v>2562.4030769444489</v>
      </c>
      <c r="AC3">
        <v>2317.850923636176</v>
      </c>
      <c r="AD3">
        <v>1872767.472792445</v>
      </c>
      <c r="AE3">
        <v>2562403.076944449</v>
      </c>
      <c r="AF3">
        <v>5.1612830005642656E-6</v>
      </c>
      <c r="AG3">
        <v>54</v>
      </c>
      <c r="AH3">
        <v>2317850.9236361762</v>
      </c>
    </row>
    <row r="4" spans="1:34" x14ac:dyDescent="0.25">
      <c r="A4">
        <v>2</v>
      </c>
      <c r="B4">
        <v>25</v>
      </c>
      <c r="C4" t="s">
        <v>34</v>
      </c>
      <c r="D4">
        <v>0.82579999999999998</v>
      </c>
      <c r="E4">
        <v>121.1</v>
      </c>
      <c r="F4">
        <v>117.08</v>
      </c>
      <c r="G4">
        <v>43.91</v>
      </c>
      <c r="H4">
        <v>0.81</v>
      </c>
      <c r="I4">
        <v>160</v>
      </c>
      <c r="J4">
        <v>64.08</v>
      </c>
      <c r="K4">
        <v>28.92</v>
      </c>
      <c r="L4">
        <v>3</v>
      </c>
      <c r="M4">
        <v>150</v>
      </c>
      <c r="N4">
        <v>7.16</v>
      </c>
      <c r="O4">
        <v>8137.65</v>
      </c>
      <c r="P4">
        <v>662.67</v>
      </c>
      <c r="Q4">
        <v>3534.73</v>
      </c>
      <c r="R4">
        <v>527.96</v>
      </c>
      <c r="S4">
        <v>274.41000000000003</v>
      </c>
      <c r="T4">
        <v>123041.26</v>
      </c>
      <c r="U4">
        <v>0.52</v>
      </c>
      <c r="V4">
        <v>0.83</v>
      </c>
      <c r="W4">
        <v>57.09</v>
      </c>
      <c r="X4">
        <v>7.29</v>
      </c>
      <c r="Y4">
        <v>2</v>
      </c>
      <c r="Z4">
        <v>10</v>
      </c>
      <c r="AA4">
        <v>1669.164810463509</v>
      </c>
      <c r="AB4">
        <v>2283.8249320304758</v>
      </c>
      <c r="AC4">
        <v>2065.8598858859109</v>
      </c>
      <c r="AD4">
        <v>1669164.8104635091</v>
      </c>
      <c r="AE4">
        <v>2283824.9320304762</v>
      </c>
      <c r="AF4">
        <v>5.4413219735299003E-6</v>
      </c>
      <c r="AG4">
        <v>51</v>
      </c>
      <c r="AH4">
        <v>2065859.8858859111</v>
      </c>
    </row>
    <row r="5" spans="1:34" x14ac:dyDescent="0.25">
      <c r="A5">
        <v>3</v>
      </c>
      <c r="B5">
        <v>25</v>
      </c>
      <c r="C5" t="s">
        <v>34</v>
      </c>
      <c r="D5">
        <v>0.83199999999999996</v>
      </c>
      <c r="E5">
        <v>120.19</v>
      </c>
      <c r="F5">
        <v>116.41</v>
      </c>
      <c r="G5">
        <v>48.84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652.63</v>
      </c>
      <c r="Q5">
        <v>3535.8</v>
      </c>
      <c r="R5">
        <v>499.03</v>
      </c>
      <c r="S5">
        <v>274.41000000000003</v>
      </c>
      <c r="T5">
        <v>108661.42</v>
      </c>
      <c r="U5">
        <v>0.55000000000000004</v>
      </c>
      <c r="V5">
        <v>0.84</v>
      </c>
      <c r="W5">
        <v>57.24</v>
      </c>
      <c r="X5">
        <v>6.62</v>
      </c>
      <c r="Y5">
        <v>2</v>
      </c>
      <c r="Z5">
        <v>10</v>
      </c>
      <c r="AA5">
        <v>1646.9815405418281</v>
      </c>
      <c r="AB5">
        <v>2253.4728034668351</v>
      </c>
      <c r="AC5">
        <v>2038.4045218729029</v>
      </c>
      <c r="AD5">
        <v>1646981.5405418279</v>
      </c>
      <c r="AE5">
        <v>2253472.8034668351</v>
      </c>
      <c r="AF5">
        <v>5.4821747178213571E-6</v>
      </c>
      <c r="AG5">
        <v>51</v>
      </c>
      <c r="AH5">
        <v>2038404.521872903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0.35959999999999998</v>
      </c>
      <c r="E2">
        <v>278.10000000000002</v>
      </c>
      <c r="F2">
        <v>208.83</v>
      </c>
      <c r="G2">
        <v>6.35</v>
      </c>
      <c r="H2">
        <v>0.11</v>
      </c>
      <c r="I2">
        <v>1974</v>
      </c>
      <c r="J2">
        <v>167.88</v>
      </c>
      <c r="K2">
        <v>51.39</v>
      </c>
      <c r="L2">
        <v>1</v>
      </c>
      <c r="M2">
        <v>1972</v>
      </c>
      <c r="N2">
        <v>30.49</v>
      </c>
      <c r="O2">
        <v>20939.59</v>
      </c>
      <c r="P2">
        <v>2688.03</v>
      </c>
      <c r="Q2">
        <v>3556.36</v>
      </c>
      <c r="R2">
        <v>3639.97</v>
      </c>
      <c r="S2">
        <v>274.41000000000003</v>
      </c>
      <c r="T2">
        <v>1669976.31</v>
      </c>
      <c r="U2">
        <v>0.08</v>
      </c>
      <c r="V2">
        <v>0.47</v>
      </c>
      <c r="W2">
        <v>60.07</v>
      </c>
      <c r="X2">
        <v>98.73</v>
      </c>
      <c r="Y2">
        <v>2</v>
      </c>
      <c r="Z2">
        <v>10</v>
      </c>
      <c r="AA2">
        <v>10953.23385506428</v>
      </c>
      <c r="AB2">
        <v>14986.69778307335</v>
      </c>
      <c r="AC2">
        <v>13556.38838061871</v>
      </c>
      <c r="AD2">
        <v>10953233.85506428</v>
      </c>
      <c r="AE2">
        <v>14986697.783073351</v>
      </c>
      <c r="AF2">
        <v>1.44633080374335E-6</v>
      </c>
      <c r="AG2">
        <v>116</v>
      </c>
      <c r="AH2">
        <v>13556388.38061871</v>
      </c>
    </row>
    <row r="3" spans="1:34" x14ac:dyDescent="0.25">
      <c r="A3">
        <v>1</v>
      </c>
      <c r="B3">
        <v>85</v>
      </c>
      <c r="C3" t="s">
        <v>34</v>
      </c>
      <c r="D3">
        <v>0.60540000000000005</v>
      </c>
      <c r="E3">
        <v>165.18</v>
      </c>
      <c r="F3">
        <v>140.62</v>
      </c>
      <c r="G3">
        <v>12.88</v>
      </c>
      <c r="H3">
        <v>0.21</v>
      </c>
      <c r="I3">
        <v>655</v>
      </c>
      <c r="J3">
        <v>169.33</v>
      </c>
      <c r="K3">
        <v>51.39</v>
      </c>
      <c r="L3">
        <v>2</v>
      </c>
      <c r="M3">
        <v>653</v>
      </c>
      <c r="N3">
        <v>30.94</v>
      </c>
      <c r="O3">
        <v>21118.46</v>
      </c>
      <c r="P3">
        <v>1806.74</v>
      </c>
      <c r="Q3">
        <v>3539.79</v>
      </c>
      <c r="R3">
        <v>1324.23</v>
      </c>
      <c r="S3">
        <v>274.41000000000003</v>
      </c>
      <c r="T3">
        <v>518701.74</v>
      </c>
      <c r="U3">
        <v>0.21</v>
      </c>
      <c r="V3">
        <v>0.69</v>
      </c>
      <c r="W3">
        <v>57.87</v>
      </c>
      <c r="X3">
        <v>30.74</v>
      </c>
      <c r="Y3">
        <v>2</v>
      </c>
      <c r="Z3">
        <v>10</v>
      </c>
      <c r="AA3">
        <v>4598.503105212636</v>
      </c>
      <c r="AB3">
        <v>6291.8748201913286</v>
      </c>
      <c r="AC3">
        <v>5691.3871180538044</v>
      </c>
      <c r="AD3">
        <v>4598503.1052126363</v>
      </c>
      <c r="AE3">
        <v>6291874.8201913293</v>
      </c>
      <c r="AF3">
        <v>2.434951803632436E-6</v>
      </c>
      <c r="AG3">
        <v>69</v>
      </c>
      <c r="AH3">
        <v>5691387.1180538032</v>
      </c>
    </row>
    <row r="4" spans="1:34" x14ac:dyDescent="0.25">
      <c r="A4">
        <v>2</v>
      </c>
      <c r="B4">
        <v>85</v>
      </c>
      <c r="C4" t="s">
        <v>34</v>
      </c>
      <c r="D4">
        <v>0.69530000000000003</v>
      </c>
      <c r="E4">
        <v>143.81</v>
      </c>
      <c r="F4">
        <v>128.09</v>
      </c>
      <c r="G4">
        <v>19.510000000000002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1635.3</v>
      </c>
      <c r="Q4">
        <v>3537.62</v>
      </c>
      <c r="R4">
        <v>899.29</v>
      </c>
      <c r="S4">
        <v>274.41000000000003</v>
      </c>
      <c r="T4">
        <v>307533.19</v>
      </c>
      <c r="U4">
        <v>0.31</v>
      </c>
      <c r="V4">
        <v>0.76</v>
      </c>
      <c r="W4">
        <v>57.48</v>
      </c>
      <c r="X4">
        <v>18.260000000000002</v>
      </c>
      <c r="Y4">
        <v>2</v>
      </c>
      <c r="Z4">
        <v>10</v>
      </c>
      <c r="AA4">
        <v>3685.996396208689</v>
      </c>
      <c r="AB4">
        <v>5043.3428839772496</v>
      </c>
      <c r="AC4">
        <v>4562.0133175064648</v>
      </c>
      <c r="AD4">
        <v>3685996.39620869</v>
      </c>
      <c r="AE4">
        <v>5043342.8839772493</v>
      </c>
      <c r="AF4">
        <v>2.7965345045682732E-6</v>
      </c>
      <c r="AG4">
        <v>60</v>
      </c>
      <c r="AH4">
        <v>4562013.3175064651</v>
      </c>
    </row>
    <row r="5" spans="1:34" x14ac:dyDescent="0.25">
      <c r="A5">
        <v>3</v>
      </c>
      <c r="B5">
        <v>85</v>
      </c>
      <c r="C5" t="s">
        <v>34</v>
      </c>
      <c r="D5">
        <v>0.74280000000000002</v>
      </c>
      <c r="E5">
        <v>134.63</v>
      </c>
      <c r="F5">
        <v>122.73</v>
      </c>
      <c r="G5">
        <v>26.21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1554.82</v>
      </c>
      <c r="Q5">
        <v>3536.17</v>
      </c>
      <c r="R5">
        <v>719.24</v>
      </c>
      <c r="S5">
        <v>274.41000000000003</v>
      </c>
      <c r="T5">
        <v>218073.55</v>
      </c>
      <c r="U5">
        <v>0.38</v>
      </c>
      <c r="V5">
        <v>0.79</v>
      </c>
      <c r="W5">
        <v>57.28</v>
      </c>
      <c r="X5">
        <v>12.93</v>
      </c>
      <c r="Y5">
        <v>2</v>
      </c>
      <c r="Z5">
        <v>10</v>
      </c>
      <c r="AA5">
        <v>3323.1353146364281</v>
      </c>
      <c r="AB5">
        <v>4546.8603438689424</v>
      </c>
      <c r="AC5">
        <v>4112.9143742084916</v>
      </c>
      <c r="AD5">
        <v>3323135.3146364279</v>
      </c>
      <c r="AE5">
        <v>4546860.343868942</v>
      </c>
      <c r="AF5">
        <v>2.987582094050501E-6</v>
      </c>
      <c r="AG5">
        <v>57</v>
      </c>
      <c r="AH5">
        <v>4112914.3742084922</v>
      </c>
    </row>
    <row r="6" spans="1:34" x14ac:dyDescent="0.25">
      <c r="A6">
        <v>4</v>
      </c>
      <c r="B6">
        <v>85</v>
      </c>
      <c r="C6" t="s">
        <v>34</v>
      </c>
      <c r="D6">
        <v>0.77180000000000004</v>
      </c>
      <c r="E6">
        <v>129.57</v>
      </c>
      <c r="F6">
        <v>119.81</v>
      </c>
      <c r="G6">
        <v>32.97</v>
      </c>
      <c r="H6">
        <v>0.51</v>
      </c>
      <c r="I6">
        <v>218</v>
      </c>
      <c r="J6">
        <v>173.71</v>
      </c>
      <c r="K6">
        <v>51.39</v>
      </c>
      <c r="L6">
        <v>5</v>
      </c>
      <c r="M6">
        <v>216</v>
      </c>
      <c r="N6">
        <v>32.32</v>
      </c>
      <c r="O6">
        <v>21658.78</v>
      </c>
      <c r="P6">
        <v>1505.19</v>
      </c>
      <c r="Q6">
        <v>3535.43</v>
      </c>
      <c r="R6">
        <v>619.9</v>
      </c>
      <c r="S6">
        <v>274.41000000000003</v>
      </c>
      <c r="T6">
        <v>168721.42</v>
      </c>
      <c r="U6">
        <v>0.44</v>
      </c>
      <c r="V6">
        <v>0.81</v>
      </c>
      <c r="W6">
        <v>57.18</v>
      </c>
      <c r="X6">
        <v>10.01</v>
      </c>
      <c r="Y6">
        <v>2</v>
      </c>
      <c r="Z6">
        <v>10</v>
      </c>
      <c r="AA6">
        <v>3112.3562571398938</v>
      </c>
      <c r="AB6">
        <v>4258.4631384864369</v>
      </c>
      <c r="AC6">
        <v>3852.0413933396821</v>
      </c>
      <c r="AD6">
        <v>3112356.2571398942</v>
      </c>
      <c r="AE6">
        <v>4258463.1384864366</v>
      </c>
      <c r="AF6">
        <v>3.104221674997546E-6</v>
      </c>
      <c r="AG6">
        <v>54</v>
      </c>
      <c r="AH6">
        <v>3852041.3933396819</v>
      </c>
    </row>
    <row r="7" spans="1:34" x14ac:dyDescent="0.25">
      <c r="A7">
        <v>5</v>
      </c>
      <c r="B7">
        <v>85</v>
      </c>
      <c r="C7" t="s">
        <v>34</v>
      </c>
      <c r="D7">
        <v>0.79200000000000004</v>
      </c>
      <c r="E7">
        <v>126.26</v>
      </c>
      <c r="F7">
        <v>117.89</v>
      </c>
      <c r="G7">
        <v>39.96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1468.51</v>
      </c>
      <c r="Q7">
        <v>3534.99</v>
      </c>
      <c r="R7">
        <v>554.99</v>
      </c>
      <c r="S7">
        <v>274.41000000000003</v>
      </c>
      <c r="T7">
        <v>136469.43</v>
      </c>
      <c r="U7">
        <v>0.49</v>
      </c>
      <c r="V7">
        <v>0.83</v>
      </c>
      <c r="W7">
        <v>57.13</v>
      </c>
      <c r="X7">
        <v>8.1</v>
      </c>
      <c r="Y7">
        <v>2</v>
      </c>
      <c r="Z7">
        <v>10</v>
      </c>
      <c r="AA7">
        <v>2982.5728098942482</v>
      </c>
      <c r="AB7">
        <v>4080.8877003233379</v>
      </c>
      <c r="AC7">
        <v>3691.4135057661838</v>
      </c>
      <c r="AD7">
        <v>2982572.8098942479</v>
      </c>
      <c r="AE7">
        <v>4080887.7003233382</v>
      </c>
      <c r="AF7">
        <v>3.1854671762089348E-6</v>
      </c>
      <c r="AG7">
        <v>53</v>
      </c>
      <c r="AH7">
        <v>3691413.5057661841</v>
      </c>
    </row>
    <row r="8" spans="1:34" x14ac:dyDescent="0.25">
      <c r="A8">
        <v>6</v>
      </c>
      <c r="B8">
        <v>85</v>
      </c>
      <c r="C8" t="s">
        <v>34</v>
      </c>
      <c r="D8">
        <v>0.80640000000000001</v>
      </c>
      <c r="E8">
        <v>124.01</v>
      </c>
      <c r="F8">
        <v>116.59</v>
      </c>
      <c r="G8">
        <v>46.95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33.270000000000003</v>
      </c>
      <c r="O8">
        <v>22022.17</v>
      </c>
      <c r="P8">
        <v>1439.73</v>
      </c>
      <c r="Q8">
        <v>3534.46</v>
      </c>
      <c r="R8">
        <v>511.09</v>
      </c>
      <c r="S8">
        <v>274.41000000000003</v>
      </c>
      <c r="T8">
        <v>114658.9</v>
      </c>
      <c r="U8">
        <v>0.54</v>
      </c>
      <c r="V8">
        <v>0.84</v>
      </c>
      <c r="W8">
        <v>57.08</v>
      </c>
      <c r="X8">
        <v>6.81</v>
      </c>
      <c r="Y8">
        <v>2</v>
      </c>
      <c r="Z8">
        <v>10</v>
      </c>
      <c r="AA8">
        <v>2888.5502779142512</v>
      </c>
      <c r="AB8">
        <v>3952.2419240869372</v>
      </c>
      <c r="AC8">
        <v>3575.0455018583089</v>
      </c>
      <c r="AD8">
        <v>2888550.2779142512</v>
      </c>
      <c r="AE8">
        <v>3952241.9240869372</v>
      </c>
      <c r="AF8">
        <v>3.243384761230915E-6</v>
      </c>
      <c r="AG8">
        <v>52</v>
      </c>
      <c r="AH8">
        <v>3575045.5018583089</v>
      </c>
    </row>
    <row r="9" spans="1:34" x14ac:dyDescent="0.25">
      <c r="A9">
        <v>7</v>
      </c>
      <c r="B9">
        <v>85</v>
      </c>
      <c r="C9" t="s">
        <v>34</v>
      </c>
      <c r="D9">
        <v>0.81779999999999997</v>
      </c>
      <c r="E9">
        <v>122.28</v>
      </c>
      <c r="F9">
        <v>115.57</v>
      </c>
      <c r="G9">
        <v>54.17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1413.28</v>
      </c>
      <c r="Q9">
        <v>3534.35</v>
      </c>
      <c r="R9">
        <v>476.62</v>
      </c>
      <c r="S9">
        <v>274.41000000000003</v>
      </c>
      <c r="T9">
        <v>97527.95</v>
      </c>
      <c r="U9">
        <v>0.57999999999999996</v>
      </c>
      <c r="V9">
        <v>0.84</v>
      </c>
      <c r="W9">
        <v>57.04</v>
      </c>
      <c r="X9">
        <v>5.79</v>
      </c>
      <c r="Y9">
        <v>2</v>
      </c>
      <c r="Z9">
        <v>10</v>
      </c>
      <c r="AA9">
        <v>2810.336203857662</v>
      </c>
      <c r="AB9">
        <v>3845.2259774012859</v>
      </c>
      <c r="AC9">
        <v>3478.243006926517</v>
      </c>
      <c r="AD9">
        <v>2810336.2038576622</v>
      </c>
      <c r="AE9">
        <v>3845225.9774012859</v>
      </c>
      <c r="AF9">
        <v>3.2892361827066499E-6</v>
      </c>
      <c r="AG9">
        <v>51</v>
      </c>
      <c r="AH9">
        <v>3478243.006926517</v>
      </c>
    </row>
    <row r="10" spans="1:34" x14ac:dyDescent="0.25">
      <c r="A10">
        <v>8</v>
      </c>
      <c r="B10">
        <v>85</v>
      </c>
      <c r="C10" t="s">
        <v>34</v>
      </c>
      <c r="D10">
        <v>0.82630000000000003</v>
      </c>
      <c r="E10">
        <v>121.01</v>
      </c>
      <c r="F10">
        <v>114.85</v>
      </c>
      <c r="G10">
        <v>61.52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1391.55</v>
      </c>
      <c r="Q10">
        <v>3533.98</v>
      </c>
      <c r="R10">
        <v>452.55</v>
      </c>
      <c r="S10">
        <v>274.41000000000003</v>
      </c>
      <c r="T10">
        <v>85574.28</v>
      </c>
      <c r="U10">
        <v>0.61</v>
      </c>
      <c r="V10">
        <v>0.85</v>
      </c>
      <c r="W10">
        <v>57.01</v>
      </c>
      <c r="X10">
        <v>5.07</v>
      </c>
      <c r="Y10">
        <v>2</v>
      </c>
      <c r="Z10">
        <v>10</v>
      </c>
      <c r="AA10">
        <v>2758.723781184613</v>
      </c>
      <c r="AB10">
        <v>3774.607583720629</v>
      </c>
      <c r="AC10">
        <v>3414.3643336252071</v>
      </c>
      <c r="AD10">
        <v>2758723.7811846128</v>
      </c>
      <c r="AE10">
        <v>3774607.58372063</v>
      </c>
      <c r="AF10">
        <v>3.32342364608768E-6</v>
      </c>
      <c r="AG10">
        <v>51</v>
      </c>
      <c r="AH10">
        <v>3414364.3336252072</v>
      </c>
    </row>
    <row r="11" spans="1:34" x14ac:dyDescent="0.25">
      <c r="A11">
        <v>9</v>
      </c>
      <c r="B11">
        <v>85</v>
      </c>
      <c r="C11" t="s">
        <v>34</v>
      </c>
      <c r="D11">
        <v>0.83279999999999998</v>
      </c>
      <c r="E11">
        <v>120.08</v>
      </c>
      <c r="F11">
        <v>114.32</v>
      </c>
      <c r="G11">
        <v>68.59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34.729999999999997</v>
      </c>
      <c r="O11">
        <v>22572.13</v>
      </c>
      <c r="P11">
        <v>1371.96</v>
      </c>
      <c r="Q11">
        <v>3533.87</v>
      </c>
      <c r="R11">
        <v>435.18</v>
      </c>
      <c r="S11">
        <v>274.41000000000003</v>
      </c>
      <c r="T11">
        <v>76949.820000000007</v>
      </c>
      <c r="U11">
        <v>0.63</v>
      </c>
      <c r="V11">
        <v>0.85</v>
      </c>
      <c r="W11">
        <v>56.99</v>
      </c>
      <c r="X11">
        <v>4.54</v>
      </c>
      <c r="Y11">
        <v>2</v>
      </c>
      <c r="Z11">
        <v>10</v>
      </c>
      <c r="AA11">
        <v>2716.9987880990971</v>
      </c>
      <c r="AB11">
        <v>3717.5176074042429</v>
      </c>
      <c r="AC11">
        <v>3362.7229445221728</v>
      </c>
      <c r="AD11">
        <v>2716998.7880990971</v>
      </c>
      <c r="AE11">
        <v>3717517.6074042432</v>
      </c>
      <c r="AF11">
        <v>3.3495670004378798E-6</v>
      </c>
      <c r="AG11">
        <v>51</v>
      </c>
      <c r="AH11">
        <v>3362722.9445221731</v>
      </c>
    </row>
    <row r="12" spans="1:34" x14ac:dyDescent="0.25">
      <c r="A12">
        <v>10</v>
      </c>
      <c r="B12">
        <v>85</v>
      </c>
      <c r="C12" t="s">
        <v>34</v>
      </c>
      <c r="D12">
        <v>0.83919999999999995</v>
      </c>
      <c r="E12">
        <v>119.16</v>
      </c>
      <c r="F12">
        <v>113.77</v>
      </c>
      <c r="G12">
        <v>76.7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1351.36</v>
      </c>
      <c r="Q12">
        <v>3533.7</v>
      </c>
      <c r="R12">
        <v>416.24</v>
      </c>
      <c r="S12">
        <v>274.41000000000003</v>
      </c>
      <c r="T12">
        <v>67533.38</v>
      </c>
      <c r="U12">
        <v>0.66</v>
      </c>
      <c r="V12">
        <v>0.86</v>
      </c>
      <c r="W12">
        <v>56.98</v>
      </c>
      <c r="X12">
        <v>4</v>
      </c>
      <c r="Y12">
        <v>2</v>
      </c>
      <c r="Z12">
        <v>10</v>
      </c>
      <c r="AA12">
        <v>2665.186228744808</v>
      </c>
      <c r="AB12">
        <v>3646.6253778869082</v>
      </c>
      <c r="AC12">
        <v>3298.596569892105</v>
      </c>
      <c r="AD12">
        <v>2665186.2287448091</v>
      </c>
      <c r="AE12">
        <v>3646625.3778869081</v>
      </c>
      <c r="AF12">
        <v>3.375308149336538E-6</v>
      </c>
      <c r="AG12">
        <v>50</v>
      </c>
      <c r="AH12">
        <v>3298596.5698921061</v>
      </c>
    </row>
    <row r="13" spans="1:34" x14ac:dyDescent="0.25">
      <c r="A13">
        <v>11</v>
      </c>
      <c r="B13">
        <v>85</v>
      </c>
      <c r="C13" t="s">
        <v>34</v>
      </c>
      <c r="D13">
        <v>0.84360000000000002</v>
      </c>
      <c r="E13">
        <v>118.54</v>
      </c>
      <c r="F13">
        <v>113.42</v>
      </c>
      <c r="G13">
        <v>84.01</v>
      </c>
      <c r="H13">
        <v>1.1599999999999999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35.729999999999997</v>
      </c>
      <c r="O13">
        <v>22942.240000000002</v>
      </c>
      <c r="P13">
        <v>1333.81</v>
      </c>
      <c r="Q13">
        <v>3533.7</v>
      </c>
      <c r="R13">
        <v>404.7</v>
      </c>
      <c r="S13">
        <v>274.41000000000003</v>
      </c>
      <c r="T13">
        <v>61807.05</v>
      </c>
      <c r="U13">
        <v>0.68</v>
      </c>
      <c r="V13">
        <v>0.86</v>
      </c>
      <c r="W13">
        <v>56.95</v>
      </c>
      <c r="X13">
        <v>3.64</v>
      </c>
      <c r="Y13">
        <v>2</v>
      </c>
      <c r="Z13">
        <v>10</v>
      </c>
      <c r="AA13">
        <v>2633.3721639780151</v>
      </c>
      <c r="AB13">
        <v>3603.095970935497</v>
      </c>
      <c r="AC13">
        <v>3259.2215484462331</v>
      </c>
      <c r="AD13">
        <v>2633372.1639780151</v>
      </c>
      <c r="AE13">
        <v>3603095.970935497</v>
      </c>
      <c r="AF13">
        <v>3.3930051892043649E-6</v>
      </c>
      <c r="AG13">
        <v>50</v>
      </c>
      <c r="AH13">
        <v>3259221.5484462329</v>
      </c>
    </row>
    <row r="14" spans="1:34" x14ac:dyDescent="0.25">
      <c r="A14">
        <v>12</v>
      </c>
      <c r="B14">
        <v>85</v>
      </c>
      <c r="C14" t="s">
        <v>34</v>
      </c>
      <c r="D14">
        <v>0.84770000000000001</v>
      </c>
      <c r="E14">
        <v>117.96</v>
      </c>
      <c r="F14">
        <v>113.08</v>
      </c>
      <c r="G14">
        <v>91.69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1315.34</v>
      </c>
      <c r="Q14">
        <v>3533.67</v>
      </c>
      <c r="R14">
        <v>392.76</v>
      </c>
      <c r="S14">
        <v>274.41000000000003</v>
      </c>
      <c r="T14">
        <v>55869.2</v>
      </c>
      <c r="U14">
        <v>0.7</v>
      </c>
      <c r="V14">
        <v>0.86</v>
      </c>
      <c r="W14">
        <v>56.95</v>
      </c>
      <c r="X14">
        <v>3.31</v>
      </c>
      <c r="Y14">
        <v>2</v>
      </c>
      <c r="Z14">
        <v>10</v>
      </c>
      <c r="AA14">
        <v>2601.7573426537142</v>
      </c>
      <c r="AB14">
        <v>3559.8391776521062</v>
      </c>
      <c r="AC14">
        <v>3220.0931228025202</v>
      </c>
      <c r="AD14">
        <v>2601757.3426537141</v>
      </c>
      <c r="AE14">
        <v>3559839.1776521062</v>
      </c>
      <c r="AF14">
        <v>3.4094956127175689E-6</v>
      </c>
      <c r="AG14">
        <v>50</v>
      </c>
      <c r="AH14">
        <v>3220093.1228025202</v>
      </c>
    </row>
    <row r="15" spans="1:34" x14ac:dyDescent="0.25">
      <c r="A15">
        <v>13</v>
      </c>
      <c r="B15">
        <v>85</v>
      </c>
      <c r="C15" t="s">
        <v>34</v>
      </c>
      <c r="D15">
        <v>0.85099999999999998</v>
      </c>
      <c r="E15">
        <v>117.51</v>
      </c>
      <c r="F15">
        <v>112.83</v>
      </c>
      <c r="G15">
        <v>99.56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1298.95</v>
      </c>
      <c r="Q15">
        <v>3533.5</v>
      </c>
      <c r="R15">
        <v>384.65</v>
      </c>
      <c r="S15">
        <v>274.41000000000003</v>
      </c>
      <c r="T15">
        <v>51844.18</v>
      </c>
      <c r="U15">
        <v>0.71</v>
      </c>
      <c r="V15">
        <v>0.86</v>
      </c>
      <c r="W15">
        <v>56.94</v>
      </c>
      <c r="X15">
        <v>3.06</v>
      </c>
      <c r="Y15">
        <v>2</v>
      </c>
      <c r="Z15">
        <v>10</v>
      </c>
      <c r="AA15">
        <v>2565.322189298106</v>
      </c>
      <c r="AB15">
        <v>3509.986993425438</v>
      </c>
      <c r="AC15">
        <v>3174.998761070467</v>
      </c>
      <c r="AD15">
        <v>2565322.189298105</v>
      </c>
      <c r="AE15">
        <v>3509986.9934254382</v>
      </c>
      <c r="AF15">
        <v>3.4227683926184389E-6</v>
      </c>
      <c r="AG15">
        <v>49</v>
      </c>
      <c r="AH15">
        <v>3174998.761070468</v>
      </c>
    </row>
    <row r="16" spans="1:34" x14ac:dyDescent="0.25">
      <c r="A16">
        <v>14</v>
      </c>
      <c r="B16">
        <v>85</v>
      </c>
      <c r="C16" t="s">
        <v>34</v>
      </c>
      <c r="D16">
        <v>0.85399999999999998</v>
      </c>
      <c r="E16">
        <v>117.1</v>
      </c>
      <c r="F16">
        <v>112.6</v>
      </c>
      <c r="G16">
        <v>107.23</v>
      </c>
      <c r="H16">
        <v>1.41</v>
      </c>
      <c r="I16">
        <v>63</v>
      </c>
      <c r="J16">
        <v>188.66</v>
      </c>
      <c r="K16">
        <v>51.39</v>
      </c>
      <c r="L16">
        <v>15</v>
      </c>
      <c r="M16">
        <v>61</v>
      </c>
      <c r="N16">
        <v>37.270000000000003</v>
      </c>
      <c r="O16">
        <v>23502.400000000001</v>
      </c>
      <c r="P16">
        <v>1280.3699999999999</v>
      </c>
      <c r="Q16">
        <v>3533.34</v>
      </c>
      <c r="R16">
        <v>377.14</v>
      </c>
      <c r="S16">
        <v>274.41000000000003</v>
      </c>
      <c r="T16">
        <v>48116.98</v>
      </c>
      <c r="U16">
        <v>0.73</v>
      </c>
      <c r="V16">
        <v>0.86</v>
      </c>
      <c r="W16">
        <v>56.92</v>
      </c>
      <c r="X16">
        <v>2.83</v>
      </c>
      <c r="Y16">
        <v>2</v>
      </c>
      <c r="Z16">
        <v>10</v>
      </c>
      <c r="AA16">
        <v>2537.525325212926</v>
      </c>
      <c r="AB16">
        <v>3471.954097673</v>
      </c>
      <c r="AC16">
        <v>3140.5956715091379</v>
      </c>
      <c r="AD16">
        <v>2537525.3252129271</v>
      </c>
      <c r="AE16">
        <v>3471954.0976729998</v>
      </c>
      <c r="AF16">
        <v>3.4348345561646849E-6</v>
      </c>
      <c r="AG16">
        <v>49</v>
      </c>
      <c r="AH16">
        <v>3140595.6715091378</v>
      </c>
    </row>
    <row r="17" spans="1:34" x14ac:dyDescent="0.25">
      <c r="A17">
        <v>15</v>
      </c>
      <c r="B17">
        <v>85</v>
      </c>
      <c r="C17" t="s">
        <v>34</v>
      </c>
      <c r="D17">
        <v>0.85670000000000002</v>
      </c>
      <c r="E17">
        <v>116.72</v>
      </c>
      <c r="F17">
        <v>112.38</v>
      </c>
      <c r="G17">
        <v>116.26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1263.6199999999999</v>
      </c>
      <c r="Q17">
        <v>3533.38</v>
      </c>
      <c r="R17">
        <v>369.36</v>
      </c>
      <c r="S17">
        <v>274.41000000000003</v>
      </c>
      <c r="T17">
        <v>44250.65</v>
      </c>
      <c r="U17">
        <v>0.74</v>
      </c>
      <c r="V17">
        <v>0.87</v>
      </c>
      <c r="W17">
        <v>56.93</v>
      </c>
      <c r="X17">
        <v>2.61</v>
      </c>
      <c r="Y17">
        <v>2</v>
      </c>
      <c r="Z17">
        <v>10</v>
      </c>
      <c r="AA17">
        <v>2512.5597577072599</v>
      </c>
      <c r="AB17">
        <v>3437.79510680864</v>
      </c>
      <c r="AC17">
        <v>3109.69676679043</v>
      </c>
      <c r="AD17">
        <v>2512559.757707261</v>
      </c>
      <c r="AE17">
        <v>3437795.1068086401</v>
      </c>
      <c r="AF17">
        <v>3.4456941033563059E-6</v>
      </c>
      <c r="AG17">
        <v>49</v>
      </c>
      <c r="AH17">
        <v>3109696.7667904301</v>
      </c>
    </row>
    <row r="18" spans="1:34" x14ac:dyDescent="0.25">
      <c r="A18">
        <v>16</v>
      </c>
      <c r="B18">
        <v>85</v>
      </c>
      <c r="C18" t="s">
        <v>34</v>
      </c>
      <c r="D18">
        <v>0.85919999999999996</v>
      </c>
      <c r="E18">
        <v>116.39</v>
      </c>
      <c r="F18">
        <v>112.19</v>
      </c>
      <c r="G18">
        <v>124.65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1246.3699999999999</v>
      </c>
      <c r="Q18">
        <v>3533.23</v>
      </c>
      <c r="R18">
        <v>362.87</v>
      </c>
      <c r="S18">
        <v>274.41000000000003</v>
      </c>
      <c r="T18">
        <v>41026.15</v>
      </c>
      <c r="U18">
        <v>0.76</v>
      </c>
      <c r="V18">
        <v>0.87</v>
      </c>
      <c r="W18">
        <v>56.92</v>
      </c>
      <c r="X18">
        <v>2.42</v>
      </c>
      <c r="Y18">
        <v>2</v>
      </c>
      <c r="Z18">
        <v>10</v>
      </c>
      <c r="AA18">
        <v>2487.91012061725</v>
      </c>
      <c r="AB18">
        <v>3404.0683858768471</v>
      </c>
      <c r="AC18">
        <v>3079.1888767686178</v>
      </c>
      <c r="AD18">
        <v>2487910.12061725</v>
      </c>
      <c r="AE18">
        <v>3404068.385876846</v>
      </c>
      <c r="AF18">
        <v>3.4557492396448439E-6</v>
      </c>
      <c r="AG18">
        <v>49</v>
      </c>
      <c r="AH18">
        <v>3079188.8767686179</v>
      </c>
    </row>
    <row r="19" spans="1:34" x14ac:dyDescent="0.25">
      <c r="A19">
        <v>17</v>
      </c>
      <c r="B19">
        <v>85</v>
      </c>
      <c r="C19" t="s">
        <v>34</v>
      </c>
      <c r="D19">
        <v>0.86150000000000004</v>
      </c>
      <c r="E19">
        <v>116.07</v>
      </c>
      <c r="F19">
        <v>112.01</v>
      </c>
      <c r="G19">
        <v>134.41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1229.22</v>
      </c>
      <c r="Q19">
        <v>3533.18</v>
      </c>
      <c r="R19">
        <v>356.86</v>
      </c>
      <c r="S19">
        <v>274.41000000000003</v>
      </c>
      <c r="T19">
        <v>38039.93</v>
      </c>
      <c r="U19">
        <v>0.77</v>
      </c>
      <c r="V19">
        <v>0.87</v>
      </c>
      <c r="W19">
        <v>56.91</v>
      </c>
      <c r="X19">
        <v>2.2400000000000002</v>
      </c>
      <c r="Y19">
        <v>2</v>
      </c>
      <c r="Z19">
        <v>10</v>
      </c>
      <c r="AA19">
        <v>2464.0307577804788</v>
      </c>
      <c r="AB19">
        <v>3371.395588160437</v>
      </c>
      <c r="AC19">
        <v>3049.6343250097052</v>
      </c>
      <c r="AD19">
        <v>2464030.7577804788</v>
      </c>
      <c r="AE19">
        <v>3371395.588160438</v>
      </c>
      <c r="AF19">
        <v>3.4649999650303001E-6</v>
      </c>
      <c r="AG19">
        <v>49</v>
      </c>
      <c r="AH19">
        <v>3049634.325009705</v>
      </c>
    </row>
    <row r="20" spans="1:34" x14ac:dyDescent="0.25">
      <c r="A20">
        <v>18</v>
      </c>
      <c r="B20">
        <v>85</v>
      </c>
      <c r="C20" t="s">
        <v>34</v>
      </c>
      <c r="D20">
        <v>0.86329999999999996</v>
      </c>
      <c r="E20">
        <v>115.83</v>
      </c>
      <c r="F20">
        <v>111.87</v>
      </c>
      <c r="G20">
        <v>142.81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39.409999999999997</v>
      </c>
      <c r="O20">
        <v>24259.23</v>
      </c>
      <c r="P20">
        <v>1212.79</v>
      </c>
      <c r="Q20">
        <v>3533.33</v>
      </c>
      <c r="R20">
        <v>352.33</v>
      </c>
      <c r="S20">
        <v>274.41000000000003</v>
      </c>
      <c r="T20">
        <v>35790.589999999997</v>
      </c>
      <c r="U20">
        <v>0.78</v>
      </c>
      <c r="V20">
        <v>0.87</v>
      </c>
      <c r="W20">
        <v>56.9</v>
      </c>
      <c r="X20">
        <v>2.1</v>
      </c>
      <c r="Y20">
        <v>2</v>
      </c>
      <c r="Z20">
        <v>10</v>
      </c>
      <c r="AA20">
        <v>2442.4029554415242</v>
      </c>
      <c r="AB20">
        <v>3341.803474848979</v>
      </c>
      <c r="AC20">
        <v>3022.8664414599011</v>
      </c>
      <c r="AD20">
        <v>2442402.9554415238</v>
      </c>
      <c r="AE20">
        <v>3341803.4748489792</v>
      </c>
      <c r="AF20">
        <v>3.472239663158047E-6</v>
      </c>
      <c r="AG20">
        <v>49</v>
      </c>
      <c r="AH20">
        <v>3022866.4414599012</v>
      </c>
    </row>
    <row r="21" spans="1:34" x14ac:dyDescent="0.25">
      <c r="A21">
        <v>19</v>
      </c>
      <c r="B21">
        <v>85</v>
      </c>
      <c r="C21" t="s">
        <v>34</v>
      </c>
      <c r="D21">
        <v>0.86519999999999997</v>
      </c>
      <c r="E21">
        <v>115.57</v>
      </c>
      <c r="F21">
        <v>111.71</v>
      </c>
      <c r="G21">
        <v>152.33000000000001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1195.2</v>
      </c>
      <c r="Q21">
        <v>3533.27</v>
      </c>
      <c r="R21">
        <v>346.59</v>
      </c>
      <c r="S21">
        <v>274.41000000000003</v>
      </c>
      <c r="T21">
        <v>32936.49</v>
      </c>
      <c r="U21">
        <v>0.79</v>
      </c>
      <c r="V21">
        <v>0.87</v>
      </c>
      <c r="W21">
        <v>56.91</v>
      </c>
      <c r="X21">
        <v>1.94</v>
      </c>
      <c r="Y21">
        <v>2</v>
      </c>
      <c r="Z21">
        <v>10</v>
      </c>
      <c r="AA21">
        <v>2419.342023859193</v>
      </c>
      <c r="AB21">
        <v>3310.250490881534</v>
      </c>
      <c r="AC21">
        <v>2994.324829997418</v>
      </c>
      <c r="AD21">
        <v>2419342.0238591931</v>
      </c>
      <c r="AE21">
        <v>3310250.4908815329</v>
      </c>
      <c r="AF21">
        <v>3.479881566737336E-6</v>
      </c>
      <c r="AG21">
        <v>49</v>
      </c>
      <c r="AH21">
        <v>2994324.829997418</v>
      </c>
    </row>
    <row r="22" spans="1:34" x14ac:dyDescent="0.25">
      <c r="A22">
        <v>20</v>
      </c>
      <c r="B22">
        <v>85</v>
      </c>
      <c r="C22" t="s">
        <v>34</v>
      </c>
      <c r="D22">
        <v>0.86529999999999996</v>
      </c>
      <c r="E22">
        <v>115.56</v>
      </c>
      <c r="F22">
        <v>111.73</v>
      </c>
      <c r="G22">
        <v>155.91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1195.2</v>
      </c>
      <c r="Q22">
        <v>3533.33</v>
      </c>
      <c r="R22">
        <v>346.08</v>
      </c>
      <c r="S22">
        <v>274.41000000000003</v>
      </c>
      <c r="T22">
        <v>32686.99</v>
      </c>
      <c r="U22">
        <v>0.79</v>
      </c>
      <c r="V22">
        <v>0.87</v>
      </c>
      <c r="W22">
        <v>56.95</v>
      </c>
      <c r="X22">
        <v>1.97</v>
      </c>
      <c r="Y22">
        <v>2</v>
      </c>
      <c r="Z22">
        <v>10</v>
      </c>
      <c r="AA22">
        <v>2419.2496517398299</v>
      </c>
      <c r="AB22">
        <v>3310.1241032726512</v>
      </c>
      <c r="AC22">
        <v>2994.2105046445422</v>
      </c>
      <c r="AD22">
        <v>2419249.6517398302</v>
      </c>
      <c r="AE22">
        <v>3310124.1032726509</v>
      </c>
      <c r="AF22">
        <v>3.4802837721888781E-6</v>
      </c>
      <c r="AG22">
        <v>49</v>
      </c>
      <c r="AH22">
        <v>2994210.504644542</v>
      </c>
    </row>
    <row r="23" spans="1:34" x14ac:dyDescent="0.25">
      <c r="A23">
        <v>21</v>
      </c>
      <c r="B23">
        <v>85</v>
      </c>
      <c r="C23" t="s">
        <v>34</v>
      </c>
      <c r="D23">
        <v>0.86529999999999996</v>
      </c>
      <c r="E23">
        <v>115.57</v>
      </c>
      <c r="F23">
        <v>111.74</v>
      </c>
      <c r="G23">
        <v>155.91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1202.73</v>
      </c>
      <c r="Q23">
        <v>3533.59</v>
      </c>
      <c r="R23">
        <v>346.31</v>
      </c>
      <c r="S23">
        <v>274.41000000000003</v>
      </c>
      <c r="T23">
        <v>32798.01</v>
      </c>
      <c r="U23">
        <v>0.79</v>
      </c>
      <c r="V23">
        <v>0.87</v>
      </c>
      <c r="W23">
        <v>56.94</v>
      </c>
      <c r="X23">
        <v>1.97</v>
      </c>
      <c r="Y23">
        <v>2</v>
      </c>
      <c r="Z23">
        <v>10</v>
      </c>
      <c r="AA23">
        <v>2426.8925472147639</v>
      </c>
      <c r="AB23">
        <v>3320.581450042208</v>
      </c>
      <c r="AC23">
        <v>3003.6698169153901</v>
      </c>
      <c r="AD23">
        <v>2426892.5472147642</v>
      </c>
      <c r="AE23">
        <v>3320581.4500422082</v>
      </c>
      <c r="AF23">
        <v>3.4802837721888781E-6</v>
      </c>
      <c r="AG23">
        <v>49</v>
      </c>
      <c r="AH23">
        <v>3003669.8169153901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0.6966</v>
      </c>
      <c r="E2">
        <v>143.55000000000001</v>
      </c>
      <c r="F2">
        <v>135.19</v>
      </c>
      <c r="G2">
        <v>14.99</v>
      </c>
      <c r="H2">
        <v>0.34</v>
      </c>
      <c r="I2">
        <v>541</v>
      </c>
      <c r="J2">
        <v>51.33</v>
      </c>
      <c r="K2">
        <v>24.83</v>
      </c>
      <c r="L2">
        <v>1</v>
      </c>
      <c r="M2">
        <v>539</v>
      </c>
      <c r="N2">
        <v>5.51</v>
      </c>
      <c r="O2">
        <v>6564.78</v>
      </c>
      <c r="P2">
        <v>746.66</v>
      </c>
      <c r="Q2">
        <v>3539.2</v>
      </c>
      <c r="R2">
        <v>1138.8399999999999</v>
      </c>
      <c r="S2">
        <v>274.41000000000003</v>
      </c>
      <c r="T2">
        <v>426575.38</v>
      </c>
      <c r="U2">
        <v>0.24</v>
      </c>
      <c r="V2">
        <v>0.72</v>
      </c>
      <c r="W2">
        <v>57.73</v>
      </c>
      <c r="X2">
        <v>25.34</v>
      </c>
      <c r="Y2">
        <v>2</v>
      </c>
      <c r="Z2">
        <v>10</v>
      </c>
      <c r="AA2">
        <v>2107.8635014277361</v>
      </c>
      <c r="AB2">
        <v>2884.0718350280381</v>
      </c>
      <c r="AC2">
        <v>2608.8200669132052</v>
      </c>
      <c r="AD2">
        <v>2107863.5014277361</v>
      </c>
      <c r="AE2">
        <v>2884071.8350280379</v>
      </c>
      <c r="AF2">
        <v>5.0223088387912883E-6</v>
      </c>
      <c r="AG2">
        <v>60</v>
      </c>
      <c r="AH2">
        <v>2608820.0669132052</v>
      </c>
    </row>
    <row r="3" spans="1:34" x14ac:dyDescent="0.25">
      <c r="A3">
        <v>1</v>
      </c>
      <c r="B3">
        <v>20</v>
      </c>
      <c r="C3" t="s">
        <v>34</v>
      </c>
      <c r="D3">
        <v>0.80489999999999995</v>
      </c>
      <c r="E3">
        <v>124.25</v>
      </c>
      <c r="F3">
        <v>119.83</v>
      </c>
      <c r="G3">
        <v>32.979999999999997</v>
      </c>
      <c r="H3">
        <v>0.66</v>
      </c>
      <c r="I3">
        <v>218</v>
      </c>
      <c r="J3">
        <v>52.47</v>
      </c>
      <c r="K3">
        <v>24.83</v>
      </c>
      <c r="L3">
        <v>2</v>
      </c>
      <c r="M3">
        <v>213</v>
      </c>
      <c r="N3">
        <v>5.64</v>
      </c>
      <c r="O3">
        <v>6705.1</v>
      </c>
      <c r="P3">
        <v>604.49</v>
      </c>
      <c r="Q3">
        <v>3535.22</v>
      </c>
      <c r="R3">
        <v>620.58000000000004</v>
      </c>
      <c r="S3">
        <v>274.41000000000003</v>
      </c>
      <c r="T3">
        <v>169060.63</v>
      </c>
      <c r="U3">
        <v>0.44</v>
      </c>
      <c r="V3">
        <v>0.81</v>
      </c>
      <c r="W3">
        <v>57.19</v>
      </c>
      <c r="X3">
        <v>10.039999999999999</v>
      </c>
      <c r="Y3">
        <v>2</v>
      </c>
      <c r="Z3">
        <v>10</v>
      </c>
      <c r="AA3">
        <v>1610.6477644803119</v>
      </c>
      <c r="AB3">
        <v>2203.7593281263971</v>
      </c>
      <c r="AC3">
        <v>1993.4356308456561</v>
      </c>
      <c r="AD3">
        <v>1610647.7644803119</v>
      </c>
      <c r="AE3">
        <v>2203759.328126397</v>
      </c>
      <c r="AF3">
        <v>5.8031242956404078E-6</v>
      </c>
      <c r="AG3">
        <v>52</v>
      </c>
      <c r="AH3">
        <v>1993435.6308456559</v>
      </c>
    </row>
    <row r="4" spans="1:34" x14ac:dyDescent="0.25">
      <c r="A4">
        <v>2</v>
      </c>
      <c r="B4">
        <v>20</v>
      </c>
      <c r="C4" t="s">
        <v>34</v>
      </c>
      <c r="D4">
        <v>0.81969999999999998</v>
      </c>
      <c r="E4">
        <v>121.99</v>
      </c>
      <c r="F4">
        <v>118.07</v>
      </c>
      <c r="G4">
        <v>39.799999999999997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581.99</v>
      </c>
      <c r="Q4">
        <v>3537.01</v>
      </c>
      <c r="R4">
        <v>553.51</v>
      </c>
      <c r="S4">
        <v>274.41000000000003</v>
      </c>
      <c r="T4">
        <v>135723.51999999999</v>
      </c>
      <c r="U4">
        <v>0.5</v>
      </c>
      <c r="V4">
        <v>0.82</v>
      </c>
      <c r="W4">
        <v>57.34</v>
      </c>
      <c r="X4">
        <v>8.27</v>
      </c>
      <c r="Y4">
        <v>2</v>
      </c>
      <c r="Z4">
        <v>10</v>
      </c>
      <c r="AA4">
        <v>1550.295938494311</v>
      </c>
      <c r="AB4">
        <v>2121.1832972777001</v>
      </c>
      <c r="AC4">
        <v>1918.740540484971</v>
      </c>
      <c r="AD4">
        <v>1550295.9384943109</v>
      </c>
      <c r="AE4">
        <v>2121183.2972777002</v>
      </c>
      <c r="AF4">
        <v>5.9098285316641102E-6</v>
      </c>
      <c r="AG4">
        <v>51</v>
      </c>
      <c r="AH4">
        <v>1918740.5404849709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0.44529999999999997</v>
      </c>
      <c r="E2">
        <v>224.55</v>
      </c>
      <c r="F2">
        <v>182.16</v>
      </c>
      <c r="G2">
        <v>7.4</v>
      </c>
      <c r="H2">
        <v>0.13</v>
      </c>
      <c r="I2">
        <v>1477</v>
      </c>
      <c r="J2">
        <v>133.21</v>
      </c>
      <c r="K2">
        <v>46.47</v>
      </c>
      <c r="L2">
        <v>1</v>
      </c>
      <c r="M2">
        <v>1475</v>
      </c>
      <c r="N2">
        <v>20.75</v>
      </c>
      <c r="O2">
        <v>16663.419999999998</v>
      </c>
      <c r="P2">
        <v>2019.89</v>
      </c>
      <c r="Q2">
        <v>3550.69</v>
      </c>
      <c r="R2">
        <v>2733.15</v>
      </c>
      <c r="S2">
        <v>274.41000000000003</v>
      </c>
      <c r="T2">
        <v>1219050.7</v>
      </c>
      <c r="U2">
        <v>0.1</v>
      </c>
      <c r="V2">
        <v>0.54</v>
      </c>
      <c r="W2">
        <v>59.22</v>
      </c>
      <c r="X2">
        <v>72.14</v>
      </c>
      <c r="Y2">
        <v>2</v>
      </c>
      <c r="Z2">
        <v>10</v>
      </c>
      <c r="AA2">
        <v>6951.0497111710883</v>
      </c>
      <c r="AB2">
        <v>9510.7328734952007</v>
      </c>
      <c r="AC2">
        <v>8603.0418764458846</v>
      </c>
      <c r="AD2">
        <v>6951049.7111710887</v>
      </c>
      <c r="AE2">
        <v>9510732.8734952006</v>
      </c>
      <c r="AF2">
        <v>1.9957000468569709E-6</v>
      </c>
      <c r="AG2">
        <v>94</v>
      </c>
      <c r="AH2">
        <v>8603041.8764458839</v>
      </c>
    </row>
    <row r="3" spans="1:34" x14ac:dyDescent="0.25">
      <c r="A3">
        <v>1</v>
      </c>
      <c r="B3">
        <v>65</v>
      </c>
      <c r="C3" t="s">
        <v>34</v>
      </c>
      <c r="D3">
        <v>0.65869999999999995</v>
      </c>
      <c r="E3">
        <v>151.80000000000001</v>
      </c>
      <c r="F3">
        <v>134.97999999999999</v>
      </c>
      <c r="G3">
        <v>15.05</v>
      </c>
      <c r="H3">
        <v>0.26</v>
      </c>
      <c r="I3">
        <v>538</v>
      </c>
      <c r="J3">
        <v>134.55000000000001</v>
      </c>
      <c r="K3">
        <v>46.47</v>
      </c>
      <c r="L3">
        <v>2</v>
      </c>
      <c r="M3">
        <v>536</v>
      </c>
      <c r="N3">
        <v>21.09</v>
      </c>
      <c r="O3">
        <v>16828.84</v>
      </c>
      <c r="P3">
        <v>1486.03</v>
      </c>
      <c r="Q3">
        <v>3538.83</v>
      </c>
      <c r="R3">
        <v>1132.1199999999999</v>
      </c>
      <c r="S3">
        <v>274.41000000000003</v>
      </c>
      <c r="T3">
        <v>423231.35</v>
      </c>
      <c r="U3">
        <v>0.24</v>
      </c>
      <c r="V3">
        <v>0.72</v>
      </c>
      <c r="W3">
        <v>57.72</v>
      </c>
      <c r="X3">
        <v>25.13</v>
      </c>
      <c r="Y3">
        <v>2</v>
      </c>
      <c r="Z3">
        <v>10</v>
      </c>
      <c r="AA3">
        <v>3632.1716994378362</v>
      </c>
      <c r="AB3">
        <v>4969.6975592773306</v>
      </c>
      <c r="AC3">
        <v>4495.3965992340472</v>
      </c>
      <c r="AD3">
        <v>3632171.6994378362</v>
      </c>
      <c r="AE3">
        <v>4969697.5592773315</v>
      </c>
      <c r="AF3">
        <v>2.9520943652923579E-6</v>
      </c>
      <c r="AG3">
        <v>64</v>
      </c>
      <c r="AH3">
        <v>4495396.5992340473</v>
      </c>
    </row>
    <row r="4" spans="1:34" x14ac:dyDescent="0.25">
      <c r="A4">
        <v>2</v>
      </c>
      <c r="B4">
        <v>65</v>
      </c>
      <c r="C4" t="s">
        <v>34</v>
      </c>
      <c r="D4">
        <v>0.73540000000000005</v>
      </c>
      <c r="E4">
        <v>135.99</v>
      </c>
      <c r="F4">
        <v>124.9</v>
      </c>
      <c r="G4">
        <v>22.92</v>
      </c>
      <c r="H4">
        <v>0.39</v>
      </c>
      <c r="I4">
        <v>327</v>
      </c>
      <c r="J4">
        <v>135.9</v>
      </c>
      <c r="K4">
        <v>46.47</v>
      </c>
      <c r="L4">
        <v>3</v>
      </c>
      <c r="M4">
        <v>325</v>
      </c>
      <c r="N4">
        <v>21.43</v>
      </c>
      <c r="O4">
        <v>16994.64</v>
      </c>
      <c r="P4">
        <v>1359</v>
      </c>
      <c r="Q4">
        <v>3536.37</v>
      </c>
      <c r="R4">
        <v>791.65</v>
      </c>
      <c r="S4">
        <v>274.41000000000003</v>
      </c>
      <c r="T4">
        <v>254049.62</v>
      </c>
      <c r="U4">
        <v>0.35</v>
      </c>
      <c r="V4">
        <v>0.78</v>
      </c>
      <c r="W4">
        <v>57.37</v>
      </c>
      <c r="X4">
        <v>15.09</v>
      </c>
      <c r="Y4">
        <v>2</v>
      </c>
      <c r="Z4">
        <v>10</v>
      </c>
      <c r="AA4">
        <v>3029.860873544058</v>
      </c>
      <c r="AB4">
        <v>4145.5893152111421</v>
      </c>
      <c r="AC4">
        <v>3749.9400893383809</v>
      </c>
      <c r="AD4">
        <v>3029860.8735440578</v>
      </c>
      <c r="AE4">
        <v>4145589.3152111419</v>
      </c>
      <c r="AF4">
        <v>3.2958405893972979E-6</v>
      </c>
      <c r="AG4">
        <v>57</v>
      </c>
      <c r="AH4">
        <v>3749940.0893383808</v>
      </c>
    </row>
    <row r="5" spans="1:34" x14ac:dyDescent="0.25">
      <c r="A5">
        <v>3</v>
      </c>
      <c r="B5">
        <v>65</v>
      </c>
      <c r="C5" t="s">
        <v>34</v>
      </c>
      <c r="D5">
        <v>0.77490000000000003</v>
      </c>
      <c r="E5">
        <v>129.05000000000001</v>
      </c>
      <c r="F5">
        <v>120.5</v>
      </c>
      <c r="G5">
        <v>30.9</v>
      </c>
      <c r="H5">
        <v>0.52</v>
      </c>
      <c r="I5">
        <v>234</v>
      </c>
      <c r="J5">
        <v>137.25</v>
      </c>
      <c r="K5">
        <v>46.47</v>
      </c>
      <c r="L5">
        <v>4</v>
      </c>
      <c r="M5">
        <v>232</v>
      </c>
      <c r="N5">
        <v>21.78</v>
      </c>
      <c r="O5">
        <v>17160.919999999998</v>
      </c>
      <c r="P5">
        <v>1294.32</v>
      </c>
      <c r="Q5">
        <v>3535.25</v>
      </c>
      <c r="R5">
        <v>643.83000000000004</v>
      </c>
      <c r="S5">
        <v>274.41000000000003</v>
      </c>
      <c r="T5">
        <v>180604.28</v>
      </c>
      <c r="U5">
        <v>0.43</v>
      </c>
      <c r="V5">
        <v>0.81</v>
      </c>
      <c r="W5">
        <v>57.2</v>
      </c>
      <c r="X5">
        <v>10.7</v>
      </c>
      <c r="Y5">
        <v>2</v>
      </c>
      <c r="Z5">
        <v>10</v>
      </c>
      <c r="AA5">
        <v>2772.8591999791051</v>
      </c>
      <c r="AB5">
        <v>3793.948287325919</v>
      </c>
      <c r="AC5">
        <v>3431.859187623254</v>
      </c>
      <c r="AD5">
        <v>2772859.199979105</v>
      </c>
      <c r="AE5">
        <v>3793948.2873259191</v>
      </c>
      <c r="AF5">
        <v>3.4728676539624231E-6</v>
      </c>
      <c r="AG5">
        <v>54</v>
      </c>
      <c r="AH5">
        <v>3431859.187623254</v>
      </c>
    </row>
    <row r="6" spans="1:34" x14ac:dyDescent="0.25">
      <c r="A6">
        <v>4</v>
      </c>
      <c r="B6">
        <v>65</v>
      </c>
      <c r="C6" t="s">
        <v>34</v>
      </c>
      <c r="D6">
        <v>0.79910000000000003</v>
      </c>
      <c r="E6">
        <v>125.14</v>
      </c>
      <c r="F6">
        <v>118.04</v>
      </c>
      <c r="G6">
        <v>39.130000000000003</v>
      </c>
      <c r="H6">
        <v>0.64</v>
      </c>
      <c r="I6">
        <v>181</v>
      </c>
      <c r="J6">
        <v>138.6</v>
      </c>
      <c r="K6">
        <v>46.47</v>
      </c>
      <c r="L6">
        <v>5</v>
      </c>
      <c r="M6">
        <v>179</v>
      </c>
      <c r="N6">
        <v>22.13</v>
      </c>
      <c r="O6">
        <v>17327.689999999999</v>
      </c>
      <c r="P6">
        <v>1249.52</v>
      </c>
      <c r="Q6">
        <v>3535.24</v>
      </c>
      <c r="R6">
        <v>560.24</v>
      </c>
      <c r="S6">
        <v>274.41000000000003</v>
      </c>
      <c r="T6">
        <v>139074.82999999999</v>
      </c>
      <c r="U6">
        <v>0.49</v>
      </c>
      <c r="V6">
        <v>0.83</v>
      </c>
      <c r="W6">
        <v>57.11</v>
      </c>
      <c r="X6">
        <v>8.24</v>
      </c>
      <c r="Y6">
        <v>2</v>
      </c>
      <c r="Z6">
        <v>10</v>
      </c>
      <c r="AA6">
        <v>2630.5258845055901</v>
      </c>
      <c r="AB6">
        <v>3599.2015657923362</v>
      </c>
      <c r="AC6">
        <v>3255.6988198641038</v>
      </c>
      <c r="AD6">
        <v>2630525.884505589</v>
      </c>
      <c r="AE6">
        <v>3599201.5657923361</v>
      </c>
      <c r="AF6">
        <v>3.581324741620044E-6</v>
      </c>
      <c r="AG6">
        <v>53</v>
      </c>
      <c r="AH6">
        <v>3255698.819864105</v>
      </c>
    </row>
    <row r="7" spans="1:34" x14ac:dyDescent="0.25">
      <c r="A7">
        <v>5</v>
      </c>
      <c r="B7">
        <v>65</v>
      </c>
      <c r="C7" t="s">
        <v>34</v>
      </c>
      <c r="D7">
        <v>0.81510000000000005</v>
      </c>
      <c r="E7">
        <v>122.69</v>
      </c>
      <c r="F7">
        <v>116.51</v>
      </c>
      <c r="G7">
        <v>47.55</v>
      </c>
      <c r="H7">
        <v>0.76</v>
      </c>
      <c r="I7">
        <v>147</v>
      </c>
      <c r="J7">
        <v>139.94999999999999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1214.92</v>
      </c>
      <c r="Q7">
        <v>3534.29</v>
      </c>
      <c r="R7">
        <v>508.32</v>
      </c>
      <c r="S7">
        <v>274.41000000000003</v>
      </c>
      <c r="T7">
        <v>113282.74</v>
      </c>
      <c r="U7">
        <v>0.54</v>
      </c>
      <c r="V7">
        <v>0.84</v>
      </c>
      <c r="W7">
        <v>57.08</v>
      </c>
      <c r="X7">
        <v>6.72</v>
      </c>
      <c r="Y7">
        <v>2</v>
      </c>
      <c r="Z7">
        <v>10</v>
      </c>
      <c r="AA7">
        <v>2532.7479494102449</v>
      </c>
      <c r="AB7">
        <v>3465.4174813368249</v>
      </c>
      <c r="AC7">
        <v>3134.68290066189</v>
      </c>
      <c r="AD7">
        <v>2532747.9494102448</v>
      </c>
      <c r="AE7">
        <v>3465417.4813368251</v>
      </c>
      <c r="AF7">
        <v>3.653031907013513E-6</v>
      </c>
      <c r="AG7">
        <v>52</v>
      </c>
      <c r="AH7">
        <v>3134682.9006618899</v>
      </c>
    </row>
    <row r="8" spans="1:34" x14ac:dyDescent="0.25">
      <c r="A8">
        <v>6</v>
      </c>
      <c r="B8">
        <v>65</v>
      </c>
      <c r="C8" t="s">
        <v>34</v>
      </c>
      <c r="D8">
        <v>0.82730000000000004</v>
      </c>
      <c r="E8">
        <v>120.87</v>
      </c>
      <c r="F8">
        <v>115.34</v>
      </c>
      <c r="G8">
        <v>56.26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1185.22</v>
      </c>
      <c r="Q8">
        <v>3533.77</v>
      </c>
      <c r="R8">
        <v>469.81</v>
      </c>
      <c r="S8">
        <v>274.41000000000003</v>
      </c>
      <c r="T8">
        <v>94152.46</v>
      </c>
      <c r="U8">
        <v>0.57999999999999996</v>
      </c>
      <c r="V8">
        <v>0.84</v>
      </c>
      <c r="W8">
        <v>57.02</v>
      </c>
      <c r="X8">
        <v>5.57</v>
      </c>
      <c r="Y8">
        <v>2</v>
      </c>
      <c r="Z8">
        <v>10</v>
      </c>
      <c r="AA8">
        <v>2454.6682626912711</v>
      </c>
      <c r="AB8">
        <v>3358.58540933525</v>
      </c>
      <c r="AC8">
        <v>3038.0467316723939</v>
      </c>
      <c r="AD8">
        <v>2454668.262691271</v>
      </c>
      <c r="AE8">
        <v>3358585.409335251</v>
      </c>
      <c r="AF8">
        <v>3.7077086206260332E-6</v>
      </c>
      <c r="AG8">
        <v>51</v>
      </c>
      <c r="AH8">
        <v>3038046.731672395</v>
      </c>
    </row>
    <row r="9" spans="1:34" x14ac:dyDescent="0.25">
      <c r="A9">
        <v>7</v>
      </c>
      <c r="B9">
        <v>65</v>
      </c>
      <c r="C9" t="s">
        <v>34</v>
      </c>
      <c r="D9">
        <v>0.83630000000000004</v>
      </c>
      <c r="E9">
        <v>119.57</v>
      </c>
      <c r="F9">
        <v>114.53</v>
      </c>
      <c r="G9">
        <v>65.45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1157.9000000000001</v>
      </c>
      <c r="Q9">
        <v>3533.87</v>
      </c>
      <c r="R9">
        <v>442.14</v>
      </c>
      <c r="S9">
        <v>274.41000000000003</v>
      </c>
      <c r="T9">
        <v>80404.070000000007</v>
      </c>
      <c r="U9">
        <v>0.62</v>
      </c>
      <c r="V9">
        <v>0.85</v>
      </c>
      <c r="W9">
        <v>57</v>
      </c>
      <c r="X9">
        <v>4.75</v>
      </c>
      <c r="Y9">
        <v>2</v>
      </c>
      <c r="Z9">
        <v>10</v>
      </c>
      <c r="AA9">
        <v>2390.4977642272088</v>
      </c>
      <c r="AB9">
        <v>3270.7845023341251</v>
      </c>
      <c r="AC9">
        <v>2958.625420006113</v>
      </c>
      <c r="AD9">
        <v>2390497.7642272091</v>
      </c>
      <c r="AE9">
        <v>3270784.5023341249</v>
      </c>
      <c r="AF9">
        <v>3.7480439011598591E-6</v>
      </c>
      <c r="AG9">
        <v>50</v>
      </c>
      <c r="AH9">
        <v>2958625.4200061131</v>
      </c>
    </row>
    <row r="10" spans="1:34" x14ac:dyDescent="0.25">
      <c r="A10">
        <v>8</v>
      </c>
      <c r="B10">
        <v>65</v>
      </c>
      <c r="C10" t="s">
        <v>34</v>
      </c>
      <c r="D10">
        <v>0.84350000000000003</v>
      </c>
      <c r="E10">
        <v>118.56</v>
      </c>
      <c r="F10">
        <v>113.9</v>
      </c>
      <c r="G10">
        <v>75.099999999999994</v>
      </c>
      <c r="H10">
        <v>1.1100000000000001</v>
      </c>
      <c r="I10">
        <v>91</v>
      </c>
      <c r="J10">
        <v>144.05000000000001</v>
      </c>
      <c r="K10">
        <v>46.47</v>
      </c>
      <c r="L10">
        <v>9</v>
      </c>
      <c r="M10">
        <v>89</v>
      </c>
      <c r="N10">
        <v>23.58</v>
      </c>
      <c r="O10">
        <v>17999.830000000002</v>
      </c>
      <c r="P10">
        <v>1130.82</v>
      </c>
      <c r="Q10">
        <v>3533.77</v>
      </c>
      <c r="R10">
        <v>420.68</v>
      </c>
      <c r="S10">
        <v>274.41000000000003</v>
      </c>
      <c r="T10">
        <v>69744.539999999994</v>
      </c>
      <c r="U10">
        <v>0.65</v>
      </c>
      <c r="V10">
        <v>0.85</v>
      </c>
      <c r="W10">
        <v>56.98</v>
      </c>
      <c r="X10">
        <v>4.12</v>
      </c>
      <c r="Y10">
        <v>2</v>
      </c>
      <c r="Z10">
        <v>10</v>
      </c>
      <c r="AA10">
        <v>2342.4660648238851</v>
      </c>
      <c r="AB10">
        <v>3205.065412201468</v>
      </c>
      <c r="AC10">
        <v>2899.1784675983972</v>
      </c>
      <c r="AD10">
        <v>2342466.064823885</v>
      </c>
      <c r="AE10">
        <v>3205065.4122014679</v>
      </c>
      <c r="AF10">
        <v>3.78031212558692E-6</v>
      </c>
      <c r="AG10">
        <v>50</v>
      </c>
      <c r="AH10">
        <v>2899178.4675983968</v>
      </c>
    </row>
    <row r="11" spans="1:34" x14ac:dyDescent="0.25">
      <c r="A11">
        <v>9</v>
      </c>
      <c r="B11">
        <v>65</v>
      </c>
      <c r="C11" t="s">
        <v>34</v>
      </c>
      <c r="D11">
        <v>0.84889999999999999</v>
      </c>
      <c r="E11">
        <v>117.8</v>
      </c>
      <c r="F11">
        <v>113.41</v>
      </c>
      <c r="G11">
        <v>84.01</v>
      </c>
      <c r="H11">
        <v>1.22</v>
      </c>
      <c r="I11">
        <v>81</v>
      </c>
      <c r="J11">
        <v>145.41999999999999</v>
      </c>
      <c r="K11">
        <v>46.47</v>
      </c>
      <c r="L11">
        <v>10</v>
      </c>
      <c r="M11">
        <v>79</v>
      </c>
      <c r="N11">
        <v>23.95</v>
      </c>
      <c r="O11">
        <v>18169.150000000001</v>
      </c>
      <c r="P11">
        <v>1106.46</v>
      </c>
      <c r="Q11">
        <v>3533.24</v>
      </c>
      <c r="R11">
        <v>404.59</v>
      </c>
      <c r="S11">
        <v>274.41000000000003</v>
      </c>
      <c r="T11">
        <v>61750.6</v>
      </c>
      <c r="U11">
        <v>0.68</v>
      </c>
      <c r="V11">
        <v>0.86</v>
      </c>
      <c r="W11">
        <v>56.96</v>
      </c>
      <c r="X11">
        <v>3.65</v>
      </c>
      <c r="Y11">
        <v>2</v>
      </c>
      <c r="Z11">
        <v>10</v>
      </c>
      <c r="AA11">
        <v>2302.7175963753862</v>
      </c>
      <c r="AB11">
        <v>3150.6798040915619</v>
      </c>
      <c r="AC11">
        <v>2849.9833455958228</v>
      </c>
      <c r="AD11">
        <v>2302717.5963753862</v>
      </c>
      <c r="AE11">
        <v>3150679.804091563</v>
      </c>
      <c r="AF11">
        <v>3.8045132939072151E-6</v>
      </c>
      <c r="AG11">
        <v>50</v>
      </c>
      <c r="AH11">
        <v>2849983.3455958231</v>
      </c>
    </row>
    <row r="12" spans="1:34" x14ac:dyDescent="0.25">
      <c r="A12">
        <v>10</v>
      </c>
      <c r="B12">
        <v>65</v>
      </c>
      <c r="C12" t="s">
        <v>34</v>
      </c>
      <c r="D12">
        <v>0.85360000000000003</v>
      </c>
      <c r="E12">
        <v>117.16</v>
      </c>
      <c r="F12">
        <v>113.02</v>
      </c>
      <c r="G12">
        <v>94.18</v>
      </c>
      <c r="H12">
        <v>1.33</v>
      </c>
      <c r="I12">
        <v>72</v>
      </c>
      <c r="J12">
        <v>146.80000000000001</v>
      </c>
      <c r="K12">
        <v>46.47</v>
      </c>
      <c r="L12">
        <v>11</v>
      </c>
      <c r="M12">
        <v>70</v>
      </c>
      <c r="N12">
        <v>24.33</v>
      </c>
      <c r="O12">
        <v>18338.990000000002</v>
      </c>
      <c r="P12">
        <v>1081.3499999999999</v>
      </c>
      <c r="Q12">
        <v>3533.45</v>
      </c>
      <c r="R12">
        <v>391.1</v>
      </c>
      <c r="S12">
        <v>274.41000000000003</v>
      </c>
      <c r="T12">
        <v>55050.44</v>
      </c>
      <c r="U12">
        <v>0.7</v>
      </c>
      <c r="V12">
        <v>0.86</v>
      </c>
      <c r="W12">
        <v>56.94</v>
      </c>
      <c r="X12">
        <v>3.24</v>
      </c>
      <c r="Y12">
        <v>2</v>
      </c>
      <c r="Z12">
        <v>10</v>
      </c>
      <c r="AA12">
        <v>2255.0743528560738</v>
      </c>
      <c r="AB12">
        <v>3085.492216436875</v>
      </c>
      <c r="AC12">
        <v>2791.0171698155468</v>
      </c>
      <c r="AD12">
        <v>2255074.352856074</v>
      </c>
      <c r="AE12">
        <v>3085492.2164368751</v>
      </c>
      <c r="AF12">
        <v>3.8255772737415463E-6</v>
      </c>
      <c r="AG12">
        <v>49</v>
      </c>
      <c r="AH12">
        <v>2791017.1698155468</v>
      </c>
    </row>
    <row r="13" spans="1:34" x14ac:dyDescent="0.25">
      <c r="A13">
        <v>11</v>
      </c>
      <c r="B13">
        <v>65</v>
      </c>
      <c r="C13" t="s">
        <v>34</v>
      </c>
      <c r="D13">
        <v>0.8579</v>
      </c>
      <c r="E13">
        <v>116.57</v>
      </c>
      <c r="F13">
        <v>112.64</v>
      </c>
      <c r="G13">
        <v>105.6</v>
      </c>
      <c r="H13">
        <v>1.43</v>
      </c>
      <c r="I13">
        <v>64</v>
      </c>
      <c r="J13">
        <v>148.18</v>
      </c>
      <c r="K13">
        <v>46.47</v>
      </c>
      <c r="L13">
        <v>12</v>
      </c>
      <c r="M13">
        <v>62</v>
      </c>
      <c r="N13">
        <v>24.71</v>
      </c>
      <c r="O13">
        <v>18509.36</v>
      </c>
      <c r="P13">
        <v>1055.3399999999999</v>
      </c>
      <c r="Q13">
        <v>3533.64</v>
      </c>
      <c r="R13">
        <v>377.99</v>
      </c>
      <c r="S13">
        <v>274.41000000000003</v>
      </c>
      <c r="T13">
        <v>48535.78</v>
      </c>
      <c r="U13">
        <v>0.73</v>
      </c>
      <c r="V13">
        <v>0.86</v>
      </c>
      <c r="W13">
        <v>56.94</v>
      </c>
      <c r="X13">
        <v>2.87</v>
      </c>
      <c r="Y13">
        <v>2</v>
      </c>
      <c r="Z13">
        <v>10</v>
      </c>
      <c r="AA13">
        <v>2217.493979241834</v>
      </c>
      <c r="AB13">
        <v>3034.0730913287971</v>
      </c>
      <c r="AC13">
        <v>2744.505413840589</v>
      </c>
      <c r="AD13">
        <v>2217493.979241834</v>
      </c>
      <c r="AE13">
        <v>3034073.091328796</v>
      </c>
      <c r="AF13">
        <v>3.844848574441041E-6</v>
      </c>
      <c r="AG13">
        <v>49</v>
      </c>
      <c r="AH13">
        <v>2744505.41384059</v>
      </c>
    </row>
    <row r="14" spans="1:34" x14ac:dyDescent="0.25">
      <c r="A14">
        <v>12</v>
      </c>
      <c r="B14">
        <v>65</v>
      </c>
      <c r="C14" t="s">
        <v>34</v>
      </c>
      <c r="D14">
        <v>0.86119999999999997</v>
      </c>
      <c r="E14">
        <v>116.12</v>
      </c>
      <c r="F14">
        <v>112.36</v>
      </c>
      <c r="G14">
        <v>116.24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48</v>
      </c>
      <c r="N14">
        <v>25.1</v>
      </c>
      <c r="O14">
        <v>18680.25</v>
      </c>
      <c r="P14">
        <v>1032.1500000000001</v>
      </c>
      <c r="Q14">
        <v>3533.47</v>
      </c>
      <c r="R14">
        <v>368.53</v>
      </c>
      <c r="S14">
        <v>274.41000000000003</v>
      </c>
      <c r="T14">
        <v>43833.59</v>
      </c>
      <c r="U14">
        <v>0.74</v>
      </c>
      <c r="V14">
        <v>0.87</v>
      </c>
      <c r="W14">
        <v>56.93</v>
      </c>
      <c r="X14">
        <v>2.59</v>
      </c>
      <c r="Y14">
        <v>2</v>
      </c>
      <c r="Z14">
        <v>10</v>
      </c>
      <c r="AA14">
        <v>2185.7122171894848</v>
      </c>
      <c r="AB14">
        <v>2990.5878823762118</v>
      </c>
      <c r="AC14">
        <v>2705.1703721986801</v>
      </c>
      <c r="AD14">
        <v>2185712.2171894852</v>
      </c>
      <c r="AE14">
        <v>2990587.8823762122</v>
      </c>
      <c r="AF14">
        <v>3.8596381773034438E-6</v>
      </c>
      <c r="AG14">
        <v>49</v>
      </c>
      <c r="AH14">
        <v>2705170.372198679</v>
      </c>
    </row>
    <row r="15" spans="1:34" x14ac:dyDescent="0.25">
      <c r="A15">
        <v>13</v>
      </c>
      <c r="B15">
        <v>65</v>
      </c>
      <c r="C15" t="s">
        <v>34</v>
      </c>
      <c r="D15">
        <v>0.86180000000000001</v>
      </c>
      <c r="E15">
        <v>116.03</v>
      </c>
      <c r="F15">
        <v>112.33</v>
      </c>
      <c r="G15">
        <v>120.35</v>
      </c>
      <c r="H15">
        <v>1.64</v>
      </c>
      <c r="I15">
        <v>56</v>
      </c>
      <c r="J15">
        <v>150.94999999999999</v>
      </c>
      <c r="K15">
        <v>46.47</v>
      </c>
      <c r="L15">
        <v>14</v>
      </c>
      <c r="M15">
        <v>6</v>
      </c>
      <c r="N15">
        <v>25.49</v>
      </c>
      <c r="O15">
        <v>18851.689999999999</v>
      </c>
      <c r="P15">
        <v>1027.6300000000001</v>
      </c>
      <c r="Q15">
        <v>3533.86</v>
      </c>
      <c r="R15">
        <v>365.4</v>
      </c>
      <c r="S15">
        <v>274.41000000000003</v>
      </c>
      <c r="T15">
        <v>42280.800000000003</v>
      </c>
      <c r="U15">
        <v>0.75</v>
      </c>
      <c r="V15">
        <v>0.87</v>
      </c>
      <c r="W15">
        <v>56.98</v>
      </c>
      <c r="X15">
        <v>2.56</v>
      </c>
      <c r="Y15">
        <v>2</v>
      </c>
      <c r="Z15">
        <v>10</v>
      </c>
      <c r="AA15">
        <v>2179.7770372921632</v>
      </c>
      <c r="AB15">
        <v>2982.467107399038</v>
      </c>
      <c r="AC15">
        <v>2697.824632587749</v>
      </c>
      <c r="AD15">
        <v>2179777.0372921629</v>
      </c>
      <c r="AE15">
        <v>2982467.107399039</v>
      </c>
      <c r="AF15">
        <v>3.8623271960056991E-6</v>
      </c>
      <c r="AG15">
        <v>49</v>
      </c>
      <c r="AH15">
        <v>2697824.632587749</v>
      </c>
    </row>
    <row r="16" spans="1:34" x14ac:dyDescent="0.25">
      <c r="A16">
        <v>14</v>
      </c>
      <c r="B16">
        <v>65</v>
      </c>
      <c r="C16" t="s">
        <v>34</v>
      </c>
      <c r="D16">
        <v>0.86170000000000002</v>
      </c>
      <c r="E16">
        <v>116.05</v>
      </c>
      <c r="F16">
        <v>112.35</v>
      </c>
      <c r="G16">
        <v>120.37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1035.4100000000001</v>
      </c>
      <c r="Q16">
        <v>3533.98</v>
      </c>
      <c r="R16">
        <v>365.95</v>
      </c>
      <c r="S16">
        <v>274.41000000000003</v>
      </c>
      <c r="T16">
        <v>42556.38</v>
      </c>
      <c r="U16">
        <v>0.75</v>
      </c>
      <c r="V16">
        <v>0.87</v>
      </c>
      <c r="W16">
        <v>56.99</v>
      </c>
      <c r="X16">
        <v>2.58</v>
      </c>
      <c r="Y16">
        <v>2</v>
      </c>
      <c r="Z16">
        <v>10</v>
      </c>
      <c r="AA16">
        <v>2187.9547557137889</v>
      </c>
      <c r="AB16">
        <v>2993.6562225189818</v>
      </c>
      <c r="AC16">
        <v>2707.9458742646671</v>
      </c>
      <c r="AD16">
        <v>2187954.7557137888</v>
      </c>
      <c r="AE16">
        <v>2993656.2225189819</v>
      </c>
      <c r="AF16">
        <v>3.8618790262219897E-6</v>
      </c>
      <c r="AG16">
        <v>49</v>
      </c>
      <c r="AH16">
        <v>2707945.8742646668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0.40139999999999998</v>
      </c>
      <c r="E2">
        <v>249.13</v>
      </c>
      <c r="F2">
        <v>194.57</v>
      </c>
      <c r="G2">
        <v>6.82</v>
      </c>
      <c r="H2">
        <v>0.12</v>
      </c>
      <c r="I2">
        <v>1711</v>
      </c>
      <c r="J2">
        <v>150.44</v>
      </c>
      <c r="K2">
        <v>49.1</v>
      </c>
      <c r="L2">
        <v>1</v>
      </c>
      <c r="M2">
        <v>1709</v>
      </c>
      <c r="N2">
        <v>25.34</v>
      </c>
      <c r="O2">
        <v>18787.759999999998</v>
      </c>
      <c r="P2">
        <v>2334.71</v>
      </c>
      <c r="Q2">
        <v>3553.77</v>
      </c>
      <c r="R2">
        <v>3155.14</v>
      </c>
      <c r="S2">
        <v>274.41000000000003</v>
      </c>
      <c r="T2">
        <v>1428873.58</v>
      </c>
      <c r="U2">
        <v>0.09</v>
      </c>
      <c r="V2">
        <v>0.5</v>
      </c>
      <c r="W2">
        <v>59.6</v>
      </c>
      <c r="X2">
        <v>84.51</v>
      </c>
      <c r="Y2">
        <v>2</v>
      </c>
      <c r="Z2">
        <v>10</v>
      </c>
      <c r="AA2">
        <v>8702.966545090052</v>
      </c>
      <c r="AB2">
        <v>11907.78277477918</v>
      </c>
      <c r="AC2">
        <v>10771.320699431901</v>
      </c>
      <c r="AD2">
        <v>8702966.5450900514</v>
      </c>
      <c r="AE2">
        <v>11907782.77477918</v>
      </c>
      <c r="AF2">
        <v>1.6980538665355389E-6</v>
      </c>
      <c r="AG2">
        <v>104</v>
      </c>
      <c r="AH2">
        <v>10771320.6994319</v>
      </c>
    </row>
    <row r="3" spans="1:34" x14ac:dyDescent="0.25">
      <c r="A3">
        <v>1</v>
      </c>
      <c r="B3">
        <v>75</v>
      </c>
      <c r="C3" t="s">
        <v>34</v>
      </c>
      <c r="D3">
        <v>0.6321</v>
      </c>
      <c r="E3">
        <v>158.21</v>
      </c>
      <c r="F3">
        <v>137.72</v>
      </c>
      <c r="G3">
        <v>13.86</v>
      </c>
      <c r="H3">
        <v>0.23</v>
      </c>
      <c r="I3">
        <v>596</v>
      </c>
      <c r="J3">
        <v>151.83000000000001</v>
      </c>
      <c r="K3">
        <v>49.1</v>
      </c>
      <c r="L3">
        <v>2</v>
      </c>
      <c r="M3">
        <v>594</v>
      </c>
      <c r="N3">
        <v>25.73</v>
      </c>
      <c r="O3">
        <v>18959.54</v>
      </c>
      <c r="P3">
        <v>1645.62</v>
      </c>
      <c r="Q3">
        <v>3539.36</v>
      </c>
      <c r="R3">
        <v>1225.58</v>
      </c>
      <c r="S3">
        <v>274.41000000000003</v>
      </c>
      <c r="T3">
        <v>469668.21</v>
      </c>
      <c r="U3">
        <v>0.22</v>
      </c>
      <c r="V3">
        <v>0.71</v>
      </c>
      <c r="W3">
        <v>57.79</v>
      </c>
      <c r="X3">
        <v>27.86</v>
      </c>
      <c r="Y3">
        <v>2</v>
      </c>
      <c r="Z3">
        <v>10</v>
      </c>
      <c r="AA3">
        <v>4090.5210661986471</v>
      </c>
      <c r="AB3">
        <v>5596.8313838264476</v>
      </c>
      <c r="AC3">
        <v>5062.677651756022</v>
      </c>
      <c r="AD3">
        <v>4090521.066198647</v>
      </c>
      <c r="AE3">
        <v>5596831.3838264477</v>
      </c>
      <c r="AF3">
        <v>2.6739906552992392E-6</v>
      </c>
      <c r="AG3">
        <v>66</v>
      </c>
      <c r="AH3">
        <v>5062677.6517560221</v>
      </c>
    </row>
    <row r="4" spans="1:34" x14ac:dyDescent="0.25">
      <c r="A4">
        <v>2</v>
      </c>
      <c r="B4">
        <v>75</v>
      </c>
      <c r="C4" t="s">
        <v>34</v>
      </c>
      <c r="D4">
        <v>0.71509999999999996</v>
      </c>
      <c r="E4">
        <v>139.84</v>
      </c>
      <c r="F4">
        <v>126.53</v>
      </c>
      <c r="G4">
        <v>21.03</v>
      </c>
      <c r="H4">
        <v>0.35</v>
      </c>
      <c r="I4">
        <v>361</v>
      </c>
      <c r="J4">
        <v>153.22999999999999</v>
      </c>
      <c r="K4">
        <v>49.1</v>
      </c>
      <c r="L4">
        <v>3</v>
      </c>
      <c r="M4">
        <v>359</v>
      </c>
      <c r="N4">
        <v>26.13</v>
      </c>
      <c r="O4">
        <v>19131.849999999999</v>
      </c>
      <c r="P4">
        <v>1498.98</v>
      </c>
      <c r="Q4">
        <v>3537.07</v>
      </c>
      <c r="R4">
        <v>846.38</v>
      </c>
      <c r="S4">
        <v>274.41000000000003</v>
      </c>
      <c r="T4">
        <v>281243.98</v>
      </c>
      <c r="U4">
        <v>0.32</v>
      </c>
      <c r="V4">
        <v>0.77</v>
      </c>
      <c r="W4">
        <v>57.44</v>
      </c>
      <c r="X4">
        <v>16.71</v>
      </c>
      <c r="Y4">
        <v>2</v>
      </c>
      <c r="Z4">
        <v>10</v>
      </c>
      <c r="AA4">
        <v>3359.0421669505608</v>
      </c>
      <c r="AB4">
        <v>4595.9896833036673</v>
      </c>
      <c r="AC4">
        <v>4157.3548784410259</v>
      </c>
      <c r="AD4">
        <v>3359042.1669505611</v>
      </c>
      <c r="AE4">
        <v>4595989.6833036672</v>
      </c>
      <c r="AF4">
        <v>3.0251079221713109E-6</v>
      </c>
      <c r="AG4">
        <v>59</v>
      </c>
      <c r="AH4">
        <v>4157354.878441026</v>
      </c>
    </row>
    <row r="5" spans="1:34" x14ac:dyDescent="0.25">
      <c r="A5">
        <v>3</v>
      </c>
      <c r="B5">
        <v>75</v>
      </c>
      <c r="C5" t="s">
        <v>34</v>
      </c>
      <c r="D5">
        <v>0.75870000000000004</v>
      </c>
      <c r="E5">
        <v>131.80000000000001</v>
      </c>
      <c r="F5">
        <v>121.64</v>
      </c>
      <c r="G5">
        <v>28.29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1426.78</v>
      </c>
      <c r="Q5">
        <v>3535.91</v>
      </c>
      <c r="R5">
        <v>681.37</v>
      </c>
      <c r="S5">
        <v>274.41000000000003</v>
      </c>
      <c r="T5">
        <v>199257.15</v>
      </c>
      <c r="U5">
        <v>0.4</v>
      </c>
      <c r="V5">
        <v>0.8</v>
      </c>
      <c r="W5">
        <v>57.26</v>
      </c>
      <c r="X5">
        <v>11.84</v>
      </c>
      <c r="Y5">
        <v>2</v>
      </c>
      <c r="Z5">
        <v>10</v>
      </c>
      <c r="AA5">
        <v>3042.3726734461711</v>
      </c>
      <c r="AB5">
        <v>4162.7085118188688</v>
      </c>
      <c r="AC5">
        <v>3765.425453848809</v>
      </c>
      <c r="AD5">
        <v>3042372.673446171</v>
      </c>
      <c r="AE5">
        <v>4162708.511818869</v>
      </c>
      <c r="AF5">
        <v>3.2095502454920622E-6</v>
      </c>
      <c r="AG5">
        <v>55</v>
      </c>
      <c r="AH5">
        <v>3765425.453848809</v>
      </c>
    </row>
    <row r="6" spans="1:34" x14ac:dyDescent="0.25">
      <c r="A6">
        <v>4</v>
      </c>
      <c r="B6">
        <v>75</v>
      </c>
      <c r="C6" t="s">
        <v>34</v>
      </c>
      <c r="D6">
        <v>0.78539999999999999</v>
      </c>
      <c r="E6">
        <v>127.33</v>
      </c>
      <c r="F6">
        <v>118.94</v>
      </c>
      <c r="G6">
        <v>35.68</v>
      </c>
      <c r="H6">
        <v>0.56999999999999995</v>
      </c>
      <c r="I6">
        <v>200</v>
      </c>
      <c r="J6">
        <v>156.03</v>
      </c>
      <c r="K6">
        <v>49.1</v>
      </c>
      <c r="L6">
        <v>5</v>
      </c>
      <c r="M6">
        <v>198</v>
      </c>
      <c r="N6">
        <v>26.94</v>
      </c>
      <c r="O6">
        <v>19478.150000000001</v>
      </c>
      <c r="P6">
        <v>1380.44</v>
      </c>
      <c r="Q6">
        <v>3535.03</v>
      </c>
      <c r="R6">
        <v>590.98</v>
      </c>
      <c r="S6">
        <v>274.41000000000003</v>
      </c>
      <c r="T6">
        <v>154350.95000000001</v>
      </c>
      <c r="U6">
        <v>0.46</v>
      </c>
      <c r="V6">
        <v>0.82</v>
      </c>
      <c r="W6">
        <v>57.15</v>
      </c>
      <c r="X6">
        <v>9.15</v>
      </c>
      <c r="Y6">
        <v>2</v>
      </c>
      <c r="Z6">
        <v>10</v>
      </c>
      <c r="AA6">
        <v>2877.4771680178701</v>
      </c>
      <c r="AB6">
        <v>3937.0912066155761</v>
      </c>
      <c r="AC6">
        <v>3561.340747598249</v>
      </c>
      <c r="AD6">
        <v>2877477.1680178698</v>
      </c>
      <c r="AE6">
        <v>3937091.2066155761</v>
      </c>
      <c r="AF6">
        <v>3.3225000168834401E-6</v>
      </c>
      <c r="AG6">
        <v>54</v>
      </c>
      <c r="AH6">
        <v>3561340.747598249</v>
      </c>
    </row>
    <row r="7" spans="1:34" x14ac:dyDescent="0.25">
      <c r="A7">
        <v>5</v>
      </c>
      <c r="B7">
        <v>75</v>
      </c>
      <c r="C7" t="s">
        <v>34</v>
      </c>
      <c r="D7">
        <v>0.80420000000000003</v>
      </c>
      <c r="E7">
        <v>124.35</v>
      </c>
      <c r="F7">
        <v>117.12</v>
      </c>
      <c r="G7">
        <v>43.38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1344.27</v>
      </c>
      <c r="Q7">
        <v>3534.67</v>
      </c>
      <c r="R7">
        <v>529.49</v>
      </c>
      <c r="S7">
        <v>274.41000000000003</v>
      </c>
      <c r="T7">
        <v>123796.08</v>
      </c>
      <c r="U7">
        <v>0.52</v>
      </c>
      <c r="V7">
        <v>0.83</v>
      </c>
      <c r="W7">
        <v>57.09</v>
      </c>
      <c r="X7">
        <v>7.34</v>
      </c>
      <c r="Y7">
        <v>2</v>
      </c>
      <c r="Z7">
        <v>10</v>
      </c>
      <c r="AA7">
        <v>2751.626689202365</v>
      </c>
      <c r="AB7">
        <v>3764.8970293689172</v>
      </c>
      <c r="AC7">
        <v>3405.580540951973</v>
      </c>
      <c r="AD7">
        <v>2751626.689202365</v>
      </c>
      <c r="AE7">
        <v>3764897.029368917</v>
      </c>
      <c r="AF7">
        <v>3.4020301929942219E-6</v>
      </c>
      <c r="AG7">
        <v>52</v>
      </c>
      <c r="AH7">
        <v>3405580.5409519728</v>
      </c>
    </row>
    <row r="8" spans="1:34" x14ac:dyDescent="0.25">
      <c r="A8">
        <v>6</v>
      </c>
      <c r="B8">
        <v>75</v>
      </c>
      <c r="C8" t="s">
        <v>34</v>
      </c>
      <c r="D8">
        <v>0.81689999999999996</v>
      </c>
      <c r="E8">
        <v>122.41</v>
      </c>
      <c r="F8">
        <v>115.98</v>
      </c>
      <c r="G8">
        <v>51.17</v>
      </c>
      <c r="H8">
        <v>0.78</v>
      </c>
      <c r="I8">
        <v>136</v>
      </c>
      <c r="J8">
        <v>158.86000000000001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1315.85</v>
      </c>
      <c r="Q8">
        <v>3534.03</v>
      </c>
      <c r="R8">
        <v>490.93</v>
      </c>
      <c r="S8">
        <v>274.41000000000003</v>
      </c>
      <c r="T8">
        <v>104644.42</v>
      </c>
      <c r="U8">
        <v>0.56000000000000005</v>
      </c>
      <c r="V8">
        <v>0.84</v>
      </c>
      <c r="W8">
        <v>57.05</v>
      </c>
      <c r="X8">
        <v>6.2</v>
      </c>
      <c r="Y8">
        <v>2</v>
      </c>
      <c r="Z8">
        <v>10</v>
      </c>
      <c r="AA8">
        <v>2678.9000549345519</v>
      </c>
      <c r="AB8">
        <v>3665.389239891028</v>
      </c>
      <c r="AC8">
        <v>3315.5696352417972</v>
      </c>
      <c r="AD8">
        <v>2678900.0549345519</v>
      </c>
      <c r="AE8">
        <v>3665389.239891028</v>
      </c>
      <c r="AF8">
        <v>3.4557553651541661E-6</v>
      </c>
      <c r="AG8">
        <v>52</v>
      </c>
      <c r="AH8">
        <v>3315569.6352417972</v>
      </c>
    </row>
    <row r="9" spans="1:34" x14ac:dyDescent="0.25">
      <c r="A9">
        <v>7</v>
      </c>
      <c r="B9">
        <v>75</v>
      </c>
      <c r="C9" t="s">
        <v>34</v>
      </c>
      <c r="D9">
        <v>0.82699999999999996</v>
      </c>
      <c r="E9">
        <v>120.91</v>
      </c>
      <c r="F9">
        <v>115.06</v>
      </c>
      <c r="G9">
        <v>59.01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1289.82</v>
      </c>
      <c r="Q9">
        <v>3534.26</v>
      </c>
      <c r="R9">
        <v>460.23</v>
      </c>
      <c r="S9">
        <v>274.41000000000003</v>
      </c>
      <c r="T9">
        <v>89392.5</v>
      </c>
      <c r="U9">
        <v>0.6</v>
      </c>
      <c r="V9">
        <v>0.85</v>
      </c>
      <c r="W9">
        <v>57.01</v>
      </c>
      <c r="X9">
        <v>5.28</v>
      </c>
      <c r="Y9">
        <v>2</v>
      </c>
      <c r="Z9">
        <v>10</v>
      </c>
      <c r="AA9">
        <v>2609.2082498819259</v>
      </c>
      <c r="AB9">
        <v>3570.033837632574</v>
      </c>
      <c r="AC9">
        <v>3229.3148187427469</v>
      </c>
      <c r="AD9">
        <v>2609208.249881926</v>
      </c>
      <c r="AE9">
        <v>3570033.8376325741</v>
      </c>
      <c r="AF9">
        <v>3.498481683171128E-6</v>
      </c>
      <c r="AG9">
        <v>51</v>
      </c>
      <c r="AH9">
        <v>3229314.818742747</v>
      </c>
    </row>
    <row r="10" spans="1:34" x14ac:dyDescent="0.25">
      <c r="A10">
        <v>8</v>
      </c>
      <c r="B10">
        <v>75</v>
      </c>
      <c r="C10" t="s">
        <v>34</v>
      </c>
      <c r="D10">
        <v>0.83489999999999998</v>
      </c>
      <c r="E10">
        <v>119.77</v>
      </c>
      <c r="F10">
        <v>114.38</v>
      </c>
      <c r="G10">
        <v>67.28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1265.6199999999999</v>
      </c>
      <c r="Q10">
        <v>3533.89</v>
      </c>
      <c r="R10">
        <v>437.48</v>
      </c>
      <c r="S10">
        <v>274.41000000000003</v>
      </c>
      <c r="T10">
        <v>78091.570000000007</v>
      </c>
      <c r="U10">
        <v>0.63</v>
      </c>
      <c r="V10">
        <v>0.85</v>
      </c>
      <c r="W10">
        <v>56.97</v>
      </c>
      <c r="X10">
        <v>4.5999999999999996</v>
      </c>
      <c r="Y10">
        <v>2</v>
      </c>
      <c r="Z10">
        <v>10</v>
      </c>
      <c r="AA10">
        <v>2549.8356488825661</v>
      </c>
      <c r="AB10">
        <v>3488.7976256109519</v>
      </c>
      <c r="AC10">
        <v>3155.831676780731</v>
      </c>
      <c r="AD10">
        <v>2549835.648882566</v>
      </c>
      <c r="AE10">
        <v>3488797.6256109518</v>
      </c>
      <c r="AF10">
        <v>3.5319012784517229E-6</v>
      </c>
      <c r="AG10">
        <v>50</v>
      </c>
      <c r="AH10">
        <v>3155831.676780731</v>
      </c>
    </row>
    <row r="11" spans="1:34" x14ac:dyDescent="0.25">
      <c r="A11">
        <v>9</v>
      </c>
      <c r="B11">
        <v>75</v>
      </c>
      <c r="C11" t="s">
        <v>34</v>
      </c>
      <c r="D11">
        <v>0.84060000000000001</v>
      </c>
      <c r="E11">
        <v>118.96</v>
      </c>
      <c r="F11">
        <v>113.9</v>
      </c>
      <c r="G11">
        <v>75.099999999999994</v>
      </c>
      <c r="H11">
        <v>1.0900000000000001</v>
      </c>
      <c r="I11">
        <v>91</v>
      </c>
      <c r="J11">
        <v>163.13</v>
      </c>
      <c r="K11">
        <v>49.1</v>
      </c>
      <c r="L11">
        <v>10</v>
      </c>
      <c r="M11">
        <v>89</v>
      </c>
      <c r="N11">
        <v>29.04</v>
      </c>
      <c r="O11">
        <v>20353.939999999999</v>
      </c>
      <c r="P11">
        <v>1244.04</v>
      </c>
      <c r="Q11">
        <v>3533.93</v>
      </c>
      <c r="R11">
        <v>421.07</v>
      </c>
      <c r="S11">
        <v>274.41000000000003</v>
      </c>
      <c r="T11">
        <v>69941.37</v>
      </c>
      <c r="U11">
        <v>0.65</v>
      </c>
      <c r="V11">
        <v>0.85</v>
      </c>
      <c r="W11">
        <v>56.97</v>
      </c>
      <c r="X11">
        <v>4.13</v>
      </c>
      <c r="Y11">
        <v>2</v>
      </c>
      <c r="Z11">
        <v>10</v>
      </c>
      <c r="AA11">
        <v>2510.414029654276</v>
      </c>
      <c r="AB11">
        <v>3434.859227023705</v>
      </c>
      <c r="AC11">
        <v>3107.0410832516359</v>
      </c>
      <c r="AD11">
        <v>2510414.0296542761</v>
      </c>
      <c r="AE11">
        <v>3434859.2270237049</v>
      </c>
      <c r="AF11">
        <v>3.55601415099595E-6</v>
      </c>
      <c r="AG11">
        <v>50</v>
      </c>
      <c r="AH11">
        <v>3107041.083251636</v>
      </c>
    </row>
    <row r="12" spans="1:34" x14ac:dyDescent="0.25">
      <c r="A12">
        <v>10</v>
      </c>
      <c r="B12">
        <v>75</v>
      </c>
      <c r="C12" t="s">
        <v>34</v>
      </c>
      <c r="D12">
        <v>0.84619999999999995</v>
      </c>
      <c r="E12">
        <v>118.17</v>
      </c>
      <c r="F12">
        <v>113.42</v>
      </c>
      <c r="G12">
        <v>84.02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1222.97</v>
      </c>
      <c r="Q12">
        <v>3533.65</v>
      </c>
      <c r="R12">
        <v>404.73</v>
      </c>
      <c r="S12">
        <v>274.41000000000003</v>
      </c>
      <c r="T12">
        <v>61819.58</v>
      </c>
      <c r="U12">
        <v>0.68</v>
      </c>
      <c r="V12">
        <v>0.86</v>
      </c>
      <c r="W12">
        <v>56.95</v>
      </c>
      <c r="X12">
        <v>3.65</v>
      </c>
      <c r="Y12">
        <v>2</v>
      </c>
      <c r="Z12">
        <v>10</v>
      </c>
      <c r="AA12">
        <v>2472.2825601646059</v>
      </c>
      <c r="AB12">
        <v>3382.68606822623</v>
      </c>
      <c r="AC12">
        <v>3059.8472575043052</v>
      </c>
      <c r="AD12">
        <v>2472282.5601646062</v>
      </c>
      <c r="AE12">
        <v>3382686.0682262299</v>
      </c>
      <c r="AF12">
        <v>3.5797039906885239E-6</v>
      </c>
      <c r="AG12">
        <v>50</v>
      </c>
      <c r="AH12">
        <v>3059847.2575043049</v>
      </c>
    </row>
    <row r="13" spans="1:34" x14ac:dyDescent="0.25">
      <c r="A13">
        <v>11</v>
      </c>
      <c r="B13">
        <v>75</v>
      </c>
      <c r="C13" t="s">
        <v>34</v>
      </c>
      <c r="D13">
        <v>0.85070000000000001</v>
      </c>
      <c r="E13">
        <v>117.54</v>
      </c>
      <c r="F13">
        <v>113.04</v>
      </c>
      <c r="G13">
        <v>92.91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1202.31</v>
      </c>
      <c r="Q13">
        <v>3533.53</v>
      </c>
      <c r="R13">
        <v>391.99</v>
      </c>
      <c r="S13">
        <v>274.41000000000003</v>
      </c>
      <c r="T13">
        <v>55488.27</v>
      </c>
      <c r="U13">
        <v>0.7</v>
      </c>
      <c r="V13">
        <v>0.86</v>
      </c>
      <c r="W13">
        <v>56.94</v>
      </c>
      <c r="X13">
        <v>3.26</v>
      </c>
      <c r="Y13">
        <v>2</v>
      </c>
      <c r="Z13">
        <v>10</v>
      </c>
      <c r="AA13">
        <v>2428.473311618724</v>
      </c>
      <c r="AB13">
        <v>3322.7443216381089</v>
      </c>
      <c r="AC13">
        <v>3005.6262670817869</v>
      </c>
      <c r="AD13">
        <v>2428473.3116187239</v>
      </c>
      <c r="AE13">
        <v>3322744.3216381092</v>
      </c>
      <c r="AF13">
        <v>3.5987404690129131E-6</v>
      </c>
      <c r="AG13">
        <v>49</v>
      </c>
      <c r="AH13">
        <v>3005626.2670817869</v>
      </c>
    </row>
    <row r="14" spans="1:34" x14ac:dyDescent="0.25">
      <c r="A14">
        <v>12</v>
      </c>
      <c r="B14">
        <v>75</v>
      </c>
      <c r="C14" t="s">
        <v>34</v>
      </c>
      <c r="D14">
        <v>0.85450000000000004</v>
      </c>
      <c r="E14">
        <v>117.03</v>
      </c>
      <c r="F14">
        <v>112.74</v>
      </c>
      <c r="G14">
        <v>102.49</v>
      </c>
      <c r="H14">
        <v>1.38</v>
      </c>
      <c r="I14">
        <v>66</v>
      </c>
      <c r="J14">
        <v>167.45</v>
      </c>
      <c r="K14">
        <v>49.1</v>
      </c>
      <c r="L14">
        <v>13</v>
      </c>
      <c r="M14">
        <v>64</v>
      </c>
      <c r="N14">
        <v>30.36</v>
      </c>
      <c r="O14">
        <v>20886.38</v>
      </c>
      <c r="P14">
        <v>1180.76</v>
      </c>
      <c r="Q14">
        <v>3533.42</v>
      </c>
      <c r="R14">
        <v>381.7</v>
      </c>
      <c r="S14">
        <v>274.41000000000003</v>
      </c>
      <c r="T14">
        <v>50380.1</v>
      </c>
      <c r="U14">
        <v>0.72</v>
      </c>
      <c r="V14">
        <v>0.86</v>
      </c>
      <c r="W14">
        <v>56.93</v>
      </c>
      <c r="X14">
        <v>2.97</v>
      </c>
      <c r="Y14">
        <v>2</v>
      </c>
      <c r="Z14">
        <v>10</v>
      </c>
      <c r="AA14">
        <v>2395.9435066343649</v>
      </c>
      <c r="AB14">
        <v>3278.2356073447968</v>
      </c>
      <c r="AC14">
        <v>2965.3654020122581</v>
      </c>
      <c r="AD14">
        <v>2395943.5066343648</v>
      </c>
      <c r="AE14">
        <v>3278235.6073447969</v>
      </c>
      <c r="AF14">
        <v>3.6148157173757309E-6</v>
      </c>
      <c r="AG14">
        <v>49</v>
      </c>
      <c r="AH14">
        <v>2965365.4020122578</v>
      </c>
    </row>
    <row r="15" spans="1:34" x14ac:dyDescent="0.25">
      <c r="A15">
        <v>13</v>
      </c>
      <c r="B15">
        <v>75</v>
      </c>
      <c r="C15" t="s">
        <v>34</v>
      </c>
      <c r="D15">
        <v>0.85719999999999996</v>
      </c>
      <c r="E15">
        <v>116.66</v>
      </c>
      <c r="F15">
        <v>112.52</v>
      </c>
      <c r="G15">
        <v>110.68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1160.92</v>
      </c>
      <c r="Q15">
        <v>3533.61</v>
      </c>
      <c r="R15">
        <v>374.25</v>
      </c>
      <c r="S15">
        <v>274.41000000000003</v>
      </c>
      <c r="T15">
        <v>46679.15</v>
      </c>
      <c r="U15">
        <v>0.73</v>
      </c>
      <c r="V15">
        <v>0.87</v>
      </c>
      <c r="W15">
        <v>56.93</v>
      </c>
      <c r="X15">
        <v>2.75</v>
      </c>
      <c r="Y15">
        <v>2</v>
      </c>
      <c r="Z15">
        <v>10</v>
      </c>
      <c r="AA15">
        <v>2368.3627452684841</v>
      </c>
      <c r="AB15">
        <v>3240.4983928666788</v>
      </c>
      <c r="AC15">
        <v>2931.2297743194199</v>
      </c>
      <c r="AD15">
        <v>2368362.7452684841</v>
      </c>
      <c r="AE15">
        <v>3240498.392866679</v>
      </c>
      <c r="AF15">
        <v>3.626237604370364E-6</v>
      </c>
      <c r="AG15">
        <v>49</v>
      </c>
      <c r="AH15">
        <v>2931229.774319421</v>
      </c>
    </row>
    <row r="16" spans="1:34" x14ac:dyDescent="0.25">
      <c r="A16">
        <v>14</v>
      </c>
      <c r="B16">
        <v>75</v>
      </c>
      <c r="C16" t="s">
        <v>34</v>
      </c>
      <c r="D16">
        <v>0.86009999999999998</v>
      </c>
      <c r="E16">
        <v>116.27</v>
      </c>
      <c r="F16">
        <v>112.28</v>
      </c>
      <c r="G16">
        <v>120.3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1139.31</v>
      </c>
      <c r="Q16">
        <v>3533.38</v>
      </c>
      <c r="R16">
        <v>366.15</v>
      </c>
      <c r="S16">
        <v>274.41000000000003</v>
      </c>
      <c r="T16">
        <v>42653.83</v>
      </c>
      <c r="U16">
        <v>0.75</v>
      </c>
      <c r="V16">
        <v>0.87</v>
      </c>
      <c r="W16">
        <v>56.92</v>
      </c>
      <c r="X16">
        <v>2.5099999999999998</v>
      </c>
      <c r="Y16">
        <v>2</v>
      </c>
      <c r="Z16">
        <v>10</v>
      </c>
      <c r="AA16">
        <v>2338.604458177545</v>
      </c>
      <c r="AB16">
        <v>3199.781791625885</v>
      </c>
      <c r="AC16">
        <v>2894.399108354939</v>
      </c>
      <c r="AD16">
        <v>2338604.458177546</v>
      </c>
      <c r="AE16">
        <v>3199781.7916258848</v>
      </c>
      <c r="AF16">
        <v>3.638505557068304E-6</v>
      </c>
      <c r="AG16">
        <v>49</v>
      </c>
      <c r="AH16">
        <v>2894399.1083549391</v>
      </c>
    </row>
    <row r="17" spans="1:34" x14ac:dyDescent="0.25">
      <c r="A17">
        <v>15</v>
      </c>
      <c r="B17">
        <v>75</v>
      </c>
      <c r="C17" t="s">
        <v>34</v>
      </c>
      <c r="D17">
        <v>0.86299999999999999</v>
      </c>
      <c r="E17">
        <v>115.88</v>
      </c>
      <c r="F17">
        <v>112.04</v>
      </c>
      <c r="G17">
        <v>131.82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47</v>
      </c>
      <c r="N17">
        <v>31.72</v>
      </c>
      <c r="O17">
        <v>21424.29</v>
      </c>
      <c r="P17">
        <v>1116.56</v>
      </c>
      <c r="Q17">
        <v>3533.46</v>
      </c>
      <c r="R17">
        <v>358.54</v>
      </c>
      <c r="S17">
        <v>274.41000000000003</v>
      </c>
      <c r="T17">
        <v>38875.22</v>
      </c>
      <c r="U17">
        <v>0.77</v>
      </c>
      <c r="V17">
        <v>0.87</v>
      </c>
      <c r="W17">
        <v>56.9</v>
      </c>
      <c r="X17">
        <v>2.2799999999999998</v>
      </c>
      <c r="Y17">
        <v>2</v>
      </c>
      <c r="Z17">
        <v>10</v>
      </c>
      <c r="AA17">
        <v>2307.8959796874351</v>
      </c>
      <c r="AB17">
        <v>3157.7650965932571</v>
      </c>
      <c r="AC17">
        <v>2856.392427725425</v>
      </c>
      <c r="AD17">
        <v>2307895.9796874351</v>
      </c>
      <c r="AE17">
        <v>3157765.096593257</v>
      </c>
      <c r="AF17">
        <v>3.650773509766244E-6</v>
      </c>
      <c r="AG17">
        <v>49</v>
      </c>
      <c r="AH17">
        <v>2856392.427725425</v>
      </c>
    </row>
    <row r="18" spans="1:34" x14ac:dyDescent="0.25">
      <c r="A18">
        <v>16</v>
      </c>
      <c r="B18">
        <v>75</v>
      </c>
      <c r="C18" t="s">
        <v>34</v>
      </c>
      <c r="D18">
        <v>0.86370000000000002</v>
      </c>
      <c r="E18">
        <v>115.78</v>
      </c>
      <c r="F18">
        <v>112.01</v>
      </c>
      <c r="G18">
        <v>137.15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14</v>
      </c>
      <c r="N18">
        <v>32.18</v>
      </c>
      <c r="O18">
        <v>21604.83</v>
      </c>
      <c r="P18">
        <v>1109.3800000000001</v>
      </c>
      <c r="Q18">
        <v>3533.8</v>
      </c>
      <c r="R18">
        <v>355.39</v>
      </c>
      <c r="S18">
        <v>274.41000000000003</v>
      </c>
      <c r="T18">
        <v>37308.769999999997</v>
      </c>
      <c r="U18">
        <v>0.77</v>
      </c>
      <c r="V18">
        <v>0.87</v>
      </c>
      <c r="W18">
        <v>56.95</v>
      </c>
      <c r="X18">
        <v>2.2400000000000002</v>
      </c>
      <c r="Y18">
        <v>2</v>
      </c>
      <c r="Z18">
        <v>10</v>
      </c>
      <c r="AA18">
        <v>2298.987179226353</v>
      </c>
      <c r="AB18">
        <v>3145.575682773866</v>
      </c>
      <c r="AC18">
        <v>2845.3663544530082</v>
      </c>
      <c r="AD18">
        <v>2298987.1792263528</v>
      </c>
      <c r="AE18">
        <v>3145575.6827738662</v>
      </c>
      <c r="AF18">
        <v>3.6537347397278162E-6</v>
      </c>
      <c r="AG18">
        <v>49</v>
      </c>
      <c r="AH18">
        <v>2845366.3544530082</v>
      </c>
    </row>
    <row r="19" spans="1:34" x14ac:dyDescent="0.25">
      <c r="A19">
        <v>17</v>
      </c>
      <c r="B19">
        <v>75</v>
      </c>
      <c r="C19" t="s">
        <v>34</v>
      </c>
      <c r="D19">
        <v>0.86350000000000005</v>
      </c>
      <c r="E19">
        <v>115.8</v>
      </c>
      <c r="F19">
        <v>112.03</v>
      </c>
      <c r="G19">
        <v>137.18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1115.18</v>
      </c>
      <c r="Q19">
        <v>3533.78</v>
      </c>
      <c r="R19">
        <v>355.89</v>
      </c>
      <c r="S19">
        <v>274.41000000000003</v>
      </c>
      <c r="T19">
        <v>37560.339999999997</v>
      </c>
      <c r="U19">
        <v>0.77</v>
      </c>
      <c r="V19">
        <v>0.87</v>
      </c>
      <c r="W19">
        <v>56.96</v>
      </c>
      <c r="X19">
        <v>2.2599999999999998</v>
      </c>
      <c r="Y19">
        <v>2</v>
      </c>
      <c r="Z19">
        <v>10</v>
      </c>
      <c r="AA19">
        <v>2305.382595451641</v>
      </c>
      <c r="AB19">
        <v>3154.3261733991558</v>
      </c>
      <c r="AC19">
        <v>2853.281710534412</v>
      </c>
      <c r="AD19">
        <v>2305382.5954516409</v>
      </c>
      <c r="AE19">
        <v>3154326.173399156</v>
      </c>
      <c r="AF19">
        <v>3.6528886740245102E-6</v>
      </c>
      <c r="AG19">
        <v>49</v>
      </c>
      <c r="AH19">
        <v>2853281.710534411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0.31909999999999999</v>
      </c>
      <c r="E2">
        <v>313.39</v>
      </c>
      <c r="F2">
        <v>225.98</v>
      </c>
      <c r="G2">
        <v>5.94</v>
      </c>
      <c r="H2">
        <v>0.1</v>
      </c>
      <c r="I2">
        <v>2282</v>
      </c>
      <c r="J2">
        <v>185.69</v>
      </c>
      <c r="K2">
        <v>53.44</v>
      </c>
      <c r="L2">
        <v>1</v>
      </c>
      <c r="M2">
        <v>2280</v>
      </c>
      <c r="N2">
        <v>36.26</v>
      </c>
      <c r="O2">
        <v>23136.14</v>
      </c>
      <c r="P2">
        <v>3100.21</v>
      </c>
      <c r="Q2">
        <v>3558.39</v>
      </c>
      <c r="R2">
        <v>4224.37</v>
      </c>
      <c r="S2">
        <v>274.41000000000003</v>
      </c>
      <c r="T2">
        <v>1960637.15</v>
      </c>
      <c r="U2">
        <v>0.06</v>
      </c>
      <c r="V2">
        <v>0.43</v>
      </c>
      <c r="W2">
        <v>60.59</v>
      </c>
      <c r="X2">
        <v>115.82</v>
      </c>
      <c r="Y2">
        <v>2</v>
      </c>
      <c r="Z2">
        <v>10</v>
      </c>
      <c r="AA2">
        <v>13968.71305295471</v>
      </c>
      <c r="AB2">
        <v>19112.609455180449</v>
      </c>
      <c r="AC2">
        <v>17288.52883349315</v>
      </c>
      <c r="AD2">
        <v>13968713.052954709</v>
      </c>
      <c r="AE2">
        <v>19112609.455180451</v>
      </c>
      <c r="AF2">
        <v>1.2271289288730819E-6</v>
      </c>
      <c r="AG2">
        <v>131</v>
      </c>
      <c r="AH2">
        <v>17288528.833493151</v>
      </c>
    </row>
    <row r="3" spans="1:34" x14ac:dyDescent="0.25">
      <c r="A3">
        <v>1</v>
      </c>
      <c r="B3">
        <v>95</v>
      </c>
      <c r="C3" t="s">
        <v>34</v>
      </c>
      <c r="D3">
        <v>0.57999999999999996</v>
      </c>
      <c r="E3">
        <v>172.42</v>
      </c>
      <c r="F3">
        <v>143.41</v>
      </c>
      <c r="G3">
        <v>12.07</v>
      </c>
      <c r="H3">
        <v>0.19</v>
      </c>
      <c r="I3">
        <v>713</v>
      </c>
      <c r="J3">
        <v>187.21</v>
      </c>
      <c r="K3">
        <v>53.44</v>
      </c>
      <c r="L3">
        <v>2</v>
      </c>
      <c r="M3">
        <v>711</v>
      </c>
      <c r="N3">
        <v>36.770000000000003</v>
      </c>
      <c r="O3">
        <v>23322.880000000001</v>
      </c>
      <c r="P3">
        <v>1967.68</v>
      </c>
      <c r="Q3">
        <v>3540.91</v>
      </c>
      <c r="R3">
        <v>1417.5</v>
      </c>
      <c r="S3">
        <v>274.41000000000003</v>
      </c>
      <c r="T3">
        <v>565044.73</v>
      </c>
      <c r="U3">
        <v>0.19</v>
      </c>
      <c r="V3">
        <v>0.68</v>
      </c>
      <c r="W3">
        <v>58.01</v>
      </c>
      <c r="X3">
        <v>33.54</v>
      </c>
      <c r="Y3">
        <v>2</v>
      </c>
      <c r="Z3">
        <v>10</v>
      </c>
      <c r="AA3">
        <v>5137.0941393012772</v>
      </c>
      <c r="AB3">
        <v>7028.798833990907</v>
      </c>
      <c r="AC3">
        <v>6357.9801382556707</v>
      </c>
      <c r="AD3">
        <v>5137094.1393012768</v>
      </c>
      <c r="AE3">
        <v>7028798.8339909073</v>
      </c>
      <c r="AF3">
        <v>2.2304443081992709E-6</v>
      </c>
      <c r="AG3">
        <v>72</v>
      </c>
      <c r="AH3">
        <v>6357980.1382556707</v>
      </c>
    </row>
    <row r="4" spans="1:34" x14ac:dyDescent="0.25">
      <c r="A4">
        <v>2</v>
      </c>
      <c r="B4">
        <v>95</v>
      </c>
      <c r="C4" t="s">
        <v>34</v>
      </c>
      <c r="D4">
        <v>0.67559999999999998</v>
      </c>
      <c r="E4">
        <v>148.02000000000001</v>
      </c>
      <c r="F4">
        <v>129.65</v>
      </c>
      <c r="G4">
        <v>18.22</v>
      </c>
      <c r="H4">
        <v>0.28000000000000003</v>
      </c>
      <c r="I4">
        <v>427</v>
      </c>
      <c r="J4">
        <v>188.73</v>
      </c>
      <c r="K4">
        <v>53.44</v>
      </c>
      <c r="L4">
        <v>3</v>
      </c>
      <c r="M4">
        <v>425</v>
      </c>
      <c r="N4">
        <v>37.29</v>
      </c>
      <c r="O4">
        <v>23510.33</v>
      </c>
      <c r="P4">
        <v>1770.45</v>
      </c>
      <c r="Q4">
        <v>3538.07</v>
      </c>
      <c r="R4">
        <v>952.05</v>
      </c>
      <c r="S4">
        <v>274.41000000000003</v>
      </c>
      <c r="T4">
        <v>333751</v>
      </c>
      <c r="U4">
        <v>0.28999999999999998</v>
      </c>
      <c r="V4">
        <v>0.75</v>
      </c>
      <c r="W4">
        <v>57.54</v>
      </c>
      <c r="X4">
        <v>19.82</v>
      </c>
      <c r="Y4">
        <v>2</v>
      </c>
      <c r="Z4">
        <v>10</v>
      </c>
      <c r="AA4">
        <v>4036.704303740587</v>
      </c>
      <c r="AB4">
        <v>5523.1969152033298</v>
      </c>
      <c r="AC4">
        <v>4996.0707534716721</v>
      </c>
      <c r="AD4">
        <v>4036704.3037405871</v>
      </c>
      <c r="AE4">
        <v>5523196.9152033301</v>
      </c>
      <c r="AF4">
        <v>2.5980830596886689E-6</v>
      </c>
      <c r="AG4">
        <v>62</v>
      </c>
      <c r="AH4">
        <v>4996070.7534716725</v>
      </c>
    </row>
    <row r="5" spans="1:34" x14ac:dyDescent="0.25">
      <c r="A5">
        <v>3</v>
      </c>
      <c r="B5">
        <v>95</v>
      </c>
      <c r="C5" t="s">
        <v>34</v>
      </c>
      <c r="D5">
        <v>0.72740000000000005</v>
      </c>
      <c r="E5">
        <v>137.49</v>
      </c>
      <c r="F5">
        <v>123.74</v>
      </c>
      <c r="G5">
        <v>24.5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1679.33</v>
      </c>
      <c r="Q5">
        <v>3536.21</v>
      </c>
      <c r="R5">
        <v>752.85</v>
      </c>
      <c r="S5">
        <v>274.41000000000003</v>
      </c>
      <c r="T5">
        <v>234769.49</v>
      </c>
      <c r="U5">
        <v>0.36</v>
      </c>
      <c r="V5">
        <v>0.79</v>
      </c>
      <c r="W5">
        <v>57.31</v>
      </c>
      <c r="X5">
        <v>13.92</v>
      </c>
      <c r="Y5">
        <v>2</v>
      </c>
      <c r="Z5">
        <v>10</v>
      </c>
      <c r="AA5">
        <v>3595.9512046346131</v>
      </c>
      <c r="AB5">
        <v>4920.1390803521053</v>
      </c>
      <c r="AC5">
        <v>4450.5679119816841</v>
      </c>
      <c r="AD5">
        <v>3595951.2046346129</v>
      </c>
      <c r="AE5">
        <v>4920139.0803521052</v>
      </c>
      <c r="AF5">
        <v>2.7972848099726731E-6</v>
      </c>
      <c r="AG5">
        <v>58</v>
      </c>
      <c r="AH5">
        <v>4450567.9119816842</v>
      </c>
    </row>
    <row r="6" spans="1:34" x14ac:dyDescent="0.25">
      <c r="A6">
        <v>4</v>
      </c>
      <c r="B6">
        <v>95</v>
      </c>
      <c r="C6" t="s">
        <v>34</v>
      </c>
      <c r="D6">
        <v>0.75870000000000004</v>
      </c>
      <c r="E6">
        <v>131.80000000000001</v>
      </c>
      <c r="F6">
        <v>120.58</v>
      </c>
      <c r="G6">
        <v>30.79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23887.360000000001</v>
      </c>
      <c r="P6">
        <v>1626.21</v>
      </c>
      <c r="Q6">
        <v>3535.53</v>
      </c>
      <c r="R6">
        <v>645.88</v>
      </c>
      <c r="S6">
        <v>274.41000000000003</v>
      </c>
      <c r="T6">
        <v>181624.16</v>
      </c>
      <c r="U6">
        <v>0.42</v>
      </c>
      <c r="V6">
        <v>0.81</v>
      </c>
      <c r="W6">
        <v>57.21</v>
      </c>
      <c r="X6">
        <v>10.78</v>
      </c>
      <c r="Y6">
        <v>2</v>
      </c>
      <c r="Z6">
        <v>10</v>
      </c>
      <c r="AA6">
        <v>3355.8874873766922</v>
      </c>
      <c r="AB6">
        <v>4591.6733115360576</v>
      </c>
      <c r="AC6">
        <v>4153.4504551368518</v>
      </c>
      <c r="AD6">
        <v>3355887.4873766918</v>
      </c>
      <c r="AE6">
        <v>4591673.3115360588</v>
      </c>
      <c r="AF6">
        <v>2.9176518907427371E-6</v>
      </c>
      <c r="AG6">
        <v>55</v>
      </c>
      <c r="AH6">
        <v>4153450.4551368519</v>
      </c>
    </row>
    <row r="7" spans="1:34" x14ac:dyDescent="0.25">
      <c r="A7">
        <v>5</v>
      </c>
      <c r="B7">
        <v>95</v>
      </c>
      <c r="C7" t="s">
        <v>34</v>
      </c>
      <c r="D7">
        <v>0.78069999999999995</v>
      </c>
      <c r="E7">
        <v>128.1</v>
      </c>
      <c r="F7">
        <v>118.52</v>
      </c>
      <c r="G7">
        <v>37.229999999999997</v>
      </c>
      <c r="H7">
        <v>0.55000000000000004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1587.57</v>
      </c>
      <c r="Q7">
        <v>3534.93</v>
      </c>
      <c r="R7">
        <v>576.01</v>
      </c>
      <c r="S7">
        <v>274.41000000000003</v>
      </c>
      <c r="T7">
        <v>146912.18</v>
      </c>
      <c r="U7">
        <v>0.48</v>
      </c>
      <c r="V7">
        <v>0.82</v>
      </c>
      <c r="W7">
        <v>57.15</v>
      </c>
      <c r="X7">
        <v>8.7200000000000006</v>
      </c>
      <c r="Y7">
        <v>2</v>
      </c>
      <c r="Z7">
        <v>10</v>
      </c>
      <c r="AA7">
        <v>3207.9622400979379</v>
      </c>
      <c r="AB7">
        <v>4389.2754622079283</v>
      </c>
      <c r="AC7">
        <v>3970.3691724814398</v>
      </c>
      <c r="AD7">
        <v>3207962.2400979381</v>
      </c>
      <c r="AE7">
        <v>4389275.4622079283</v>
      </c>
      <c r="AF7">
        <v>3.0022549507089161E-6</v>
      </c>
      <c r="AG7">
        <v>54</v>
      </c>
      <c r="AH7">
        <v>3970369.17248144</v>
      </c>
    </row>
    <row r="8" spans="1:34" x14ac:dyDescent="0.25">
      <c r="A8">
        <v>6</v>
      </c>
      <c r="B8">
        <v>95</v>
      </c>
      <c r="C8" t="s">
        <v>34</v>
      </c>
      <c r="D8">
        <v>0.79630000000000001</v>
      </c>
      <c r="E8">
        <v>125.58</v>
      </c>
      <c r="F8">
        <v>117.12</v>
      </c>
      <c r="G8">
        <v>43.65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24267.279999999999</v>
      </c>
      <c r="P8">
        <v>1557.65</v>
      </c>
      <c r="Q8">
        <v>3535.04</v>
      </c>
      <c r="R8">
        <v>529.54</v>
      </c>
      <c r="S8">
        <v>274.41000000000003</v>
      </c>
      <c r="T8">
        <v>123823.83</v>
      </c>
      <c r="U8">
        <v>0.52</v>
      </c>
      <c r="V8">
        <v>0.83</v>
      </c>
      <c r="W8">
        <v>57.08</v>
      </c>
      <c r="X8">
        <v>7.33</v>
      </c>
      <c r="Y8">
        <v>2</v>
      </c>
      <c r="Z8">
        <v>10</v>
      </c>
      <c r="AA8">
        <v>3102.5208333847222</v>
      </c>
      <c r="AB8">
        <v>4245.0058777963368</v>
      </c>
      <c r="AC8">
        <v>3839.8684747224629</v>
      </c>
      <c r="AD8">
        <v>3102520.833384722</v>
      </c>
      <c r="AE8">
        <v>4245005.877796337</v>
      </c>
      <c r="AF8">
        <v>3.062246211412207E-6</v>
      </c>
      <c r="AG8">
        <v>53</v>
      </c>
      <c r="AH8">
        <v>3839868.4747224632</v>
      </c>
    </row>
    <row r="9" spans="1:34" x14ac:dyDescent="0.25">
      <c r="A9">
        <v>7</v>
      </c>
      <c r="B9">
        <v>95</v>
      </c>
      <c r="C9" t="s">
        <v>34</v>
      </c>
      <c r="D9">
        <v>0.80779999999999996</v>
      </c>
      <c r="E9">
        <v>123.79</v>
      </c>
      <c r="F9">
        <v>116.14</v>
      </c>
      <c r="G9">
        <v>50.13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39.979999999999997</v>
      </c>
      <c r="O9">
        <v>24458.36</v>
      </c>
      <c r="P9">
        <v>1534.15</v>
      </c>
      <c r="Q9">
        <v>3533.99</v>
      </c>
      <c r="R9">
        <v>496.06</v>
      </c>
      <c r="S9">
        <v>274.41000000000003</v>
      </c>
      <c r="T9">
        <v>107195.14</v>
      </c>
      <c r="U9">
        <v>0.55000000000000004</v>
      </c>
      <c r="V9">
        <v>0.84</v>
      </c>
      <c r="W9">
        <v>57.07</v>
      </c>
      <c r="X9">
        <v>6.36</v>
      </c>
      <c r="Y9">
        <v>2</v>
      </c>
      <c r="Z9">
        <v>10</v>
      </c>
      <c r="AA9">
        <v>3023.3906545246468</v>
      </c>
      <c r="AB9">
        <v>4136.7364761028666</v>
      </c>
      <c r="AC9">
        <v>3741.9321527695611</v>
      </c>
      <c r="AD9">
        <v>3023390.6545246472</v>
      </c>
      <c r="AE9">
        <v>4136736.4761028662</v>
      </c>
      <c r="AF9">
        <v>3.1064705382127089E-6</v>
      </c>
      <c r="AG9">
        <v>52</v>
      </c>
      <c r="AH9">
        <v>3741932.1527695609</v>
      </c>
    </row>
    <row r="10" spans="1:34" x14ac:dyDescent="0.25">
      <c r="A10">
        <v>8</v>
      </c>
      <c r="B10">
        <v>95</v>
      </c>
      <c r="C10" t="s">
        <v>34</v>
      </c>
      <c r="D10">
        <v>0.81779999999999997</v>
      </c>
      <c r="E10">
        <v>122.28</v>
      </c>
      <c r="F10">
        <v>115.27</v>
      </c>
      <c r="G10">
        <v>56.69</v>
      </c>
      <c r="H10">
        <v>0.81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1511.01</v>
      </c>
      <c r="Q10">
        <v>3533.92</v>
      </c>
      <c r="R10">
        <v>466.58</v>
      </c>
      <c r="S10">
        <v>274.41000000000003</v>
      </c>
      <c r="T10">
        <v>92538.07</v>
      </c>
      <c r="U10">
        <v>0.59</v>
      </c>
      <c r="V10">
        <v>0.84</v>
      </c>
      <c r="W10">
        <v>57.03</v>
      </c>
      <c r="X10">
        <v>5.49</v>
      </c>
      <c r="Y10">
        <v>2</v>
      </c>
      <c r="Z10">
        <v>10</v>
      </c>
      <c r="AA10">
        <v>2951.868759411167</v>
      </c>
      <c r="AB10">
        <v>4038.8770638852752</v>
      </c>
      <c r="AC10">
        <v>3653.4123055074738</v>
      </c>
      <c r="AD10">
        <v>2951868.759411166</v>
      </c>
      <c r="AE10">
        <v>4038877.0638852748</v>
      </c>
      <c r="AF10">
        <v>3.144926474560972E-6</v>
      </c>
      <c r="AG10">
        <v>51</v>
      </c>
      <c r="AH10">
        <v>3653412.3055074741</v>
      </c>
    </row>
    <row r="11" spans="1:34" x14ac:dyDescent="0.25">
      <c r="A11">
        <v>9</v>
      </c>
      <c r="B11">
        <v>95</v>
      </c>
      <c r="C11" t="s">
        <v>34</v>
      </c>
      <c r="D11">
        <v>0.8256</v>
      </c>
      <c r="E11">
        <v>121.12</v>
      </c>
      <c r="F11">
        <v>114.64</v>
      </c>
      <c r="G11">
        <v>63.69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1491.81</v>
      </c>
      <c r="Q11">
        <v>3533.98</v>
      </c>
      <c r="R11">
        <v>445.28</v>
      </c>
      <c r="S11">
        <v>274.41000000000003</v>
      </c>
      <c r="T11">
        <v>81958.429999999993</v>
      </c>
      <c r="U11">
        <v>0.62</v>
      </c>
      <c r="V11">
        <v>0.85</v>
      </c>
      <c r="W11">
        <v>57.01</v>
      </c>
      <c r="X11">
        <v>4.8600000000000003</v>
      </c>
      <c r="Y11">
        <v>2</v>
      </c>
      <c r="Z11">
        <v>10</v>
      </c>
      <c r="AA11">
        <v>2903.9487603495049</v>
      </c>
      <c r="AB11">
        <v>3973.3108070879521</v>
      </c>
      <c r="AC11">
        <v>3594.1036002360688</v>
      </c>
      <c r="AD11">
        <v>2903948.7603495051</v>
      </c>
      <c r="AE11">
        <v>3973310.8070879518</v>
      </c>
      <c r="AF11">
        <v>3.1749221049126179E-6</v>
      </c>
      <c r="AG11">
        <v>51</v>
      </c>
      <c r="AH11">
        <v>3594103.6002360689</v>
      </c>
    </row>
    <row r="12" spans="1:34" x14ac:dyDescent="0.25">
      <c r="A12">
        <v>10</v>
      </c>
      <c r="B12">
        <v>95</v>
      </c>
      <c r="C12" t="s">
        <v>34</v>
      </c>
      <c r="D12">
        <v>0.83160000000000001</v>
      </c>
      <c r="E12">
        <v>120.25</v>
      </c>
      <c r="F12">
        <v>114.17</v>
      </c>
      <c r="G12">
        <v>70.62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1474.48</v>
      </c>
      <c r="Q12">
        <v>3533.89</v>
      </c>
      <c r="R12">
        <v>430.16</v>
      </c>
      <c r="S12">
        <v>274.41000000000003</v>
      </c>
      <c r="T12">
        <v>74456.77</v>
      </c>
      <c r="U12">
        <v>0.64</v>
      </c>
      <c r="V12">
        <v>0.85</v>
      </c>
      <c r="W12">
        <v>56.98</v>
      </c>
      <c r="X12">
        <v>4.3899999999999997</v>
      </c>
      <c r="Y12">
        <v>2</v>
      </c>
      <c r="Z12">
        <v>10</v>
      </c>
      <c r="AA12">
        <v>2865.122347838701</v>
      </c>
      <c r="AB12">
        <v>3920.1867965902379</v>
      </c>
      <c r="AC12">
        <v>3546.0496707402422</v>
      </c>
      <c r="AD12">
        <v>2865122.3478387012</v>
      </c>
      <c r="AE12">
        <v>3920186.7965902379</v>
      </c>
      <c r="AF12">
        <v>3.1979956667215758E-6</v>
      </c>
      <c r="AG12">
        <v>51</v>
      </c>
      <c r="AH12">
        <v>3546049.6707402421</v>
      </c>
    </row>
    <row r="13" spans="1:34" x14ac:dyDescent="0.25">
      <c r="A13">
        <v>11</v>
      </c>
      <c r="B13">
        <v>95</v>
      </c>
      <c r="C13" t="s">
        <v>34</v>
      </c>
      <c r="D13">
        <v>0.83689999999999998</v>
      </c>
      <c r="E13">
        <v>119.49</v>
      </c>
      <c r="F13">
        <v>113.75</v>
      </c>
      <c r="G13">
        <v>77.56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1457.36</v>
      </c>
      <c r="Q13">
        <v>3533.89</v>
      </c>
      <c r="R13">
        <v>415.65</v>
      </c>
      <c r="S13">
        <v>274.41000000000003</v>
      </c>
      <c r="T13">
        <v>67246.89</v>
      </c>
      <c r="U13">
        <v>0.66</v>
      </c>
      <c r="V13">
        <v>0.86</v>
      </c>
      <c r="W13">
        <v>56.97</v>
      </c>
      <c r="X13">
        <v>3.97</v>
      </c>
      <c r="Y13">
        <v>2</v>
      </c>
      <c r="Z13">
        <v>10</v>
      </c>
      <c r="AA13">
        <v>2819.506033198094</v>
      </c>
      <c r="AB13">
        <v>3857.772542449185</v>
      </c>
      <c r="AC13">
        <v>3489.5921454154591</v>
      </c>
      <c r="AD13">
        <v>2819506.033198094</v>
      </c>
      <c r="AE13">
        <v>3857772.5424491861</v>
      </c>
      <c r="AF13">
        <v>3.218377312986155E-6</v>
      </c>
      <c r="AG13">
        <v>50</v>
      </c>
      <c r="AH13">
        <v>3489592.1454154588</v>
      </c>
    </row>
    <row r="14" spans="1:34" x14ac:dyDescent="0.25">
      <c r="A14">
        <v>12</v>
      </c>
      <c r="B14">
        <v>95</v>
      </c>
      <c r="C14" t="s">
        <v>34</v>
      </c>
      <c r="D14">
        <v>0.84079999999999999</v>
      </c>
      <c r="E14">
        <v>118.94</v>
      </c>
      <c r="F14">
        <v>113.45</v>
      </c>
      <c r="G14">
        <v>84.04</v>
      </c>
      <c r="H14">
        <v>1.1299999999999999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1442.68</v>
      </c>
      <c r="Q14">
        <v>3533.65</v>
      </c>
      <c r="R14">
        <v>405.65</v>
      </c>
      <c r="S14">
        <v>274.41000000000003</v>
      </c>
      <c r="T14">
        <v>62281.18</v>
      </c>
      <c r="U14">
        <v>0.68</v>
      </c>
      <c r="V14">
        <v>0.86</v>
      </c>
      <c r="W14">
        <v>56.96</v>
      </c>
      <c r="X14">
        <v>3.68</v>
      </c>
      <c r="Y14">
        <v>2</v>
      </c>
      <c r="Z14">
        <v>10</v>
      </c>
      <c r="AA14">
        <v>2791.3928731574852</v>
      </c>
      <c r="AB14">
        <v>3819.3068766165338</v>
      </c>
      <c r="AC14">
        <v>3454.7975887429761</v>
      </c>
      <c r="AD14">
        <v>2791392.8731574849</v>
      </c>
      <c r="AE14">
        <v>3819306.8766165338</v>
      </c>
      <c r="AF14">
        <v>3.2333751281619779E-6</v>
      </c>
      <c r="AG14">
        <v>50</v>
      </c>
      <c r="AH14">
        <v>3454797.5887429761</v>
      </c>
    </row>
    <row r="15" spans="1:34" x14ac:dyDescent="0.25">
      <c r="A15">
        <v>13</v>
      </c>
      <c r="B15">
        <v>95</v>
      </c>
      <c r="C15" t="s">
        <v>34</v>
      </c>
      <c r="D15">
        <v>0.84530000000000005</v>
      </c>
      <c r="E15">
        <v>118.3</v>
      </c>
      <c r="F15">
        <v>113.08</v>
      </c>
      <c r="G15">
        <v>91.69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1424.73</v>
      </c>
      <c r="Q15">
        <v>3533.61</v>
      </c>
      <c r="R15">
        <v>393.19</v>
      </c>
      <c r="S15">
        <v>274.41000000000003</v>
      </c>
      <c r="T15">
        <v>56087.13</v>
      </c>
      <c r="U15">
        <v>0.7</v>
      </c>
      <c r="V15">
        <v>0.86</v>
      </c>
      <c r="W15">
        <v>56.94</v>
      </c>
      <c r="X15">
        <v>3.31</v>
      </c>
      <c r="Y15">
        <v>2</v>
      </c>
      <c r="Z15">
        <v>10</v>
      </c>
      <c r="AA15">
        <v>2758.0670525349992</v>
      </c>
      <c r="AB15">
        <v>3773.7090186094051</v>
      </c>
      <c r="AC15">
        <v>3413.5515263070529</v>
      </c>
      <c r="AD15">
        <v>2758067.0525349989</v>
      </c>
      <c r="AE15">
        <v>3773709.018609405</v>
      </c>
      <c r="AF15">
        <v>3.250680299518697E-6</v>
      </c>
      <c r="AG15">
        <v>50</v>
      </c>
      <c r="AH15">
        <v>3413551.5263070529</v>
      </c>
    </row>
    <row r="16" spans="1:34" x14ac:dyDescent="0.25">
      <c r="A16">
        <v>14</v>
      </c>
      <c r="B16">
        <v>95</v>
      </c>
      <c r="C16" t="s">
        <v>34</v>
      </c>
      <c r="D16">
        <v>0.84809999999999997</v>
      </c>
      <c r="E16">
        <v>117.91</v>
      </c>
      <c r="F16">
        <v>112.88</v>
      </c>
      <c r="G16">
        <v>98.15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1411.31</v>
      </c>
      <c r="Q16">
        <v>3533.77</v>
      </c>
      <c r="R16">
        <v>386.44</v>
      </c>
      <c r="S16">
        <v>274.41000000000003</v>
      </c>
      <c r="T16">
        <v>52736.86</v>
      </c>
      <c r="U16">
        <v>0.71</v>
      </c>
      <c r="V16">
        <v>0.86</v>
      </c>
      <c r="W16">
        <v>56.93</v>
      </c>
      <c r="X16">
        <v>3.1</v>
      </c>
      <c r="Y16">
        <v>2</v>
      </c>
      <c r="Z16">
        <v>10</v>
      </c>
      <c r="AA16">
        <v>2735.4105023450888</v>
      </c>
      <c r="AB16">
        <v>3742.7093271031172</v>
      </c>
      <c r="AC16">
        <v>3385.5104018497859</v>
      </c>
      <c r="AD16">
        <v>2735410.5023450889</v>
      </c>
      <c r="AE16">
        <v>3742709.327103117</v>
      </c>
      <c r="AF16">
        <v>3.2614479616962099E-6</v>
      </c>
      <c r="AG16">
        <v>50</v>
      </c>
      <c r="AH16">
        <v>3385510.4018497858</v>
      </c>
    </row>
    <row r="17" spans="1:34" x14ac:dyDescent="0.25">
      <c r="A17">
        <v>15</v>
      </c>
      <c r="B17">
        <v>95</v>
      </c>
      <c r="C17" t="s">
        <v>34</v>
      </c>
      <c r="D17">
        <v>0.85089999999999999</v>
      </c>
      <c r="E17">
        <v>117.53</v>
      </c>
      <c r="F17">
        <v>112.68</v>
      </c>
      <c r="G17">
        <v>105.63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1398.09</v>
      </c>
      <c r="Q17">
        <v>3533.27</v>
      </c>
      <c r="R17">
        <v>379.53</v>
      </c>
      <c r="S17">
        <v>274.41000000000003</v>
      </c>
      <c r="T17">
        <v>49306.37</v>
      </c>
      <c r="U17">
        <v>0.72</v>
      </c>
      <c r="V17">
        <v>0.86</v>
      </c>
      <c r="W17">
        <v>56.93</v>
      </c>
      <c r="X17">
        <v>2.91</v>
      </c>
      <c r="Y17">
        <v>2</v>
      </c>
      <c r="Z17">
        <v>10</v>
      </c>
      <c r="AA17">
        <v>2703.24440882407</v>
      </c>
      <c r="AB17">
        <v>3698.6982588797641</v>
      </c>
      <c r="AC17">
        <v>3345.6996882077492</v>
      </c>
      <c r="AD17">
        <v>2703244.4088240699</v>
      </c>
      <c r="AE17">
        <v>3698698.258879764</v>
      </c>
      <c r="AF17">
        <v>3.272215623873724E-6</v>
      </c>
      <c r="AG17">
        <v>49</v>
      </c>
      <c r="AH17">
        <v>3345699.6882077488</v>
      </c>
    </row>
    <row r="18" spans="1:34" x14ac:dyDescent="0.25">
      <c r="A18">
        <v>16</v>
      </c>
      <c r="B18">
        <v>95</v>
      </c>
      <c r="C18" t="s">
        <v>34</v>
      </c>
      <c r="D18">
        <v>0.85350000000000004</v>
      </c>
      <c r="E18">
        <v>117.16</v>
      </c>
      <c r="F18">
        <v>112.46</v>
      </c>
      <c r="G18">
        <v>112.46</v>
      </c>
      <c r="H18">
        <v>1.43</v>
      </c>
      <c r="I18">
        <v>60</v>
      </c>
      <c r="J18">
        <v>210.64</v>
      </c>
      <c r="K18">
        <v>53.44</v>
      </c>
      <c r="L18">
        <v>17</v>
      </c>
      <c r="M18">
        <v>58</v>
      </c>
      <c r="N18">
        <v>45.21</v>
      </c>
      <c r="O18">
        <v>26213.09</v>
      </c>
      <c r="P18">
        <v>1380.45</v>
      </c>
      <c r="Q18">
        <v>3533.32</v>
      </c>
      <c r="R18">
        <v>372.58</v>
      </c>
      <c r="S18">
        <v>274.41000000000003</v>
      </c>
      <c r="T18">
        <v>45847.86</v>
      </c>
      <c r="U18">
        <v>0.74</v>
      </c>
      <c r="V18">
        <v>0.87</v>
      </c>
      <c r="W18">
        <v>56.92</v>
      </c>
      <c r="X18">
        <v>2.69</v>
      </c>
      <c r="Y18">
        <v>2</v>
      </c>
      <c r="Z18">
        <v>10</v>
      </c>
      <c r="AA18">
        <v>2676.9540680824789</v>
      </c>
      <c r="AB18">
        <v>3662.72665482914</v>
      </c>
      <c r="AC18">
        <v>3313.1611635612562</v>
      </c>
      <c r="AD18">
        <v>2676954.0680824788</v>
      </c>
      <c r="AE18">
        <v>3662726.6548291398</v>
      </c>
      <c r="AF18">
        <v>3.2822141673242729E-6</v>
      </c>
      <c r="AG18">
        <v>49</v>
      </c>
      <c r="AH18">
        <v>3313161.1635612561</v>
      </c>
    </row>
    <row r="19" spans="1:34" x14ac:dyDescent="0.25">
      <c r="A19">
        <v>17</v>
      </c>
      <c r="B19">
        <v>95</v>
      </c>
      <c r="C19" t="s">
        <v>34</v>
      </c>
      <c r="D19">
        <v>0.85589999999999999</v>
      </c>
      <c r="E19">
        <v>116.84</v>
      </c>
      <c r="F19">
        <v>112.29</v>
      </c>
      <c r="G19">
        <v>120.31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1367.29</v>
      </c>
      <c r="Q19">
        <v>3533.2</v>
      </c>
      <c r="R19">
        <v>366.24</v>
      </c>
      <c r="S19">
        <v>274.41000000000003</v>
      </c>
      <c r="T19">
        <v>42699.519999999997</v>
      </c>
      <c r="U19">
        <v>0.75</v>
      </c>
      <c r="V19">
        <v>0.87</v>
      </c>
      <c r="W19">
        <v>56.92</v>
      </c>
      <c r="X19">
        <v>2.52</v>
      </c>
      <c r="Y19">
        <v>2</v>
      </c>
      <c r="Z19">
        <v>10</v>
      </c>
      <c r="AA19">
        <v>2656.2350481779872</v>
      </c>
      <c r="AB19">
        <v>3634.377977737166</v>
      </c>
      <c r="AC19">
        <v>3287.5180444233229</v>
      </c>
      <c r="AD19">
        <v>2656235.0481779869</v>
      </c>
      <c r="AE19">
        <v>3634377.977737166</v>
      </c>
      <c r="AF19">
        <v>3.2914435920478562E-6</v>
      </c>
      <c r="AG19">
        <v>49</v>
      </c>
      <c r="AH19">
        <v>3287518.0444233231</v>
      </c>
    </row>
    <row r="20" spans="1:34" x14ac:dyDescent="0.25">
      <c r="A20">
        <v>18</v>
      </c>
      <c r="B20">
        <v>95</v>
      </c>
      <c r="C20" t="s">
        <v>34</v>
      </c>
      <c r="D20">
        <v>0.85840000000000005</v>
      </c>
      <c r="E20">
        <v>116.5</v>
      </c>
      <c r="F20">
        <v>112.09</v>
      </c>
      <c r="G20">
        <v>129.34</v>
      </c>
      <c r="H20">
        <v>1.58</v>
      </c>
      <c r="I20">
        <v>52</v>
      </c>
      <c r="J20">
        <v>213.87</v>
      </c>
      <c r="K20">
        <v>53.44</v>
      </c>
      <c r="L20">
        <v>19</v>
      </c>
      <c r="M20">
        <v>50</v>
      </c>
      <c r="N20">
        <v>46.44</v>
      </c>
      <c r="O20">
        <v>26611.98</v>
      </c>
      <c r="P20">
        <v>1352.44</v>
      </c>
      <c r="Q20">
        <v>3533.27</v>
      </c>
      <c r="R20">
        <v>359.92</v>
      </c>
      <c r="S20">
        <v>274.41000000000003</v>
      </c>
      <c r="T20">
        <v>39562.42</v>
      </c>
      <c r="U20">
        <v>0.76</v>
      </c>
      <c r="V20">
        <v>0.87</v>
      </c>
      <c r="W20">
        <v>56.91</v>
      </c>
      <c r="X20">
        <v>2.33</v>
      </c>
      <c r="Y20">
        <v>2</v>
      </c>
      <c r="Z20">
        <v>10</v>
      </c>
      <c r="AA20">
        <v>2633.4589425371719</v>
      </c>
      <c r="AB20">
        <v>3603.2147051885349</v>
      </c>
      <c r="AC20">
        <v>3259.3289508688058</v>
      </c>
      <c r="AD20">
        <v>2633458.9425371722</v>
      </c>
      <c r="AE20">
        <v>3603214.7051885352</v>
      </c>
      <c r="AF20">
        <v>3.3010575761349221E-6</v>
      </c>
      <c r="AG20">
        <v>49</v>
      </c>
      <c r="AH20">
        <v>3259328.9508688059</v>
      </c>
    </row>
    <row r="21" spans="1:34" x14ac:dyDescent="0.25">
      <c r="A21">
        <v>19</v>
      </c>
      <c r="B21">
        <v>95</v>
      </c>
      <c r="C21" t="s">
        <v>34</v>
      </c>
      <c r="D21">
        <v>0.86029999999999995</v>
      </c>
      <c r="E21">
        <v>116.24</v>
      </c>
      <c r="F21">
        <v>111.95</v>
      </c>
      <c r="G21">
        <v>137.08000000000001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1338.6</v>
      </c>
      <c r="Q21">
        <v>3533.2</v>
      </c>
      <c r="R21">
        <v>355.24</v>
      </c>
      <c r="S21">
        <v>274.41000000000003</v>
      </c>
      <c r="T21">
        <v>37235.629999999997</v>
      </c>
      <c r="U21">
        <v>0.77</v>
      </c>
      <c r="V21">
        <v>0.87</v>
      </c>
      <c r="W21">
        <v>56.9</v>
      </c>
      <c r="X21">
        <v>2.1800000000000002</v>
      </c>
      <c r="Y21">
        <v>2</v>
      </c>
      <c r="Z21">
        <v>10</v>
      </c>
      <c r="AA21">
        <v>2613.735766002661</v>
      </c>
      <c r="AB21">
        <v>3576.2285849288769</v>
      </c>
      <c r="AC21">
        <v>3234.918348051473</v>
      </c>
      <c r="AD21">
        <v>2613735.7660026611</v>
      </c>
      <c r="AE21">
        <v>3576228.5849288772</v>
      </c>
      <c r="AF21">
        <v>3.308364204041091E-6</v>
      </c>
      <c r="AG21">
        <v>49</v>
      </c>
      <c r="AH21">
        <v>3234918.348051473</v>
      </c>
    </row>
    <row r="22" spans="1:34" x14ac:dyDescent="0.25">
      <c r="A22">
        <v>20</v>
      </c>
      <c r="B22">
        <v>95</v>
      </c>
      <c r="C22" t="s">
        <v>34</v>
      </c>
      <c r="D22">
        <v>0.86140000000000005</v>
      </c>
      <c r="E22">
        <v>116.1</v>
      </c>
      <c r="F22">
        <v>111.88</v>
      </c>
      <c r="G22">
        <v>142.82</v>
      </c>
      <c r="H22">
        <v>1.72</v>
      </c>
      <c r="I22">
        <v>47</v>
      </c>
      <c r="J22">
        <v>217.14</v>
      </c>
      <c r="K22">
        <v>53.44</v>
      </c>
      <c r="L22">
        <v>21</v>
      </c>
      <c r="M22">
        <v>45</v>
      </c>
      <c r="N22">
        <v>47.7</v>
      </c>
      <c r="O22">
        <v>27014.3</v>
      </c>
      <c r="P22">
        <v>1323.71</v>
      </c>
      <c r="Q22">
        <v>3533.14</v>
      </c>
      <c r="R22">
        <v>352.71</v>
      </c>
      <c r="S22">
        <v>274.41000000000003</v>
      </c>
      <c r="T22">
        <v>35981.65</v>
      </c>
      <c r="U22">
        <v>0.78</v>
      </c>
      <c r="V22">
        <v>0.87</v>
      </c>
      <c r="W22">
        <v>56.9</v>
      </c>
      <c r="X22">
        <v>2.11</v>
      </c>
      <c r="Y22">
        <v>2</v>
      </c>
      <c r="Z22">
        <v>10</v>
      </c>
      <c r="AA22">
        <v>2595.4815200139569</v>
      </c>
      <c r="AB22">
        <v>3551.2523202466359</v>
      </c>
      <c r="AC22">
        <v>3212.3257830160992</v>
      </c>
      <c r="AD22">
        <v>2595481.5200139568</v>
      </c>
      <c r="AE22">
        <v>3551252.3202466359</v>
      </c>
      <c r="AF22">
        <v>3.312594357039401E-6</v>
      </c>
      <c r="AG22">
        <v>49</v>
      </c>
      <c r="AH22">
        <v>3212325.7830160991</v>
      </c>
    </row>
    <row r="23" spans="1:34" x14ac:dyDescent="0.25">
      <c r="A23">
        <v>21</v>
      </c>
      <c r="B23">
        <v>95</v>
      </c>
      <c r="C23" t="s">
        <v>34</v>
      </c>
      <c r="D23">
        <v>0.86339999999999995</v>
      </c>
      <c r="E23">
        <v>115.82</v>
      </c>
      <c r="F23">
        <v>111.71</v>
      </c>
      <c r="G23">
        <v>152.34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1311.56</v>
      </c>
      <c r="Q23">
        <v>3533.07</v>
      </c>
      <c r="R23">
        <v>346.93</v>
      </c>
      <c r="S23">
        <v>274.41000000000003</v>
      </c>
      <c r="T23">
        <v>33106.21</v>
      </c>
      <c r="U23">
        <v>0.79</v>
      </c>
      <c r="V23">
        <v>0.87</v>
      </c>
      <c r="W23">
        <v>56.9</v>
      </c>
      <c r="X23">
        <v>1.95</v>
      </c>
      <c r="Y23">
        <v>2</v>
      </c>
      <c r="Z23">
        <v>10</v>
      </c>
      <c r="AA23">
        <v>2577.165640100116</v>
      </c>
      <c r="AB23">
        <v>3526.1917253089241</v>
      </c>
      <c r="AC23">
        <v>3189.6569360864769</v>
      </c>
      <c r="AD23">
        <v>2577165.6401001159</v>
      </c>
      <c r="AE23">
        <v>3526191.725308924</v>
      </c>
      <c r="AF23">
        <v>3.320285544309053E-6</v>
      </c>
      <c r="AG23">
        <v>49</v>
      </c>
      <c r="AH23">
        <v>3189656.9360864768</v>
      </c>
    </row>
    <row r="24" spans="1:34" x14ac:dyDescent="0.25">
      <c r="A24">
        <v>22</v>
      </c>
      <c r="B24">
        <v>95</v>
      </c>
      <c r="C24" t="s">
        <v>34</v>
      </c>
      <c r="D24">
        <v>0.86439999999999995</v>
      </c>
      <c r="E24">
        <v>115.68</v>
      </c>
      <c r="F24">
        <v>111.65</v>
      </c>
      <c r="G24">
        <v>159.5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1296.7</v>
      </c>
      <c r="Q24">
        <v>3533.2</v>
      </c>
      <c r="R24">
        <v>345.04</v>
      </c>
      <c r="S24">
        <v>274.41000000000003</v>
      </c>
      <c r="T24">
        <v>32169.33</v>
      </c>
      <c r="U24">
        <v>0.8</v>
      </c>
      <c r="V24">
        <v>0.87</v>
      </c>
      <c r="W24">
        <v>56.89</v>
      </c>
      <c r="X24">
        <v>1.89</v>
      </c>
      <c r="Y24">
        <v>2</v>
      </c>
      <c r="Z24">
        <v>10</v>
      </c>
      <c r="AA24">
        <v>2559.3625145851402</v>
      </c>
      <c r="AB24">
        <v>3501.8327035608668</v>
      </c>
      <c r="AC24">
        <v>3167.6227051859528</v>
      </c>
      <c r="AD24">
        <v>2559362.5145851402</v>
      </c>
      <c r="AE24">
        <v>3501832.7035608669</v>
      </c>
      <c r="AF24">
        <v>3.32413113794388E-6</v>
      </c>
      <c r="AG24">
        <v>49</v>
      </c>
      <c r="AH24">
        <v>3167622.7051859531</v>
      </c>
    </row>
    <row r="25" spans="1:34" x14ac:dyDescent="0.25">
      <c r="A25">
        <v>23</v>
      </c>
      <c r="B25">
        <v>95</v>
      </c>
      <c r="C25" t="s">
        <v>34</v>
      </c>
      <c r="D25">
        <v>0.86580000000000001</v>
      </c>
      <c r="E25">
        <v>115.49</v>
      </c>
      <c r="F25">
        <v>111.54</v>
      </c>
      <c r="G25">
        <v>167.3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31</v>
      </c>
      <c r="N25">
        <v>49.65</v>
      </c>
      <c r="O25">
        <v>27624.44</v>
      </c>
      <c r="P25">
        <v>1283.6500000000001</v>
      </c>
      <c r="Q25">
        <v>3533.25</v>
      </c>
      <c r="R25">
        <v>341.06</v>
      </c>
      <c r="S25">
        <v>274.41000000000003</v>
      </c>
      <c r="T25">
        <v>30188.3</v>
      </c>
      <c r="U25">
        <v>0.8</v>
      </c>
      <c r="V25">
        <v>0.87</v>
      </c>
      <c r="W25">
        <v>56.89</v>
      </c>
      <c r="X25">
        <v>1.77</v>
      </c>
      <c r="Y25">
        <v>2</v>
      </c>
      <c r="Z25">
        <v>10</v>
      </c>
      <c r="AA25">
        <v>2542.1264403690948</v>
      </c>
      <c r="AB25">
        <v>3478.2495464165431</v>
      </c>
      <c r="AC25">
        <v>3146.290291460316</v>
      </c>
      <c r="AD25">
        <v>2542126.4403690952</v>
      </c>
      <c r="AE25">
        <v>3478249.546416542</v>
      </c>
      <c r="AF25">
        <v>3.3295149690326371E-6</v>
      </c>
      <c r="AG25">
        <v>49</v>
      </c>
      <c r="AH25">
        <v>3146290.2914603162</v>
      </c>
    </row>
    <row r="26" spans="1:34" x14ac:dyDescent="0.25">
      <c r="A26">
        <v>24</v>
      </c>
      <c r="B26">
        <v>95</v>
      </c>
      <c r="C26" t="s">
        <v>34</v>
      </c>
      <c r="D26">
        <v>0.86619999999999997</v>
      </c>
      <c r="E26">
        <v>115.44</v>
      </c>
      <c r="F26">
        <v>111.52</v>
      </c>
      <c r="G26">
        <v>171.58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1282.42</v>
      </c>
      <c r="Q26">
        <v>3533.36</v>
      </c>
      <c r="R26">
        <v>339.54</v>
      </c>
      <c r="S26">
        <v>274.41000000000003</v>
      </c>
      <c r="T26">
        <v>29434.95</v>
      </c>
      <c r="U26">
        <v>0.81</v>
      </c>
      <c r="V26">
        <v>0.87</v>
      </c>
      <c r="W26">
        <v>56.92</v>
      </c>
      <c r="X26">
        <v>1.76</v>
      </c>
      <c r="Y26">
        <v>2</v>
      </c>
      <c r="Z26">
        <v>10</v>
      </c>
      <c r="AA26">
        <v>2539.8022253963991</v>
      </c>
      <c r="AB26">
        <v>3475.0694529537732</v>
      </c>
      <c r="AC26">
        <v>3143.4137016543432</v>
      </c>
      <c r="AD26">
        <v>2539802.225396398</v>
      </c>
      <c r="AE26">
        <v>3475069.4529537731</v>
      </c>
      <c r="AF26">
        <v>3.3310532064865671E-6</v>
      </c>
      <c r="AG26">
        <v>49</v>
      </c>
      <c r="AH26">
        <v>3143413.7016543429</v>
      </c>
    </row>
    <row r="27" spans="1:34" x14ac:dyDescent="0.25">
      <c r="A27">
        <v>25</v>
      </c>
      <c r="B27">
        <v>95</v>
      </c>
      <c r="C27" t="s">
        <v>34</v>
      </c>
      <c r="D27">
        <v>0.86599999999999999</v>
      </c>
      <c r="E27">
        <v>115.47</v>
      </c>
      <c r="F27">
        <v>111.55</v>
      </c>
      <c r="G27">
        <v>171.62</v>
      </c>
      <c r="H27">
        <v>2.0499999999999998</v>
      </c>
      <c r="I27">
        <v>39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28035.919999999998</v>
      </c>
      <c r="P27">
        <v>1288.8900000000001</v>
      </c>
      <c r="Q27">
        <v>3533.41</v>
      </c>
      <c r="R27">
        <v>339.46</v>
      </c>
      <c r="S27">
        <v>274.41000000000003</v>
      </c>
      <c r="T27">
        <v>29397.279999999999</v>
      </c>
      <c r="U27">
        <v>0.81</v>
      </c>
      <c r="V27">
        <v>0.87</v>
      </c>
      <c r="W27">
        <v>56.95</v>
      </c>
      <c r="X27">
        <v>1.78</v>
      </c>
      <c r="Y27">
        <v>2</v>
      </c>
      <c r="Z27">
        <v>10</v>
      </c>
      <c r="AA27">
        <v>2546.9884323751248</v>
      </c>
      <c r="AB27">
        <v>3484.9019383751438</v>
      </c>
      <c r="AC27">
        <v>3152.307788467077</v>
      </c>
      <c r="AD27">
        <v>2546988.4323751251</v>
      </c>
      <c r="AE27">
        <v>3484901.9383751438</v>
      </c>
      <c r="AF27">
        <v>3.3302840877596019E-6</v>
      </c>
      <c r="AG27">
        <v>49</v>
      </c>
      <c r="AH27">
        <v>3152307.788467078</v>
      </c>
    </row>
    <row r="28" spans="1:34" x14ac:dyDescent="0.25">
      <c r="A28">
        <v>26</v>
      </c>
      <c r="B28">
        <v>95</v>
      </c>
      <c r="C28" t="s">
        <v>34</v>
      </c>
      <c r="D28">
        <v>0.86599999999999999</v>
      </c>
      <c r="E28">
        <v>115.47</v>
      </c>
      <c r="F28">
        <v>111.55</v>
      </c>
      <c r="G28">
        <v>171.62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1297.24</v>
      </c>
      <c r="Q28">
        <v>3533.45</v>
      </c>
      <c r="R28">
        <v>339.44</v>
      </c>
      <c r="S28">
        <v>274.41000000000003</v>
      </c>
      <c r="T28">
        <v>29385.81</v>
      </c>
      <c r="U28">
        <v>0.81</v>
      </c>
      <c r="V28">
        <v>0.87</v>
      </c>
      <c r="W28">
        <v>56.95</v>
      </c>
      <c r="X28">
        <v>1.79</v>
      </c>
      <c r="Y28">
        <v>2</v>
      </c>
      <c r="Z28">
        <v>10</v>
      </c>
      <c r="AA28">
        <v>2555.3838788479379</v>
      </c>
      <c r="AB28">
        <v>3496.3889586202058</v>
      </c>
      <c r="AC28">
        <v>3162.6985036220858</v>
      </c>
      <c r="AD28">
        <v>2555383.878847938</v>
      </c>
      <c r="AE28">
        <v>3496388.958620206</v>
      </c>
      <c r="AF28">
        <v>3.3302840877596019E-6</v>
      </c>
      <c r="AG28">
        <v>49</v>
      </c>
      <c r="AH28">
        <v>3162698.5036220858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0.29920000000000002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274.41000000000003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  <c r="AA2">
        <v>15892.84120737862</v>
      </c>
      <c r="AB2">
        <v>21745.286482606571</v>
      </c>
      <c r="AC2">
        <v>19669.946860407039</v>
      </c>
      <c r="AD2">
        <v>15892841.20737862</v>
      </c>
      <c r="AE2">
        <v>21745286.482606571</v>
      </c>
      <c r="AF2">
        <v>1.1270401674062309E-6</v>
      </c>
      <c r="AG2">
        <v>140</v>
      </c>
      <c r="AH2">
        <v>19669946.86040704</v>
      </c>
    </row>
    <row r="3" spans="1:34" x14ac:dyDescent="0.25">
      <c r="A3">
        <v>1</v>
      </c>
      <c r="B3">
        <v>100</v>
      </c>
      <c r="C3" t="s">
        <v>34</v>
      </c>
      <c r="D3">
        <v>0.56689999999999996</v>
      </c>
      <c r="E3">
        <v>176.4</v>
      </c>
      <c r="F3">
        <v>144.94999999999999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39.950000000000003</v>
      </c>
      <c r="O3">
        <v>24447.22</v>
      </c>
      <c r="P3">
        <v>2050.84</v>
      </c>
      <c r="Q3">
        <v>3541.71</v>
      </c>
      <c r="R3">
        <v>1470.13</v>
      </c>
      <c r="S3">
        <v>274.41000000000003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  <c r="AA3">
        <v>5436.7254133833994</v>
      </c>
      <c r="AB3">
        <v>7438.767561988966</v>
      </c>
      <c r="AC3">
        <v>6728.8220262483046</v>
      </c>
      <c r="AD3">
        <v>5436725.4133833982</v>
      </c>
      <c r="AE3">
        <v>7438767.5619889656</v>
      </c>
      <c r="AF3">
        <v>2.1354247022145462E-6</v>
      </c>
      <c r="AG3">
        <v>74</v>
      </c>
      <c r="AH3">
        <v>6728822.0262483042</v>
      </c>
    </row>
    <row r="4" spans="1:34" x14ac:dyDescent="0.25">
      <c r="A4">
        <v>2</v>
      </c>
      <c r="B4">
        <v>100</v>
      </c>
      <c r="C4" t="s">
        <v>34</v>
      </c>
      <c r="D4">
        <v>0.6663</v>
      </c>
      <c r="E4">
        <v>150.08000000000001</v>
      </c>
      <c r="F4">
        <v>130.34</v>
      </c>
      <c r="G4">
        <v>17.649999999999999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</v>
      </c>
      <c r="S4">
        <v>274.41000000000003</v>
      </c>
      <c r="T4">
        <v>345992.27</v>
      </c>
      <c r="U4">
        <v>0.28000000000000003</v>
      </c>
      <c r="V4">
        <v>0.75</v>
      </c>
      <c r="W4">
        <v>57.52</v>
      </c>
      <c r="X4">
        <v>20.51</v>
      </c>
      <c r="Y4">
        <v>2</v>
      </c>
      <c r="Z4">
        <v>10</v>
      </c>
      <c r="AA4">
        <v>4213.0173393150362</v>
      </c>
      <c r="AB4">
        <v>5764.4361888584654</v>
      </c>
      <c r="AC4">
        <v>5214.2864894305994</v>
      </c>
      <c r="AD4">
        <v>4213017.3393150363</v>
      </c>
      <c r="AE4">
        <v>5764436.1888584653</v>
      </c>
      <c r="AF4">
        <v>2.5098491428568571E-6</v>
      </c>
      <c r="AG4">
        <v>63</v>
      </c>
      <c r="AH4">
        <v>5214286.4894305998</v>
      </c>
    </row>
    <row r="5" spans="1:34" x14ac:dyDescent="0.25">
      <c r="A5">
        <v>3</v>
      </c>
      <c r="B5">
        <v>100</v>
      </c>
      <c r="C5" t="s">
        <v>34</v>
      </c>
      <c r="D5">
        <v>0.71909999999999996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274.41000000000003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  <c r="AA5">
        <v>3734.719129439899</v>
      </c>
      <c r="AB5">
        <v>5110.0074770794799</v>
      </c>
      <c r="AC5">
        <v>4622.3155354073597</v>
      </c>
      <c r="AD5">
        <v>3734719.1294398992</v>
      </c>
      <c r="AE5">
        <v>5110007.47707948</v>
      </c>
      <c r="AF5">
        <v>2.7087385841638388E-6</v>
      </c>
      <c r="AG5">
        <v>58</v>
      </c>
      <c r="AH5">
        <v>4622315.5354073597</v>
      </c>
    </row>
    <row r="6" spans="1:34" x14ac:dyDescent="0.25">
      <c r="A6">
        <v>4</v>
      </c>
      <c r="B6">
        <v>100</v>
      </c>
      <c r="C6" t="s">
        <v>34</v>
      </c>
      <c r="D6">
        <v>0.75180000000000002</v>
      </c>
      <c r="E6">
        <v>133.02000000000001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274.41000000000003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  <c r="AA6">
        <v>3486.2916032482872</v>
      </c>
      <c r="AB6">
        <v>4770.0979758951498</v>
      </c>
      <c r="AC6">
        <v>4314.8465199500924</v>
      </c>
      <c r="AD6">
        <v>3486291.603248287</v>
      </c>
      <c r="AE6">
        <v>4770097.9758951496</v>
      </c>
      <c r="AF6">
        <v>2.8319144313369132E-6</v>
      </c>
      <c r="AG6">
        <v>56</v>
      </c>
      <c r="AH6">
        <v>4314846.5199500928</v>
      </c>
    </row>
    <row r="7" spans="1:34" x14ac:dyDescent="0.25">
      <c r="A7">
        <v>5</v>
      </c>
      <c r="B7">
        <v>100</v>
      </c>
      <c r="C7" t="s">
        <v>34</v>
      </c>
      <c r="D7">
        <v>0.77470000000000006</v>
      </c>
      <c r="E7">
        <v>129.08000000000001</v>
      </c>
      <c r="F7">
        <v>118.86</v>
      </c>
      <c r="G7">
        <v>36.020000000000003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274.41000000000003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  <c r="AA7">
        <v>3317.9050200412848</v>
      </c>
      <c r="AB7">
        <v>4539.7040240595543</v>
      </c>
      <c r="AC7">
        <v>4106.4410435177542</v>
      </c>
      <c r="AD7">
        <v>3317905.0200412851</v>
      </c>
      <c r="AE7">
        <v>4539704.0240595546</v>
      </c>
      <c r="AF7">
        <v>2.9181751928128582E-6</v>
      </c>
      <c r="AG7">
        <v>54</v>
      </c>
      <c r="AH7">
        <v>4106441.0435177539</v>
      </c>
    </row>
    <row r="8" spans="1:34" x14ac:dyDescent="0.25">
      <c r="A8">
        <v>6</v>
      </c>
      <c r="B8">
        <v>100</v>
      </c>
      <c r="C8" t="s">
        <v>34</v>
      </c>
      <c r="D8">
        <v>0.79100000000000004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274.41000000000003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  <c r="AA8">
        <v>3206.7653518134398</v>
      </c>
      <c r="AB8">
        <v>4387.6378268540939</v>
      </c>
      <c r="AC8">
        <v>3968.8878307473401</v>
      </c>
      <c r="AD8">
        <v>3206765.3518134402</v>
      </c>
      <c r="AE8">
        <v>4387637.8268540939</v>
      </c>
      <c r="AF8">
        <v>2.9795747741254299E-6</v>
      </c>
      <c r="AG8">
        <v>53</v>
      </c>
      <c r="AH8">
        <v>3968887.8307473399</v>
      </c>
    </row>
    <row r="9" spans="1:34" x14ac:dyDescent="0.25">
      <c r="A9">
        <v>7</v>
      </c>
      <c r="B9">
        <v>100</v>
      </c>
      <c r="C9" t="s">
        <v>34</v>
      </c>
      <c r="D9">
        <v>0.8034</v>
      </c>
      <c r="E9">
        <v>124.47</v>
      </c>
      <c r="F9">
        <v>116.35</v>
      </c>
      <c r="G9">
        <v>48.48</v>
      </c>
      <c r="H9">
        <v>0.69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274.41000000000003</v>
      </c>
      <c r="T9">
        <v>110734.31</v>
      </c>
      <c r="U9">
        <v>0.55000000000000004</v>
      </c>
      <c r="V9">
        <v>0.84</v>
      </c>
      <c r="W9">
        <v>57.07</v>
      </c>
      <c r="X9">
        <v>6.57</v>
      </c>
      <c r="Y9">
        <v>2</v>
      </c>
      <c r="Z9">
        <v>10</v>
      </c>
      <c r="AA9">
        <v>3120.4354796091752</v>
      </c>
      <c r="AB9">
        <v>4269.5174870990477</v>
      </c>
      <c r="AC9">
        <v>3862.0407304355808</v>
      </c>
      <c r="AD9">
        <v>3120435.4796091751</v>
      </c>
      <c r="AE9">
        <v>4269517.4870990478</v>
      </c>
      <c r="AF9">
        <v>3.0262836580687358E-6</v>
      </c>
      <c r="AG9">
        <v>52</v>
      </c>
      <c r="AH9">
        <v>3862040.7304355809</v>
      </c>
    </row>
    <row r="10" spans="1:34" x14ac:dyDescent="0.25">
      <c r="A10">
        <v>8</v>
      </c>
      <c r="B10">
        <v>100</v>
      </c>
      <c r="C10" t="s">
        <v>34</v>
      </c>
      <c r="D10">
        <v>0.81379999999999997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274.41000000000003</v>
      </c>
      <c r="T10">
        <v>96213.51</v>
      </c>
      <c r="U10">
        <v>0.57999999999999996</v>
      </c>
      <c r="V10">
        <v>0.84</v>
      </c>
      <c r="W10">
        <v>57.02</v>
      </c>
      <c r="X10">
        <v>5.69</v>
      </c>
      <c r="Y10">
        <v>2</v>
      </c>
      <c r="Z10">
        <v>10</v>
      </c>
      <c r="AA10">
        <v>3056.740263595314</v>
      </c>
      <c r="AB10">
        <v>4182.3668825142704</v>
      </c>
      <c r="AC10">
        <v>3783.207657235736</v>
      </c>
      <c r="AD10">
        <v>3056740.2635953142</v>
      </c>
      <c r="AE10">
        <v>4182366.88251427</v>
      </c>
      <c r="AF10">
        <v>3.065458851053444E-6</v>
      </c>
      <c r="AG10">
        <v>52</v>
      </c>
      <c r="AH10">
        <v>3783207.657235736</v>
      </c>
    </row>
    <row r="11" spans="1:34" x14ac:dyDescent="0.25">
      <c r="A11">
        <v>9</v>
      </c>
      <c r="B11">
        <v>100</v>
      </c>
      <c r="C11" t="s">
        <v>34</v>
      </c>
      <c r="D11">
        <v>0.82099999999999995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274.41000000000003</v>
      </c>
      <c r="T11">
        <v>86676.96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  <c r="AA11">
        <v>3001.8879962063402</v>
      </c>
      <c r="AB11">
        <v>4107.3155903614224</v>
      </c>
      <c r="AC11">
        <v>3715.3191550708111</v>
      </c>
      <c r="AD11">
        <v>3001887.9962063399</v>
      </c>
      <c r="AE11">
        <v>4107315.5903614229</v>
      </c>
      <c r="AF11">
        <v>3.0925801385043971E-6</v>
      </c>
      <c r="AG11">
        <v>51</v>
      </c>
      <c r="AH11">
        <v>3715319.155070811</v>
      </c>
    </row>
    <row r="12" spans="1:34" x14ac:dyDescent="0.25">
      <c r="A12">
        <v>10</v>
      </c>
      <c r="B12">
        <v>100</v>
      </c>
      <c r="C12" t="s">
        <v>34</v>
      </c>
      <c r="D12">
        <v>0.82779999999999998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274.41000000000003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  <c r="AA12">
        <v>2958.1336416971471</v>
      </c>
      <c r="AB12">
        <v>4047.4489522160538</v>
      </c>
      <c r="AC12">
        <v>3661.166104846684</v>
      </c>
      <c r="AD12">
        <v>2958133.641697146</v>
      </c>
      <c r="AE12">
        <v>4047448.9522160538</v>
      </c>
      <c r="AF12">
        <v>3.118194687763629E-6</v>
      </c>
      <c r="AG12">
        <v>51</v>
      </c>
      <c r="AH12">
        <v>3661166.1048466829</v>
      </c>
    </row>
    <row r="13" spans="1:34" x14ac:dyDescent="0.25">
      <c r="A13">
        <v>11</v>
      </c>
      <c r="B13">
        <v>100</v>
      </c>
      <c r="C13" t="s">
        <v>34</v>
      </c>
      <c r="D13">
        <v>0.83309999999999995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274.41000000000003</v>
      </c>
      <c r="T13">
        <v>70670.179999999993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  <c r="AA13">
        <v>2922.9090135134152</v>
      </c>
      <c r="AB13">
        <v>3999.2530619341501</v>
      </c>
      <c r="AC13">
        <v>3617.56996268993</v>
      </c>
      <c r="AD13">
        <v>2922909.0135134151</v>
      </c>
      <c r="AE13">
        <v>3999253.0619341498</v>
      </c>
      <c r="AF13">
        <v>3.1381589688039131E-6</v>
      </c>
      <c r="AG13">
        <v>51</v>
      </c>
      <c r="AH13">
        <v>3617569.9626899301</v>
      </c>
    </row>
    <row r="14" spans="1:34" x14ac:dyDescent="0.25">
      <c r="A14">
        <v>12</v>
      </c>
      <c r="B14">
        <v>100</v>
      </c>
      <c r="C14" t="s">
        <v>34</v>
      </c>
      <c r="D14">
        <v>0.83809999999999996</v>
      </c>
      <c r="E14">
        <v>119.32</v>
      </c>
      <c r="F14">
        <v>113.53</v>
      </c>
      <c r="G14">
        <v>81.099999999999994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274.41000000000003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  <c r="AA14">
        <v>2879.3432509211611</v>
      </c>
      <c r="AB14">
        <v>3939.6444635696262</v>
      </c>
      <c r="AC14">
        <v>3563.6503252921239</v>
      </c>
      <c r="AD14">
        <v>2879343.2509211609</v>
      </c>
      <c r="AE14">
        <v>3939644.4635696262</v>
      </c>
      <c r="AF14">
        <v>3.1569931962004079E-6</v>
      </c>
      <c r="AG14">
        <v>50</v>
      </c>
      <c r="AH14">
        <v>3563650.3252921239</v>
      </c>
    </row>
    <row r="15" spans="1:34" x14ac:dyDescent="0.25">
      <c r="A15">
        <v>13</v>
      </c>
      <c r="B15">
        <v>100</v>
      </c>
      <c r="C15" t="s">
        <v>34</v>
      </c>
      <c r="D15">
        <v>0.84140000000000004</v>
      </c>
      <c r="E15">
        <v>118.86</v>
      </c>
      <c r="F15">
        <v>113.31</v>
      </c>
      <c r="G15">
        <v>87.16</v>
      </c>
      <c r="H15">
        <v>1.1499999999999999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274.41000000000003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  <c r="AA15">
        <v>2853.6262537198991</v>
      </c>
      <c r="AB15">
        <v>3904.4573334450129</v>
      </c>
      <c r="AC15">
        <v>3531.8214054811592</v>
      </c>
      <c r="AD15">
        <v>2853626.2537198989</v>
      </c>
      <c r="AE15">
        <v>3904457.333445014</v>
      </c>
      <c r="AF15">
        <v>3.1694237862820939E-6</v>
      </c>
      <c r="AG15">
        <v>50</v>
      </c>
      <c r="AH15">
        <v>3531821.4054811592</v>
      </c>
    </row>
    <row r="16" spans="1:34" x14ac:dyDescent="0.25">
      <c r="A16">
        <v>14</v>
      </c>
      <c r="B16">
        <v>100</v>
      </c>
      <c r="C16" t="s">
        <v>34</v>
      </c>
      <c r="D16">
        <v>0.84509999999999996</v>
      </c>
      <c r="E16">
        <v>118.33</v>
      </c>
      <c r="F16">
        <v>113.01</v>
      </c>
      <c r="G16">
        <v>94.18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274.41000000000003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  <c r="AA16">
        <v>2827.2961160392042</v>
      </c>
      <c r="AB16">
        <v>3868.4312774665918</v>
      </c>
      <c r="AC16">
        <v>3499.233625722432</v>
      </c>
      <c r="AD16">
        <v>2827296.1160392039</v>
      </c>
      <c r="AE16">
        <v>3868431.2774665919</v>
      </c>
      <c r="AF16">
        <v>3.1833611145554999E-6</v>
      </c>
      <c r="AG16">
        <v>50</v>
      </c>
      <c r="AH16">
        <v>3499233.625722432</v>
      </c>
    </row>
    <row r="17" spans="1:34" x14ac:dyDescent="0.25">
      <c r="A17">
        <v>15</v>
      </c>
      <c r="B17">
        <v>100</v>
      </c>
      <c r="C17" t="s">
        <v>34</v>
      </c>
      <c r="D17">
        <v>0.84819999999999995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274.41000000000003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  <c r="AA17">
        <v>2802.25061306218</v>
      </c>
      <c r="AB17">
        <v>3834.1629153638178</v>
      </c>
      <c r="AC17">
        <v>3468.2357880027998</v>
      </c>
      <c r="AD17">
        <v>2802250.613062181</v>
      </c>
      <c r="AE17">
        <v>3834162.9153638179</v>
      </c>
      <c r="AF17">
        <v>3.1950383355413271E-6</v>
      </c>
      <c r="AG17">
        <v>50</v>
      </c>
      <c r="AH17">
        <v>3468235.7880028002</v>
      </c>
    </row>
    <row r="18" spans="1:34" x14ac:dyDescent="0.25">
      <c r="A18">
        <v>16</v>
      </c>
      <c r="B18">
        <v>100</v>
      </c>
      <c r="C18" t="s">
        <v>34</v>
      </c>
      <c r="D18">
        <v>0.85109999999999997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274.41000000000003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  <c r="AA18">
        <v>2768.8526295052902</v>
      </c>
      <c r="AB18">
        <v>3788.4663208462312</v>
      </c>
      <c r="AC18">
        <v>3426.9004123303998</v>
      </c>
      <c r="AD18">
        <v>2768852.6295052902</v>
      </c>
      <c r="AE18">
        <v>3788466.3208462312</v>
      </c>
      <c r="AF18">
        <v>3.205962187431294E-6</v>
      </c>
      <c r="AG18">
        <v>49</v>
      </c>
      <c r="AH18">
        <v>3426900.4123304002</v>
      </c>
    </row>
    <row r="19" spans="1:34" x14ac:dyDescent="0.25">
      <c r="A19">
        <v>17</v>
      </c>
      <c r="B19">
        <v>100</v>
      </c>
      <c r="C19" t="s">
        <v>34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274.41000000000003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  <c r="AA19">
        <v>2745.9203442682078</v>
      </c>
      <c r="AB19">
        <v>3757.0893564838311</v>
      </c>
      <c r="AC19">
        <v>3398.5180214089019</v>
      </c>
      <c r="AD19">
        <v>2745920.3442682079</v>
      </c>
      <c r="AE19">
        <v>3757089.3564838311</v>
      </c>
      <c r="AF19">
        <v>3.2161326702254011E-6</v>
      </c>
      <c r="AG19">
        <v>49</v>
      </c>
      <c r="AH19">
        <v>3398518.021408902</v>
      </c>
    </row>
    <row r="20" spans="1:34" x14ac:dyDescent="0.25">
      <c r="A20">
        <v>18</v>
      </c>
      <c r="B20">
        <v>100</v>
      </c>
      <c r="C20" t="s">
        <v>34</v>
      </c>
      <c r="D20">
        <v>0.85550000000000004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274.41000000000003</v>
      </c>
      <c r="T20">
        <v>42109.01</v>
      </c>
      <c r="U20">
        <v>0.75</v>
      </c>
      <c r="V20">
        <v>0.87</v>
      </c>
      <c r="W20">
        <v>56.91</v>
      </c>
      <c r="X20">
        <v>2.4700000000000002</v>
      </c>
      <c r="Y20">
        <v>2</v>
      </c>
      <c r="Z20">
        <v>10</v>
      </c>
      <c r="AA20">
        <v>2729.3598712049061</v>
      </c>
      <c r="AB20">
        <v>3734.4305866421109</v>
      </c>
      <c r="AC20">
        <v>3378.0217727590939</v>
      </c>
      <c r="AD20">
        <v>2729359.8712049061</v>
      </c>
      <c r="AE20">
        <v>3734430.5866421112</v>
      </c>
      <c r="AF20">
        <v>3.222536307540209E-6</v>
      </c>
      <c r="AG20">
        <v>49</v>
      </c>
      <c r="AH20">
        <v>3378021.7727590939</v>
      </c>
    </row>
    <row r="21" spans="1:34" x14ac:dyDescent="0.25">
      <c r="A21">
        <v>19</v>
      </c>
      <c r="B21">
        <v>100</v>
      </c>
      <c r="C21" t="s">
        <v>34</v>
      </c>
      <c r="D21">
        <v>0.85740000000000005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274.41000000000003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  <c r="AA21">
        <v>2708.8524802370539</v>
      </c>
      <c r="AB21">
        <v>3706.3714695976578</v>
      </c>
      <c r="AC21">
        <v>3352.6405784641461</v>
      </c>
      <c r="AD21">
        <v>2708852.4802370542</v>
      </c>
      <c r="AE21">
        <v>3706371.4695976581</v>
      </c>
      <c r="AF21">
        <v>3.229693313950877E-6</v>
      </c>
      <c r="AG21">
        <v>49</v>
      </c>
      <c r="AH21">
        <v>3352640.5784641458</v>
      </c>
    </row>
    <row r="22" spans="1:34" x14ac:dyDescent="0.25">
      <c r="A22">
        <v>20</v>
      </c>
      <c r="B22">
        <v>100</v>
      </c>
      <c r="C22" t="s">
        <v>34</v>
      </c>
      <c r="D22">
        <v>0.85940000000000005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274.41000000000003</v>
      </c>
      <c r="T22">
        <v>36979.480000000003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  <c r="AA22">
        <v>2689.5982543677951</v>
      </c>
      <c r="AB22">
        <v>3680.0269883268411</v>
      </c>
      <c r="AC22">
        <v>3328.8103775111049</v>
      </c>
      <c r="AD22">
        <v>2689598.2543677948</v>
      </c>
      <c r="AE22">
        <v>3680026.988326841</v>
      </c>
      <c r="AF22">
        <v>3.2372270049094752E-6</v>
      </c>
      <c r="AG22">
        <v>49</v>
      </c>
      <c r="AH22">
        <v>3328810.377511106</v>
      </c>
    </row>
    <row r="23" spans="1:34" x14ac:dyDescent="0.25">
      <c r="A23">
        <v>21</v>
      </c>
      <c r="B23">
        <v>100</v>
      </c>
      <c r="C23" t="s">
        <v>34</v>
      </c>
      <c r="D23">
        <v>0.86109999999999998</v>
      </c>
      <c r="E23">
        <v>116.14</v>
      </c>
      <c r="F23">
        <v>111.83</v>
      </c>
      <c r="G23">
        <v>145.86000000000001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274.41000000000003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  <c r="AA23">
        <v>2670.5870038580579</v>
      </c>
      <c r="AB23">
        <v>3654.0149566622372</v>
      </c>
      <c r="AC23">
        <v>3305.2808976404572</v>
      </c>
      <c r="AD23">
        <v>2670587.0038580578</v>
      </c>
      <c r="AE23">
        <v>3654014.9566622372</v>
      </c>
      <c r="AF23">
        <v>3.243630642224283E-6</v>
      </c>
      <c r="AG23">
        <v>49</v>
      </c>
      <c r="AH23">
        <v>3305280.8976404569</v>
      </c>
    </row>
    <row r="24" spans="1:34" x14ac:dyDescent="0.25">
      <c r="A24">
        <v>22</v>
      </c>
      <c r="B24">
        <v>100</v>
      </c>
      <c r="C24" t="s">
        <v>34</v>
      </c>
      <c r="D24">
        <v>0.86250000000000004</v>
      </c>
      <c r="E24">
        <v>115.94</v>
      </c>
      <c r="F24">
        <v>111.71</v>
      </c>
      <c r="G24">
        <v>152.33000000000001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274.41000000000003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  <c r="AA24">
        <v>2655.200710080685</v>
      </c>
      <c r="AB24">
        <v>3632.962750720661</v>
      </c>
      <c r="AC24">
        <v>3286.2378846869901</v>
      </c>
      <c r="AD24">
        <v>2655200.710080686</v>
      </c>
      <c r="AE24">
        <v>3632962.7507206621</v>
      </c>
      <c r="AF24">
        <v>3.248904225895301E-6</v>
      </c>
      <c r="AG24">
        <v>49</v>
      </c>
      <c r="AH24">
        <v>3286237.8846869902</v>
      </c>
    </row>
    <row r="25" spans="1:34" x14ac:dyDescent="0.25">
      <c r="A25">
        <v>23</v>
      </c>
      <c r="B25">
        <v>100</v>
      </c>
      <c r="C25" t="s">
        <v>34</v>
      </c>
      <c r="D25">
        <v>0.86350000000000005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274.41000000000003</v>
      </c>
      <c r="T25">
        <v>32089.279999999999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  <c r="AA25">
        <v>2637.8562288213279</v>
      </c>
      <c r="AB25">
        <v>3609.2312662770992</v>
      </c>
      <c r="AC25">
        <v>3264.771299811373</v>
      </c>
      <c r="AD25">
        <v>2637856.2288213279</v>
      </c>
      <c r="AE25">
        <v>3609231.266277099</v>
      </c>
      <c r="AF25">
        <v>3.2526710713745999E-6</v>
      </c>
      <c r="AG25">
        <v>49</v>
      </c>
      <c r="AH25">
        <v>3264771.299811373</v>
      </c>
    </row>
    <row r="26" spans="1:34" x14ac:dyDescent="0.25">
      <c r="A26">
        <v>24</v>
      </c>
      <c r="B26">
        <v>100</v>
      </c>
      <c r="C26" t="s">
        <v>34</v>
      </c>
      <c r="D26">
        <v>0.86499999999999999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274.41000000000003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  <c r="AA26">
        <v>2621.2916128025499</v>
      </c>
      <c r="AB26">
        <v>3586.566827860921</v>
      </c>
      <c r="AC26">
        <v>3244.2699235878972</v>
      </c>
      <c r="AD26">
        <v>2621291.6128025502</v>
      </c>
      <c r="AE26">
        <v>3586566.8278609212</v>
      </c>
      <c r="AF26">
        <v>3.258321339593548E-6</v>
      </c>
      <c r="AG26">
        <v>49</v>
      </c>
      <c r="AH26">
        <v>3244269.9235878969</v>
      </c>
    </row>
    <row r="27" spans="1:34" x14ac:dyDescent="0.25">
      <c r="A27">
        <v>25</v>
      </c>
      <c r="B27">
        <v>100</v>
      </c>
      <c r="C27" t="s">
        <v>34</v>
      </c>
      <c r="D27">
        <v>0.86609999999999998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274.41000000000003</v>
      </c>
      <c r="T27">
        <v>28800.6</v>
      </c>
      <c r="U27">
        <v>0.81</v>
      </c>
      <c r="V27">
        <v>0.87</v>
      </c>
      <c r="W27">
        <v>56.9</v>
      </c>
      <c r="X27">
        <v>1.7</v>
      </c>
      <c r="Y27">
        <v>2</v>
      </c>
      <c r="Z27">
        <v>10</v>
      </c>
      <c r="AA27">
        <v>2606.6070447347979</v>
      </c>
      <c r="AB27">
        <v>3566.4747539932</v>
      </c>
      <c r="AC27">
        <v>3226.0954090507089</v>
      </c>
      <c r="AD27">
        <v>2606607.0447347979</v>
      </c>
      <c r="AE27">
        <v>3566474.7539932011</v>
      </c>
      <c r="AF27">
        <v>3.2624648696207769E-6</v>
      </c>
      <c r="AG27">
        <v>49</v>
      </c>
      <c r="AH27">
        <v>3226095.40905071</v>
      </c>
    </row>
    <row r="28" spans="1:34" x14ac:dyDescent="0.25">
      <c r="A28">
        <v>26</v>
      </c>
      <c r="B28">
        <v>100</v>
      </c>
      <c r="C28" t="s">
        <v>34</v>
      </c>
      <c r="D28">
        <v>0.86660000000000004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274.41000000000003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  <c r="AA28">
        <v>2600.400038283582</v>
      </c>
      <c r="AB28">
        <v>3557.982053932848</v>
      </c>
      <c r="AC28">
        <v>3218.413240364539</v>
      </c>
      <c r="AD28">
        <v>2600400.0382835809</v>
      </c>
      <c r="AE28">
        <v>3557982.053932847</v>
      </c>
      <c r="AF28">
        <v>3.264348292360427E-6</v>
      </c>
      <c r="AG28">
        <v>49</v>
      </c>
      <c r="AH28">
        <v>3218413.240364539</v>
      </c>
    </row>
    <row r="29" spans="1:34" x14ac:dyDescent="0.25">
      <c r="A29">
        <v>27</v>
      </c>
      <c r="B29">
        <v>100</v>
      </c>
      <c r="C29" t="s">
        <v>34</v>
      </c>
      <c r="D29">
        <v>0.86650000000000005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274.41000000000003</v>
      </c>
      <c r="T29">
        <v>28030.71</v>
      </c>
      <c r="U29">
        <v>0.81</v>
      </c>
      <c r="V29">
        <v>0.87</v>
      </c>
      <c r="W29">
        <v>56.93</v>
      </c>
      <c r="X29">
        <v>1.69</v>
      </c>
      <c r="Y29">
        <v>2</v>
      </c>
      <c r="Z29">
        <v>10</v>
      </c>
      <c r="AA29">
        <v>2607.2659709890358</v>
      </c>
      <c r="AB29">
        <v>3567.3763259640241</v>
      </c>
      <c r="AC29">
        <v>3226.910936258002</v>
      </c>
      <c r="AD29">
        <v>2607265.9709890359</v>
      </c>
      <c r="AE29">
        <v>3567376.3259640238</v>
      </c>
      <c r="AF29">
        <v>3.2639716078124969E-6</v>
      </c>
      <c r="AG29">
        <v>49</v>
      </c>
      <c r="AH29">
        <v>3226910.9362580031</v>
      </c>
    </row>
    <row r="30" spans="1:34" x14ac:dyDescent="0.25">
      <c r="A30">
        <v>28</v>
      </c>
      <c r="B30">
        <v>100</v>
      </c>
      <c r="C30" t="s">
        <v>34</v>
      </c>
      <c r="D30">
        <v>0.86650000000000005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1342.06</v>
      </c>
      <c r="Q30">
        <v>3533.71</v>
      </c>
      <c r="R30">
        <v>336.71</v>
      </c>
      <c r="S30">
        <v>274.41000000000003</v>
      </c>
      <c r="T30">
        <v>28031.42</v>
      </c>
      <c r="U30">
        <v>0.81</v>
      </c>
      <c r="V30">
        <v>0.87</v>
      </c>
      <c r="W30">
        <v>56.93</v>
      </c>
      <c r="X30">
        <v>1.69</v>
      </c>
      <c r="Y30">
        <v>2</v>
      </c>
      <c r="Z30">
        <v>10</v>
      </c>
      <c r="AA30">
        <v>2615.8073023809161</v>
      </c>
      <c r="AB30">
        <v>3579.0629523913408</v>
      </c>
      <c r="AC30">
        <v>3237.4822074613789</v>
      </c>
      <c r="AD30">
        <v>2615807.3023809162</v>
      </c>
      <c r="AE30">
        <v>3579062.9523913409</v>
      </c>
      <c r="AF30">
        <v>3.2639716078124969E-6</v>
      </c>
      <c r="AG30">
        <v>49</v>
      </c>
      <c r="AH30">
        <v>3237482.207461379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0.49180000000000001</v>
      </c>
      <c r="E2">
        <v>203.32</v>
      </c>
      <c r="F2">
        <v>171.06</v>
      </c>
      <c r="G2">
        <v>8.1300000000000008</v>
      </c>
      <c r="H2">
        <v>0.15</v>
      </c>
      <c r="I2">
        <v>1263</v>
      </c>
      <c r="J2">
        <v>116.05</v>
      </c>
      <c r="K2">
        <v>43.4</v>
      </c>
      <c r="L2">
        <v>1</v>
      </c>
      <c r="M2">
        <v>1261</v>
      </c>
      <c r="N2">
        <v>16.649999999999999</v>
      </c>
      <c r="O2">
        <v>14546.17</v>
      </c>
      <c r="P2">
        <v>1731.37</v>
      </c>
      <c r="Q2">
        <v>3547.58</v>
      </c>
      <c r="R2">
        <v>2355.25</v>
      </c>
      <c r="S2">
        <v>274.41000000000003</v>
      </c>
      <c r="T2">
        <v>1031171.75</v>
      </c>
      <c r="U2">
        <v>0.12</v>
      </c>
      <c r="V2">
        <v>0.56999999999999995</v>
      </c>
      <c r="W2">
        <v>58.89</v>
      </c>
      <c r="X2">
        <v>61.08</v>
      </c>
      <c r="Y2">
        <v>2</v>
      </c>
      <c r="Z2">
        <v>10</v>
      </c>
      <c r="AA2">
        <v>5545.066629488867</v>
      </c>
      <c r="AB2">
        <v>7587.0047935415987</v>
      </c>
      <c r="AC2">
        <v>6862.9117044738086</v>
      </c>
      <c r="AD2">
        <v>5545066.6294888668</v>
      </c>
      <c r="AE2">
        <v>7587004.7935415991</v>
      </c>
      <c r="AF2">
        <v>2.3577389333600771E-6</v>
      </c>
      <c r="AG2">
        <v>85</v>
      </c>
      <c r="AH2">
        <v>6862911.7044738084</v>
      </c>
    </row>
    <row r="3" spans="1:34" x14ac:dyDescent="0.25">
      <c r="A3">
        <v>1</v>
      </c>
      <c r="B3">
        <v>55</v>
      </c>
      <c r="C3" t="s">
        <v>34</v>
      </c>
      <c r="D3">
        <v>0.68689999999999996</v>
      </c>
      <c r="E3">
        <v>145.59</v>
      </c>
      <c r="F3">
        <v>132.09</v>
      </c>
      <c r="G3">
        <v>16.579999999999998</v>
      </c>
      <c r="H3">
        <v>0.3</v>
      </c>
      <c r="I3">
        <v>478</v>
      </c>
      <c r="J3">
        <v>117.34</v>
      </c>
      <c r="K3">
        <v>43.4</v>
      </c>
      <c r="L3">
        <v>2</v>
      </c>
      <c r="M3">
        <v>476</v>
      </c>
      <c r="N3">
        <v>16.940000000000001</v>
      </c>
      <c r="O3">
        <v>14705.49</v>
      </c>
      <c r="P3">
        <v>1321.76</v>
      </c>
      <c r="Q3">
        <v>3538</v>
      </c>
      <c r="R3">
        <v>1034.54</v>
      </c>
      <c r="S3">
        <v>274.41000000000003</v>
      </c>
      <c r="T3">
        <v>374741.34</v>
      </c>
      <c r="U3">
        <v>0.27</v>
      </c>
      <c r="V3">
        <v>0.74</v>
      </c>
      <c r="W3">
        <v>57.61</v>
      </c>
      <c r="X3">
        <v>22.25</v>
      </c>
      <c r="Y3">
        <v>2</v>
      </c>
      <c r="Z3">
        <v>10</v>
      </c>
      <c r="AA3">
        <v>3181.5518143052559</v>
      </c>
      <c r="AB3">
        <v>4353.1395524926238</v>
      </c>
      <c r="AC3">
        <v>3937.682023272298</v>
      </c>
      <c r="AD3">
        <v>3181551.8143052561</v>
      </c>
      <c r="AE3">
        <v>4353139.5524926241</v>
      </c>
      <c r="AF3">
        <v>3.293068062881327E-6</v>
      </c>
      <c r="AG3">
        <v>61</v>
      </c>
      <c r="AH3">
        <v>3937682.0232722978</v>
      </c>
    </row>
    <row r="4" spans="1:34" x14ac:dyDescent="0.25">
      <c r="A4">
        <v>2</v>
      </c>
      <c r="B4">
        <v>55</v>
      </c>
      <c r="C4" t="s">
        <v>34</v>
      </c>
      <c r="D4">
        <v>0.75570000000000004</v>
      </c>
      <c r="E4">
        <v>132.33000000000001</v>
      </c>
      <c r="F4">
        <v>123.27</v>
      </c>
      <c r="G4">
        <v>25.33</v>
      </c>
      <c r="H4">
        <v>0.45</v>
      </c>
      <c r="I4">
        <v>292</v>
      </c>
      <c r="J4">
        <v>118.63</v>
      </c>
      <c r="K4">
        <v>43.4</v>
      </c>
      <c r="L4">
        <v>3</v>
      </c>
      <c r="M4">
        <v>290</v>
      </c>
      <c r="N4">
        <v>17.23</v>
      </c>
      <c r="O4">
        <v>14865.24</v>
      </c>
      <c r="P4">
        <v>1213.95</v>
      </c>
      <c r="Q4">
        <v>3536.04</v>
      </c>
      <c r="R4">
        <v>736.43</v>
      </c>
      <c r="S4">
        <v>274.41000000000003</v>
      </c>
      <c r="T4">
        <v>226617.06</v>
      </c>
      <c r="U4">
        <v>0.37</v>
      </c>
      <c r="V4">
        <v>0.79</v>
      </c>
      <c r="W4">
        <v>57.32</v>
      </c>
      <c r="X4">
        <v>13.46</v>
      </c>
      <c r="Y4">
        <v>2</v>
      </c>
      <c r="Z4">
        <v>10</v>
      </c>
      <c r="AA4">
        <v>2717.3447326371988</v>
      </c>
      <c r="AB4">
        <v>3717.9909439832718</v>
      </c>
      <c r="AC4">
        <v>3363.1511065224308</v>
      </c>
      <c r="AD4">
        <v>2717344.7326371991</v>
      </c>
      <c r="AE4">
        <v>3717990.9439832722</v>
      </c>
      <c r="AF4">
        <v>3.6229022202932289E-6</v>
      </c>
      <c r="AG4">
        <v>56</v>
      </c>
      <c r="AH4">
        <v>3363151.1065224311</v>
      </c>
    </row>
    <row r="5" spans="1:34" x14ac:dyDescent="0.25">
      <c r="A5">
        <v>3</v>
      </c>
      <c r="B5">
        <v>55</v>
      </c>
      <c r="C5" t="s">
        <v>34</v>
      </c>
      <c r="D5">
        <v>0.7913</v>
      </c>
      <c r="E5">
        <v>126.38</v>
      </c>
      <c r="F5">
        <v>119.33</v>
      </c>
      <c r="G5">
        <v>34.42</v>
      </c>
      <c r="H5">
        <v>0.59</v>
      </c>
      <c r="I5">
        <v>208</v>
      </c>
      <c r="J5">
        <v>119.93</v>
      </c>
      <c r="K5">
        <v>43.4</v>
      </c>
      <c r="L5">
        <v>4</v>
      </c>
      <c r="M5">
        <v>206</v>
      </c>
      <c r="N5">
        <v>17.53</v>
      </c>
      <c r="O5">
        <v>15025.44</v>
      </c>
      <c r="P5">
        <v>1153.52</v>
      </c>
      <c r="Q5">
        <v>3534.93</v>
      </c>
      <c r="R5">
        <v>603.99</v>
      </c>
      <c r="S5">
        <v>274.41000000000003</v>
      </c>
      <c r="T5">
        <v>160813.23000000001</v>
      </c>
      <c r="U5">
        <v>0.45</v>
      </c>
      <c r="V5">
        <v>0.82</v>
      </c>
      <c r="W5">
        <v>57.16</v>
      </c>
      <c r="X5">
        <v>9.5299999999999994</v>
      </c>
      <c r="Y5">
        <v>2</v>
      </c>
      <c r="Z5">
        <v>10</v>
      </c>
      <c r="AA5">
        <v>2500.234801174714</v>
      </c>
      <c r="AB5">
        <v>3420.9315575421019</v>
      </c>
      <c r="AC5">
        <v>3094.4426509977511</v>
      </c>
      <c r="AD5">
        <v>2500234.8011747142</v>
      </c>
      <c r="AE5">
        <v>3420931.5575421019</v>
      </c>
      <c r="AF5">
        <v>3.793572220349388E-6</v>
      </c>
      <c r="AG5">
        <v>53</v>
      </c>
      <c r="AH5">
        <v>3094442.6509977509</v>
      </c>
    </row>
    <row r="6" spans="1:34" x14ac:dyDescent="0.25">
      <c r="A6">
        <v>4</v>
      </c>
      <c r="B6">
        <v>55</v>
      </c>
      <c r="C6" t="s">
        <v>34</v>
      </c>
      <c r="D6">
        <v>0.8125</v>
      </c>
      <c r="E6">
        <v>123.07</v>
      </c>
      <c r="F6">
        <v>117.14</v>
      </c>
      <c r="G6">
        <v>43.65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17.829999999999998</v>
      </c>
      <c r="O6">
        <v>15186.08</v>
      </c>
      <c r="P6">
        <v>1111.3</v>
      </c>
      <c r="Q6">
        <v>3534.68</v>
      </c>
      <c r="R6">
        <v>530.19000000000005</v>
      </c>
      <c r="S6">
        <v>274.41000000000003</v>
      </c>
      <c r="T6">
        <v>124150.37</v>
      </c>
      <c r="U6">
        <v>0.52</v>
      </c>
      <c r="V6">
        <v>0.83</v>
      </c>
      <c r="W6">
        <v>57.09</v>
      </c>
      <c r="X6">
        <v>7.35</v>
      </c>
      <c r="Y6">
        <v>2</v>
      </c>
      <c r="Z6">
        <v>10</v>
      </c>
      <c r="AA6">
        <v>2380.5864397708501</v>
      </c>
      <c r="AB6">
        <v>3257.2233909561601</v>
      </c>
      <c r="AC6">
        <v>2946.3585620649219</v>
      </c>
      <c r="AD6">
        <v>2380586.4397708499</v>
      </c>
      <c r="AE6">
        <v>3257223.3909561601</v>
      </c>
      <c r="AF6">
        <v>3.8952071642030564E-6</v>
      </c>
      <c r="AG6">
        <v>52</v>
      </c>
      <c r="AH6">
        <v>2946358.5620649219</v>
      </c>
    </row>
    <row r="7" spans="1:34" x14ac:dyDescent="0.25">
      <c r="A7">
        <v>5</v>
      </c>
      <c r="B7">
        <v>55</v>
      </c>
      <c r="C7" t="s">
        <v>34</v>
      </c>
      <c r="D7">
        <v>0.82740000000000002</v>
      </c>
      <c r="E7">
        <v>120.86</v>
      </c>
      <c r="F7">
        <v>115.67</v>
      </c>
      <c r="G7">
        <v>53.39</v>
      </c>
      <c r="H7">
        <v>0.86</v>
      </c>
      <c r="I7">
        <v>130</v>
      </c>
      <c r="J7">
        <v>122.54</v>
      </c>
      <c r="K7">
        <v>43.4</v>
      </c>
      <c r="L7">
        <v>6</v>
      </c>
      <c r="M7">
        <v>128</v>
      </c>
      <c r="N7">
        <v>18.14</v>
      </c>
      <c r="O7">
        <v>15347.16</v>
      </c>
      <c r="P7">
        <v>1074.76</v>
      </c>
      <c r="Q7">
        <v>3534.13</v>
      </c>
      <c r="R7">
        <v>480.62</v>
      </c>
      <c r="S7">
        <v>274.41000000000003</v>
      </c>
      <c r="T7">
        <v>99517.68</v>
      </c>
      <c r="U7">
        <v>0.56999999999999995</v>
      </c>
      <c r="V7">
        <v>0.84</v>
      </c>
      <c r="W7">
        <v>57.03</v>
      </c>
      <c r="X7">
        <v>5.89</v>
      </c>
      <c r="Y7">
        <v>2</v>
      </c>
      <c r="Z7">
        <v>10</v>
      </c>
      <c r="AA7">
        <v>2290.1825837814422</v>
      </c>
      <c r="AB7">
        <v>3133.528846854801</v>
      </c>
      <c r="AC7">
        <v>2834.4692516462178</v>
      </c>
      <c r="AD7">
        <v>2290182.5837814421</v>
      </c>
      <c r="AE7">
        <v>3133528.8468548008</v>
      </c>
      <c r="AF7">
        <v>3.966639270968133E-6</v>
      </c>
      <c r="AG7">
        <v>51</v>
      </c>
      <c r="AH7">
        <v>2834469.2516462179</v>
      </c>
    </row>
    <row r="8" spans="1:34" x14ac:dyDescent="0.25">
      <c r="A8">
        <v>6</v>
      </c>
      <c r="B8">
        <v>55</v>
      </c>
      <c r="C8" t="s">
        <v>34</v>
      </c>
      <c r="D8">
        <v>0.83819999999999995</v>
      </c>
      <c r="E8">
        <v>119.31</v>
      </c>
      <c r="F8">
        <v>114.64</v>
      </c>
      <c r="G8">
        <v>63.69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1043.1300000000001</v>
      </c>
      <c r="Q8">
        <v>3533.94</v>
      </c>
      <c r="R8">
        <v>445.65</v>
      </c>
      <c r="S8">
        <v>274.41000000000003</v>
      </c>
      <c r="T8">
        <v>82145.289999999994</v>
      </c>
      <c r="U8">
        <v>0.62</v>
      </c>
      <c r="V8">
        <v>0.85</v>
      </c>
      <c r="W8">
        <v>57</v>
      </c>
      <c r="X8">
        <v>4.8600000000000003</v>
      </c>
      <c r="Y8">
        <v>2</v>
      </c>
      <c r="Z8">
        <v>10</v>
      </c>
      <c r="AA8">
        <v>2218.661221663257</v>
      </c>
      <c r="AB8">
        <v>3035.6701639048888</v>
      </c>
      <c r="AC8">
        <v>2745.9500640515262</v>
      </c>
      <c r="AD8">
        <v>2218661.221663258</v>
      </c>
      <c r="AE8">
        <v>3035670.163904889</v>
      </c>
      <c r="AF8">
        <v>4.018415563120001E-6</v>
      </c>
      <c r="AG8">
        <v>50</v>
      </c>
      <c r="AH8">
        <v>2745950.0640515261</v>
      </c>
    </row>
    <row r="9" spans="1:34" x14ac:dyDescent="0.25">
      <c r="A9">
        <v>7</v>
      </c>
      <c r="B9">
        <v>55</v>
      </c>
      <c r="C9" t="s">
        <v>34</v>
      </c>
      <c r="D9">
        <v>0.84570000000000001</v>
      </c>
      <c r="E9">
        <v>118.25</v>
      </c>
      <c r="F9">
        <v>113.96</v>
      </c>
      <c r="G9">
        <v>74.319999999999993</v>
      </c>
      <c r="H9">
        <v>1.1299999999999999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18.760000000000002</v>
      </c>
      <c r="O9">
        <v>15670.68</v>
      </c>
      <c r="P9">
        <v>1012.13</v>
      </c>
      <c r="Q9">
        <v>3533.52</v>
      </c>
      <c r="R9">
        <v>423.1</v>
      </c>
      <c r="S9">
        <v>274.41000000000003</v>
      </c>
      <c r="T9">
        <v>70951.97</v>
      </c>
      <c r="U9">
        <v>0.65</v>
      </c>
      <c r="V9">
        <v>0.85</v>
      </c>
      <c r="W9">
        <v>56.97</v>
      </c>
      <c r="X9">
        <v>4.1900000000000004</v>
      </c>
      <c r="Y9">
        <v>2</v>
      </c>
      <c r="Z9">
        <v>10</v>
      </c>
      <c r="AA9">
        <v>2167.5017807132099</v>
      </c>
      <c r="AB9">
        <v>2965.6715598016158</v>
      </c>
      <c r="AC9">
        <v>2682.6320284803251</v>
      </c>
      <c r="AD9">
        <v>2167501.7807132099</v>
      </c>
      <c r="AE9">
        <v>2965671.5598016158</v>
      </c>
      <c r="AF9">
        <v>4.0543713215587988E-6</v>
      </c>
      <c r="AG9">
        <v>50</v>
      </c>
      <c r="AH9">
        <v>2682632.0284803249</v>
      </c>
    </row>
    <row r="10" spans="1:34" x14ac:dyDescent="0.25">
      <c r="A10">
        <v>8</v>
      </c>
      <c r="B10">
        <v>55</v>
      </c>
      <c r="C10" t="s">
        <v>34</v>
      </c>
      <c r="D10">
        <v>0.85240000000000005</v>
      </c>
      <c r="E10">
        <v>117.32</v>
      </c>
      <c r="F10">
        <v>113.35</v>
      </c>
      <c r="G10">
        <v>86.09</v>
      </c>
      <c r="H10">
        <v>1.26</v>
      </c>
      <c r="I10">
        <v>79</v>
      </c>
      <c r="J10">
        <v>126.48</v>
      </c>
      <c r="K10">
        <v>43.4</v>
      </c>
      <c r="L10">
        <v>9</v>
      </c>
      <c r="M10">
        <v>77</v>
      </c>
      <c r="N10">
        <v>19.079999999999998</v>
      </c>
      <c r="O10">
        <v>15833.12</v>
      </c>
      <c r="P10">
        <v>980.65</v>
      </c>
      <c r="Q10">
        <v>3533.7</v>
      </c>
      <c r="R10">
        <v>402.41</v>
      </c>
      <c r="S10">
        <v>274.41000000000003</v>
      </c>
      <c r="T10">
        <v>60671.77</v>
      </c>
      <c r="U10">
        <v>0.68</v>
      </c>
      <c r="V10">
        <v>0.86</v>
      </c>
      <c r="W10">
        <v>56.95</v>
      </c>
      <c r="X10">
        <v>3.58</v>
      </c>
      <c r="Y10">
        <v>2</v>
      </c>
      <c r="Z10">
        <v>10</v>
      </c>
      <c r="AA10">
        <v>2109.0582653747661</v>
      </c>
      <c r="AB10">
        <v>2885.7065637696301</v>
      </c>
      <c r="AC10">
        <v>2610.298779438056</v>
      </c>
      <c r="AD10">
        <v>2109058.2653747662</v>
      </c>
      <c r="AE10">
        <v>2885706.5637696302</v>
      </c>
      <c r="AF10">
        <v>4.0864917990974581E-6</v>
      </c>
      <c r="AG10">
        <v>49</v>
      </c>
      <c r="AH10">
        <v>2610298.7794380561</v>
      </c>
    </row>
    <row r="11" spans="1:34" x14ac:dyDescent="0.25">
      <c r="A11">
        <v>9</v>
      </c>
      <c r="B11">
        <v>55</v>
      </c>
      <c r="C11" t="s">
        <v>34</v>
      </c>
      <c r="D11">
        <v>0.85709999999999997</v>
      </c>
      <c r="E11">
        <v>116.68</v>
      </c>
      <c r="F11">
        <v>112.92</v>
      </c>
      <c r="G11">
        <v>96.79</v>
      </c>
      <c r="H11">
        <v>1.38</v>
      </c>
      <c r="I11">
        <v>70</v>
      </c>
      <c r="J11">
        <v>127.8</v>
      </c>
      <c r="K11">
        <v>43.4</v>
      </c>
      <c r="L11">
        <v>10</v>
      </c>
      <c r="M11">
        <v>62</v>
      </c>
      <c r="N11">
        <v>19.399999999999999</v>
      </c>
      <c r="O11">
        <v>15996.02</v>
      </c>
      <c r="P11">
        <v>952.13</v>
      </c>
      <c r="Q11">
        <v>3533.48</v>
      </c>
      <c r="R11">
        <v>387.24</v>
      </c>
      <c r="S11">
        <v>274.41000000000003</v>
      </c>
      <c r="T11">
        <v>53130.36</v>
      </c>
      <c r="U11">
        <v>0.71</v>
      </c>
      <c r="V11">
        <v>0.86</v>
      </c>
      <c r="W11">
        <v>56.95</v>
      </c>
      <c r="X11">
        <v>3.15</v>
      </c>
      <c r="Y11">
        <v>2</v>
      </c>
      <c r="Z11">
        <v>10</v>
      </c>
      <c r="AA11">
        <v>2068.7137246481998</v>
      </c>
      <c r="AB11">
        <v>2830.5053832720232</v>
      </c>
      <c r="AC11">
        <v>2560.3659221317971</v>
      </c>
      <c r="AD11">
        <v>2068713.7246482</v>
      </c>
      <c r="AE11">
        <v>2830505.3832720229</v>
      </c>
      <c r="AF11">
        <v>4.1090240743857708E-6</v>
      </c>
      <c r="AG11">
        <v>49</v>
      </c>
      <c r="AH11">
        <v>2560365.9221317968</v>
      </c>
    </row>
    <row r="12" spans="1:34" x14ac:dyDescent="0.25">
      <c r="A12">
        <v>10</v>
      </c>
      <c r="B12">
        <v>55</v>
      </c>
      <c r="C12" t="s">
        <v>34</v>
      </c>
      <c r="D12">
        <v>0.85840000000000005</v>
      </c>
      <c r="E12">
        <v>116.5</v>
      </c>
      <c r="F12">
        <v>112.84</v>
      </c>
      <c r="G12">
        <v>102.58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944.41</v>
      </c>
      <c r="Q12">
        <v>3534.12</v>
      </c>
      <c r="R12">
        <v>382.08</v>
      </c>
      <c r="S12">
        <v>274.41000000000003</v>
      </c>
      <c r="T12">
        <v>50572.639999999999</v>
      </c>
      <c r="U12">
        <v>0.72</v>
      </c>
      <c r="V12">
        <v>0.86</v>
      </c>
      <c r="W12">
        <v>57.02</v>
      </c>
      <c r="X12">
        <v>3.07</v>
      </c>
      <c r="Y12">
        <v>2</v>
      </c>
      <c r="Z12">
        <v>10</v>
      </c>
      <c r="AA12">
        <v>2058.0201510275319</v>
      </c>
      <c r="AB12">
        <v>2815.8739640770518</v>
      </c>
      <c r="AC12">
        <v>2547.1309050494679</v>
      </c>
      <c r="AD12">
        <v>2058020.1510275321</v>
      </c>
      <c r="AE12">
        <v>2815873.9640770522</v>
      </c>
      <c r="AF12">
        <v>4.1152564058484961E-6</v>
      </c>
      <c r="AG12">
        <v>49</v>
      </c>
      <c r="AH12">
        <v>2547130.9050494679</v>
      </c>
    </row>
    <row r="13" spans="1:34" x14ac:dyDescent="0.25">
      <c r="A13">
        <v>11</v>
      </c>
      <c r="B13">
        <v>55</v>
      </c>
      <c r="C13" t="s">
        <v>34</v>
      </c>
      <c r="D13">
        <v>0.85840000000000005</v>
      </c>
      <c r="E13">
        <v>116.5</v>
      </c>
      <c r="F13">
        <v>112.84</v>
      </c>
      <c r="G13">
        <v>102.58</v>
      </c>
      <c r="H13">
        <v>1.63</v>
      </c>
      <c r="I13">
        <v>66</v>
      </c>
      <c r="J13">
        <v>130.44999999999999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953.21</v>
      </c>
      <c r="Q13">
        <v>3534.23</v>
      </c>
      <c r="R13">
        <v>382.1</v>
      </c>
      <c r="S13">
        <v>274.41000000000003</v>
      </c>
      <c r="T13">
        <v>50580.43</v>
      </c>
      <c r="U13">
        <v>0.72</v>
      </c>
      <c r="V13">
        <v>0.86</v>
      </c>
      <c r="W13">
        <v>57.02</v>
      </c>
      <c r="X13">
        <v>3.07</v>
      </c>
      <c r="Y13">
        <v>2</v>
      </c>
      <c r="Z13">
        <v>10</v>
      </c>
      <c r="AA13">
        <v>2066.9463831597291</v>
      </c>
      <c r="AB13">
        <v>2828.0872286778931</v>
      </c>
      <c r="AC13">
        <v>2558.178552818229</v>
      </c>
      <c r="AD13">
        <v>2066946.383159728</v>
      </c>
      <c r="AE13">
        <v>2828087.2286778931</v>
      </c>
      <c r="AF13">
        <v>4.1152564058484961E-6</v>
      </c>
      <c r="AG13">
        <v>49</v>
      </c>
      <c r="AH13">
        <v>2558178.552818229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4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0.29920000000000002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274.41000000000003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0.56689999999999996</v>
      </c>
      <c r="E3">
        <v>176.4</v>
      </c>
      <c r="F3">
        <v>144.94999999999999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39.950000000000003</v>
      </c>
      <c r="O3">
        <v>24447.22</v>
      </c>
      <c r="P3">
        <v>2050.84</v>
      </c>
      <c r="Q3">
        <v>3541.71</v>
      </c>
      <c r="R3">
        <v>1470.13</v>
      </c>
      <c r="S3">
        <v>274.41000000000003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0.6663</v>
      </c>
      <c r="E4">
        <v>150.08000000000001</v>
      </c>
      <c r="F4">
        <v>130.34</v>
      </c>
      <c r="G4">
        <v>17.649999999999999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</v>
      </c>
      <c r="S4">
        <v>274.41000000000003</v>
      </c>
      <c r="T4">
        <v>345992.27</v>
      </c>
      <c r="U4">
        <v>0.28000000000000003</v>
      </c>
      <c r="V4">
        <v>0.75</v>
      </c>
      <c r="W4">
        <v>57.52</v>
      </c>
      <c r="X4">
        <v>20.51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0.71909999999999996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274.41000000000003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0.75180000000000002</v>
      </c>
      <c r="E6">
        <v>133.02000000000001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274.41000000000003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0.77470000000000006</v>
      </c>
      <c r="E7">
        <v>129.08000000000001</v>
      </c>
      <c r="F7">
        <v>118.86</v>
      </c>
      <c r="G7">
        <v>36.020000000000003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274.41000000000003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0.79100000000000004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274.41000000000003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0.8034</v>
      </c>
      <c r="E9">
        <v>124.47</v>
      </c>
      <c r="F9">
        <v>116.35</v>
      </c>
      <c r="G9">
        <v>48.48</v>
      </c>
      <c r="H9">
        <v>0.69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274.41000000000003</v>
      </c>
      <c r="T9">
        <v>110734.31</v>
      </c>
      <c r="U9">
        <v>0.55000000000000004</v>
      </c>
      <c r="V9">
        <v>0.84</v>
      </c>
      <c r="W9">
        <v>57.07</v>
      </c>
      <c r="X9">
        <v>6.57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0.81379999999999997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274.41000000000003</v>
      </c>
      <c r="T10">
        <v>96213.51</v>
      </c>
      <c r="U10">
        <v>0.57999999999999996</v>
      </c>
      <c r="V10">
        <v>0.84</v>
      </c>
      <c r="W10">
        <v>57.02</v>
      </c>
      <c r="X10">
        <v>5.69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0.82099999999999995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274.41000000000003</v>
      </c>
      <c r="T11">
        <v>86676.96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0.82779999999999998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274.41000000000003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0.83309999999999995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274.41000000000003</v>
      </c>
      <c r="T13">
        <v>70670.179999999993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0.83809999999999996</v>
      </c>
      <c r="E14">
        <v>119.32</v>
      </c>
      <c r="F14">
        <v>113.53</v>
      </c>
      <c r="G14">
        <v>81.099999999999994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274.41000000000003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0.84140000000000004</v>
      </c>
      <c r="E15">
        <v>118.86</v>
      </c>
      <c r="F15">
        <v>113.31</v>
      </c>
      <c r="G15">
        <v>87.16</v>
      </c>
      <c r="H15">
        <v>1.1499999999999999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274.41000000000003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0.84509999999999996</v>
      </c>
      <c r="E16">
        <v>118.33</v>
      </c>
      <c r="F16">
        <v>113.01</v>
      </c>
      <c r="G16">
        <v>94.18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274.41000000000003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0.84819999999999995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274.41000000000003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0.85109999999999997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274.41000000000003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274.41000000000003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0.85550000000000004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274.41000000000003</v>
      </c>
      <c r="T20">
        <v>42109.01</v>
      </c>
      <c r="U20">
        <v>0.75</v>
      </c>
      <c r="V20">
        <v>0.87</v>
      </c>
      <c r="W20">
        <v>56.91</v>
      </c>
      <c r="X20">
        <v>2.4700000000000002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0.85740000000000005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274.41000000000003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0.85940000000000005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274.41000000000003</v>
      </c>
      <c r="T22">
        <v>36979.480000000003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0.86109999999999998</v>
      </c>
      <c r="E23">
        <v>116.14</v>
      </c>
      <c r="F23">
        <v>111.83</v>
      </c>
      <c r="G23">
        <v>145.86000000000001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274.41000000000003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0.86250000000000004</v>
      </c>
      <c r="E24">
        <v>115.94</v>
      </c>
      <c r="F24">
        <v>111.71</v>
      </c>
      <c r="G24">
        <v>152.33000000000001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274.41000000000003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0.86350000000000005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274.41000000000003</v>
      </c>
      <c r="T25">
        <v>32089.279999999999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0.86499999999999999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274.41000000000003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0.86609999999999998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274.41000000000003</v>
      </c>
      <c r="T27">
        <v>28800.6</v>
      </c>
      <c r="U27">
        <v>0.81</v>
      </c>
      <c r="V27">
        <v>0.87</v>
      </c>
      <c r="W27">
        <v>56.9</v>
      </c>
      <c r="X27">
        <v>1.7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0.86660000000000004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274.41000000000003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0.86650000000000005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274.41000000000003</v>
      </c>
      <c r="T29">
        <v>28030.71</v>
      </c>
      <c r="U29">
        <v>0.81</v>
      </c>
      <c r="V29">
        <v>0.87</v>
      </c>
      <c r="W29">
        <v>56.93</v>
      </c>
      <c r="X29">
        <v>1.69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0.86650000000000005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1342.06</v>
      </c>
      <c r="Q30">
        <v>3533.71</v>
      </c>
      <c r="R30">
        <v>336.71</v>
      </c>
      <c r="S30">
        <v>274.41000000000003</v>
      </c>
      <c r="T30">
        <v>28031.42</v>
      </c>
      <c r="U30">
        <v>0.81</v>
      </c>
      <c r="V30">
        <v>0.87</v>
      </c>
      <c r="W30">
        <v>56.93</v>
      </c>
      <c r="X30">
        <v>1.69</v>
      </c>
      <c r="Y30">
        <v>2</v>
      </c>
      <c r="Z30">
        <v>10</v>
      </c>
    </row>
    <row r="31" spans="1:26" x14ac:dyDescent="0.25">
      <c r="A31">
        <v>0</v>
      </c>
      <c r="B31">
        <v>40</v>
      </c>
      <c r="C31" t="s">
        <v>34</v>
      </c>
      <c r="D31">
        <v>0.56830000000000003</v>
      </c>
      <c r="E31">
        <v>175.96</v>
      </c>
      <c r="F31">
        <v>155.83000000000001</v>
      </c>
      <c r="G31">
        <v>9.7100000000000009</v>
      </c>
      <c r="H31">
        <v>0.2</v>
      </c>
      <c r="I31">
        <v>963</v>
      </c>
      <c r="J31">
        <v>89.87</v>
      </c>
      <c r="K31">
        <v>37.549999999999997</v>
      </c>
      <c r="L31">
        <v>1</v>
      </c>
      <c r="M31">
        <v>961</v>
      </c>
      <c r="N31">
        <v>11.32</v>
      </c>
      <c r="O31">
        <v>11317.98</v>
      </c>
      <c r="P31">
        <v>1323.66</v>
      </c>
      <c r="Q31">
        <v>3543.92</v>
      </c>
      <c r="R31">
        <v>1839.63</v>
      </c>
      <c r="S31">
        <v>274.41000000000003</v>
      </c>
      <c r="T31">
        <v>774858.55</v>
      </c>
      <c r="U31">
        <v>0.15</v>
      </c>
      <c r="V31">
        <v>0.63</v>
      </c>
      <c r="W31">
        <v>58.37</v>
      </c>
      <c r="X31">
        <v>45.91</v>
      </c>
      <c r="Y31">
        <v>2</v>
      </c>
      <c r="Z31">
        <v>10</v>
      </c>
    </row>
    <row r="32" spans="1:26" x14ac:dyDescent="0.25">
      <c r="A32">
        <v>1</v>
      </c>
      <c r="B32">
        <v>40</v>
      </c>
      <c r="C32" t="s">
        <v>34</v>
      </c>
      <c r="D32">
        <v>0.73180000000000001</v>
      </c>
      <c r="E32">
        <v>136.65</v>
      </c>
      <c r="F32">
        <v>127.5</v>
      </c>
      <c r="G32">
        <v>20.03</v>
      </c>
      <c r="H32">
        <v>0.39</v>
      </c>
      <c r="I32">
        <v>382</v>
      </c>
      <c r="J32">
        <v>91.1</v>
      </c>
      <c r="K32">
        <v>37.549999999999997</v>
      </c>
      <c r="L32">
        <v>2</v>
      </c>
      <c r="M32">
        <v>380</v>
      </c>
      <c r="N32">
        <v>11.54</v>
      </c>
      <c r="O32">
        <v>11468.97</v>
      </c>
      <c r="P32">
        <v>1058.31</v>
      </c>
      <c r="Q32">
        <v>3537.49</v>
      </c>
      <c r="R32">
        <v>879.46</v>
      </c>
      <c r="S32">
        <v>274.41000000000003</v>
      </c>
      <c r="T32">
        <v>297681.09999999998</v>
      </c>
      <c r="U32">
        <v>0.31</v>
      </c>
      <c r="V32">
        <v>0.76</v>
      </c>
      <c r="W32">
        <v>57.45</v>
      </c>
      <c r="X32">
        <v>17.670000000000002</v>
      </c>
      <c r="Y32">
        <v>2</v>
      </c>
      <c r="Z32">
        <v>10</v>
      </c>
    </row>
    <row r="33" spans="1:26" x14ac:dyDescent="0.25">
      <c r="A33">
        <v>2</v>
      </c>
      <c r="B33">
        <v>40</v>
      </c>
      <c r="C33" t="s">
        <v>34</v>
      </c>
      <c r="D33">
        <v>0.78820000000000001</v>
      </c>
      <c r="E33">
        <v>126.88</v>
      </c>
      <c r="F33">
        <v>120.52</v>
      </c>
      <c r="G33">
        <v>30.9</v>
      </c>
      <c r="H33">
        <v>0.56999999999999995</v>
      </c>
      <c r="I33">
        <v>234</v>
      </c>
      <c r="J33">
        <v>92.32</v>
      </c>
      <c r="K33">
        <v>37.549999999999997</v>
      </c>
      <c r="L33">
        <v>3</v>
      </c>
      <c r="M33">
        <v>232</v>
      </c>
      <c r="N33">
        <v>11.77</v>
      </c>
      <c r="O33">
        <v>11620.34</v>
      </c>
      <c r="P33">
        <v>972.46</v>
      </c>
      <c r="Q33">
        <v>3535.13</v>
      </c>
      <c r="R33">
        <v>644.04</v>
      </c>
      <c r="S33">
        <v>274.41000000000003</v>
      </c>
      <c r="T33">
        <v>180709.23</v>
      </c>
      <c r="U33">
        <v>0.43</v>
      </c>
      <c r="V33">
        <v>0.81</v>
      </c>
      <c r="W33">
        <v>57.21</v>
      </c>
      <c r="X33">
        <v>10.72</v>
      </c>
      <c r="Y33">
        <v>2</v>
      </c>
      <c r="Z33">
        <v>10</v>
      </c>
    </row>
    <row r="34" spans="1:26" x14ac:dyDescent="0.25">
      <c r="A34">
        <v>3</v>
      </c>
      <c r="B34">
        <v>40</v>
      </c>
      <c r="C34" t="s">
        <v>34</v>
      </c>
      <c r="D34">
        <v>0.81689999999999996</v>
      </c>
      <c r="E34">
        <v>122.42</v>
      </c>
      <c r="F34">
        <v>117.34</v>
      </c>
      <c r="G34">
        <v>42.41</v>
      </c>
      <c r="H34">
        <v>0.75</v>
      </c>
      <c r="I34">
        <v>166</v>
      </c>
      <c r="J34">
        <v>93.55</v>
      </c>
      <c r="K34">
        <v>37.549999999999997</v>
      </c>
      <c r="L34">
        <v>4</v>
      </c>
      <c r="M34">
        <v>164</v>
      </c>
      <c r="N34">
        <v>12</v>
      </c>
      <c r="O34">
        <v>11772.07</v>
      </c>
      <c r="P34">
        <v>916.48</v>
      </c>
      <c r="Q34">
        <v>3534.39</v>
      </c>
      <c r="R34">
        <v>536.99</v>
      </c>
      <c r="S34">
        <v>274.41000000000003</v>
      </c>
      <c r="T34">
        <v>127524.9</v>
      </c>
      <c r="U34">
        <v>0.51</v>
      </c>
      <c r="V34">
        <v>0.83</v>
      </c>
      <c r="W34">
        <v>57.09</v>
      </c>
      <c r="X34">
        <v>7.55</v>
      </c>
      <c r="Y34">
        <v>2</v>
      </c>
      <c r="Z34">
        <v>10</v>
      </c>
    </row>
    <row r="35" spans="1:26" x14ac:dyDescent="0.25">
      <c r="A35">
        <v>4</v>
      </c>
      <c r="B35">
        <v>40</v>
      </c>
      <c r="C35" t="s">
        <v>34</v>
      </c>
      <c r="D35">
        <v>0.83450000000000002</v>
      </c>
      <c r="E35">
        <v>119.84</v>
      </c>
      <c r="F35">
        <v>115.52</v>
      </c>
      <c r="G35">
        <v>55.01</v>
      </c>
      <c r="H35">
        <v>0.93</v>
      </c>
      <c r="I35">
        <v>126</v>
      </c>
      <c r="J35">
        <v>94.79</v>
      </c>
      <c r="K35">
        <v>37.549999999999997</v>
      </c>
      <c r="L35">
        <v>5</v>
      </c>
      <c r="M35">
        <v>124</v>
      </c>
      <c r="N35">
        <v>12.23</v>
      </c>
      <c r="O35">
        <v>11924.18</v>
      </c>
      <c r="P35">
        <v>870.3</v>
      </c>
      <c r="Q35">
        <v>3534.08</v>
      </c>
      <c r="R35">
        <v>475.43</v>
      </c>
      <c r="S35">
        <v>274.41000000000003</v>
      </c>
      <c r="T35">
        <v>96943.07</v>
      </c>
      <c r="U35">
        <v>0.57999999999999996</v>
      </c>
      <c r="V35">
        <v>0.84</v>
      </c>
      <c r="W35">
        <v>57.03</v>
      </c>
      <c r="X35">
        <v>5.74</v>
      </c>
      <c r="Y35">
        <v>2</v>
      </c>
      <c r="Z35">
        <v>10</v>
      </c>
    </row>
    <row r="36" spans="1:26" x14ac:dyDescent="0.25">
      <c r="A36">
        <v>5</v>
      </c>
      <c r="B36">
        <v>40</v>
      </c>
      <c r="C36" t="s">
        <v>34</v>
      </c>
      <c r="D36">
        <v>0.84660000000000002</v>
      </c>
      <c r="E36">
        <v>118.13</v>
      </c>
      <c r="F36">
        <v>114.3</v>
      </c>
      <c r="G36">
        <v>68.58</v>
      </c>
      <c r="H36">
        <v>1.1000000000000001</v>
      </c>
      <c r="I36">
        <v>100</v>
      </c>
      <c r="J36">
        <v>96.02</v>
      </c>
      <c r="K36">
        <v>37.549999999999997</v>
      </c>
      <c r="L36">
        <v>6</v>
      </c>
      <c r="M36">
        <v>95</v>
      </c>
      <c r="N36">
        <v>12.47</v>
      </c>
      <c r="O36">
        <v>12076.67</v>
      </c>
      <c r="P36">
        <v>826.59</v>
      </c>
      <c r="Q36">
        <v>3533.97</v>
      </c>
      <c r="R36">
        <v>433.65</v>
      </c>
      <c r="S36">
        <v>274.41000000000003</v>
      </c>
      <c r="T36">
        <v>76185.08</v>
      </c>
      <c r="U36">
        <v>0.63</v>
      </c>
      <c r="V36">
        <v>0.85</v>
      </c>
      <c r="W36">
        <v>57</v>
      </c>
      <c r="X36">
        <v>4.5199999999999996</v>
      </c>
      <c r="Y36">
        <v>2</v>
      </c>
      <c r="Z36">
        <v>10</v>
      </c>
    </row>
    <row r="37" spans="1:26" x14ac:dyDescent="0.25">
      <c r="A37">
        <v>6</v>
      </c>
      <c r="B37">
        <v>40</v>
      </c>
      <c r="C37" t="s">
        <v>34</v>
      </c>
      <c r="D37">
        <v>0.85029999999999994</v>
      </c>
      <c r="E37">
        <v>117.6</v>
      </c>
      <c r="F37">
        <v>113.96</v>
      </c>
      <c r="G37">
        <v>75.97</v>
      </c>
      <c r="H37">
        <v>1.27</v>
      </c>
      <c r="I37">
        <v>90</v>
      </c>
      <c r="J37">
        <v>97.26</v>
      </c>
      <c r="K37">
        <v>37.549999999999997</v>
      </c>
      <c r="L37">
        <v>7</v>
      </c>
      <c r="M37">
        <v>1</v>
      </c>
      <c r="N37">
        <v>12.71</v>
      </c>
      <c r="O37">
        <v>12229.54</v>
      </c>
      <c r="P37">
        <v>810.67</v>
      </c>
      <c r="Q37">
        <v>3534.7</v>
      </c>
      <c r="R37">
        <v>419.06</v>
      </c>
      <c r="S37">
        <v>274.41000000000003</v>
      </c>
      <c r="T37">
        <v>68941.78</v>
      </c>
      <c r="U37">
        <v>0.65</v>
      </c>
      <c r="V37">
        <v>0.85</v>
      </c>
      <c r="W37">
        <v>57.08</v>
      </c>
      <c r="X37">
        <v>4.1900000000000004</v>
      </c>
      <c r="Y37">
        <v>2</v>
      </c>
      <c r="Z37">
        <v>10</v>
      </c>
    </row>
    <row r="38" spans="1:26" x14ac:dyDescent="0.25">
      <c r="A38">
        <v>7</v>
      </c>
      <c r="B38">
        <v>40</v>
      </c>
      <c r="C38" t="s">
        <v>34</v>
      </c>
      <c r="D38">
        <v>0.85029999999999994</v>
      </c>
      <c r="E38">
        <v>117.6</v>
      </c>
      <c r="F38">
        <v>113.96</v>
      </c>
      <c r="G38">
        <v>75.97</v>
      </c>
      <c r="H38">
        <v>1.43</v>
      </c>
      <c r="I38">
        <v>90</v>
      </c>
      <c r="J38">
        <v>98.5</v>
      </c>
      <c r="K38">
        <v>37.549999999999997</v>
      </c>
      <c r="L38">
        <v>8</v>
      </c>
      <c r="M38">
        <v>0</v>
      </c>
      <c r="N38">
        <v>12.95</v>
      </c>
      <c r="O38">
        <v>12382.79</v>
      </c>
      <c r="P38">
        <v>819.83</v>
      </c>
      <c r="Q38">
        <v>3534.55</v>
      </c>
      <c r="R38">
        <v>419.19</v>
      </c>
      <c r="S38">
        <v>274.41000000000003</v>
      </c>
      <c r="T38">
        <v>69003.45</v>
      </c>
      <c r="U38">
        <v>0.65</v>
      </c>
      <c r="V38">
        <v>0.85</v>
      </c>
      <c r="W38">
        <v>57.08</v>
      </c>
      <c r="X38">
        <v>4.1900000000000004</v>
      </c>
      <c r="Y38">
        <v>2</v>
      </c>
      <c r="Z38">
        <v>10</v>
      </c>
    </row>
    <row r="39" spans="1:26" x14ac:dyDescent="0.25">
      <c r="A39">
        <v>0</v>
      </c>
      <c r="B39">
        <v>30</v>
      </c>
      <c r="C39" t="s">
        <v>34</v>
      </c>
      <c r="D39">
        <v>0.62660000000000005</v>
      </c>
      <c r="E39">
        <v>159.6</v>
      </c>
      <c r="F39">
        <v>145.9</v>
      </c>
      <c r="G39">
        <v>11.49</v>
      </c>
      <c r="H39">
        <v>0.24</v>
      </c>
      <c r="I39">
        <v>762</v>
      </c>
      <c r="J39">
        <v>71.52</v>
      </c>
      <c r="K39">
        <v>32.270000000000003</v>
      </c>
      <c r="L39">
        <v>1</v>
      </c>
      <c r="M39">
        <v>760</v>
      </c>
      <c r="N39">
        <v>8.25</v>
      </c>
      <c r="O39">
        <v>9054.6</v>
      </c>
      <c r="P39">
        <v>1049.97</v>
      </c>
      <c r="Q39">
        <v>3541.45</v>
      </c>
      <c r="R39">
        <v>1502.04</v>
      </c>
      <c r="S39">
        <v>274.41000000000003</v>
      </c>
      <c r="T39">
        <v>607070.37</v>
      </c>
      <c r="U39">
        <v>0.18</v>
      </c>
      <c r="V39">
        <v>0.67</v>
      </c>
      <c r="W39">
        <v>58.08</v>
      </c>
      <c r="X39">
        <v>36</v>
      </c>
      <c r="Y39">
        <v>2</v>
      </c>
      <c r="Z39">
        <v>10</v>
      </c>
    </row>
    <row r="40" spans="1:26" x14ac:dyDescent="0.25">
      <c r="A40">
        <v>1</v>
      </c>
      <c r="B40">
        <v>30</v>
      </c>
      <c r="C40" t="s">
        <v>34</v>
      </c>
      <c r="D40">
        <v>0.76470000000000005</v>
      </c>
      <c r="E40">
        <v>130.77000000000001</v>
      </c>
      <c r="F40">
        <v>124.1</v>
      </c>
      <c r="G40">
        <v>24.02</v>
      </c>
      <c r="H40">
        <v>0.48</v>
      </c>
      <c r="I40">
        <v>310</v>
      </c>
      <c r="J40">
        <v>72.7</v>
      </c>
      <c r="K40">
        <v>32.270000000000003</v>
      </c>
      <c r="L40">
        <v>2</v>
      </c>
      <c r="M40">
        <v>308</v>
      </c>
      <c r="N40">
        <v>8.43</v>
      </c>
      <c r="O40">
        <v>9200.25</v>
      </c>
      <c r="P40">
        <v>858.23</v>
      </c>
      <c r="Q40">
        <v>3536.41</v>
      </c>
      <c r="R40">
        <v>764.55</v>
      </c>
      <c r="S40">
        <v>274.41000000000003</v>
      </c>
      <c r="T40">
        <v>240586.4</v>
      </c>
      <c r="U40">
        <v>0.36</v>
      </c>
      <c r="V40">
        <v>0.78</v>
      </c>
      <c r="W40">
        <v>57.34</v>
      </c>
      <c r="X40">
        <v>14.29</v>
      </c>
      <c r="Y40">
        <v>2</v>
      </c>
      <c r="Z40">
        <v>10</v>
      </c>
    </row>
    <row r="41" spans="1:26" x14ac:dyDescent="0.25">
      <c r="A41">
        <v>2</v>
      </c>
      <c r="B41">
        <v>30</v>
      </c>
      <c r="C41" t="s">
        <v>34</v>
      </c>
      <c r="D41">
        <v>0.81210000000000004</v>
      </c>
      <c r="E41">
        <v>123.14</v>
      </c>
      <c r="F41">
        <v>118.37</v>
      </c>
      <c r="G41">
        <v>37.78</v>
      </c>
      <c r="H41">
        <v>0.71</v>
      </c>
      <c r="I41">
        <v>188</v>
      </c>
      <c r="J41">
        <v>73.88</v>
      </c>
      <c r="K41">
        <v>32.270000000000003</v>
      </c>
      <c r="L41">
        <v>3</v>
      </c>
      <c r="M41">
        <v>186</v>
      </c>
      <c r="N41">
        <v>8.61</v>
      </c>
      <c r="O41">
        <v>9346.23</v>
      </c>
      <c r="P41">
        <v>779.08</v>
      </c>
      <c r="Q41">
        <v>3534.72</v>
      </c>
      <c r="R41">
        <v>571.67999999999995</v>
      </c>
      <c r="S41">
        <v>274.41000000000003</v>
      </c>
      <c r="T41">
        <v>144760.07999999999</v>
      </c>
      <c r="U41">
        <v>0.48</v>
      </c>
      <c r="V41">
        <v>0.82</v>
      </c>
      <c r="W41">
        <v>57.14</v>
      </c>
      <c r="X41">
        <v>8.58</v>
      </c>
      <c r="Y41">
        <v>2</v>
      </c>
      <c r="Z41">
        <v>10</v>
      </c>
    </row>
    <row r="42" spans="1:26" x14ac:dyDescent="0.25">
      <c r="A42">
        <v>3</v>
      </c>
      <c r="B42">
        <v>30</v>
      </c>
      <c r="C42" t="s">
        <v>34</v>
      </c>
      <c r="D42">
        <v>0.83560000000000001</v>
      </c>
      <c r="E42">
        <v>119.67</v>
      </c>
      <c r="F42">
        <v>115.79</v>
      </c>
      <c r="G42">
        <v>53.03</v>
      </c>
      <c r="H42">
        <v>0.93</v>
      </c>
      <c r="I42">
        <v>131</v>
      </c>
      <c r="J42">
        <v>75.069999999999993</v>
      </c>
      <c r="K42">
        <v>32.270000000000003</v>
      </c>
      <c r="L42">
        <v>4</v>
      </c>
      <c r="M42">
        <v>120</v>
      </c>
      <c r="N42">
        <v>8.8000000000000007</v>
      </c>
      <c r="O42">
        <v>9492.5499999999993</v>
      </c>
      <c r="P42">
        <v>719.73</v>
      </c>
      <c r="Q42">
        <v>3534.24</v>
      </c>
      <c r="R42">
        <v>483.57</v>
      </c>
      <c r="S42">
        <v>274.41000000000003</v>
      </c>
      <c r="T42">
        <v>100990.27</v>
      </c>
      <c r="U42">
        <v>0.56999999999999995</v>
      </c>
      <c r="V42">
        <v>0.84</v>
      </c>
      <c r="W42">
        <v>57.06</v>
      </c>
      <c r="X42">
        <v>6.01</v>
      </c>
      <c r="Y42">
        <v>2</v>
      </c>
      <c r="Z42">
        <v>10</v>
      </c>
    </row>
    <row r="43" spans="1:26" x14ac:dyDescent="0.25">
      <c r="A43">
        <v>4</v>
      </c>
      <c r="B43">
        <v>30</v>
      </c>
      <c r="C43" t="s">
        <v>34</v>
      </c>
      <c r="D43">
        <v>0.84060000000000001</v>
      </c>
      <c r="E43">
        <v>118.97</v>
      </c>
      <c r="F43">
        <v>115.27</v>
      </c>
      <c r="G43">
        <v>58.12</v>
      </c>
      <c r="H43">
        <v>1.1499999999999999</v>
      </c>
      <c r="I43">
        <v>119</v>
      </c>
      <c r="J43">
        <v>76.260000000000005</v>
      </c>
      <c r="K43">
        <v>32.270000000000003</v>
      </c>
      <c r="L43">
        <v>5</v>
      </c>
      <c r="M43">
        <v>0</v>
      </c>
      <c r="N43">
        <v>8.99</v>
      </c>
      <c r="O43">
        <v>9639.2000000000007</v>
      </c>
      <c r="P43">
        <v>710.31</v>
      </c>
      <c r="Q43">
        <v>3534.96</v>
      </c>
      <c r="R43">
        <v>461.7</v>
      </c>
      <c r="S43">
        <v>274.41000000000003</v>
      </c>
      <c r="T43">
        <v>90112.73</v>
      </c>
      <c r="U43">
        <v>0.59</v>
      </c>
      <c r="V43">
        <v>0.84</v>
      </c>
      <c r="W43">
        <v>57.17</v>
      </c>
      <c r="X43">
        <v>5.49</v>
      </c>
      <c r="Y43">
        <v>2</v>
      </c>
      <c r="Z43">
        <v>10</v>
      </c>
    </row>
    <row r="44" spans="1:26" x14ac:dyDescent="0.25">
      <c r="A44">
        <v>0</v>
      </c>
      <c r="B44">
        <v>15</v>
      </c>
      <c r="C44" t="s">
        <v>34</v>
      </c>
      <c r="D44">
        <v>0.74139999999999995</v>
      </c>
      <c r="E44">
        <v>134.87</v>
      </c>
      <c r="F44">
        <v>128.66</v>
      </c>
      <c r="G44">
        <v>19.010000000000002</v>
      </c>
      <c r="H44">
        <v>0.43</v>
      </c>
      <c r="I44">
        <v>406</v>
      </c>
      <c r="J44">
        <v>39.78</v>
      </c>
      <c r="K44">
        <v>19.54</v>
      </c>
      <c r="L44">
        <v>1</v>
      </c>
      <c r="M44">
        <v>404</v>
      </c>
      <c r="N44">
        <v>4.24</v>
      </c>
      <c r="O44">
        <v>5140</v>
      </c>
      <c r="P44">
        <v>561.37</v>
      </c>
      <c r="Q44">
        <v>3537.7</v>
      </c>
      <c r="R44">
        <v>918.8</v>
      </c>
      <c r="S44">
        <v>274.41000000000003</v>
      </c>
      <c r="T44">
        <v>317231.69</v>
      </c>
      <c r="U44">
        <v>0.3</v>
      </c>
      <c r="V44">
        <v>0.76</v>
      </c>
      <c r="W44">
        <v>57.49</v>
      </c>
      <c r="X44">
        <v>18.829999999999998</v>
      </c>
      <c r="Y44">
        <v>2</v>
      </c>
      <c r="Z44">
        <v>10</v>
      </c>
    </row>
    <row r="45" spans="1:26" x14ac:dyDescent="0.25">
      <c r="A45">
        <v>1</v>
      </c>
      <c r="B45">
        <v>15</v>
      </c>
      <c r="C45" t="s">
        <v>34</v>
      </c>
      <c r="D45">
        <v>0.79900000000000004</v>
      </c>
      <c r="E45">
        <v>125.16</v>
      </c>
      <c r="F45">
        <v>120.83</v>
      </c>
      <c r="G45">
        <v>30.59</v>
      </c>
      <c r="H45">
        <v>0.84</v>
      </c>
      <c r="I45">
        <v>237</v>
      </c>
      <c r="J45">
        <v>40.89</v>
      </c>
      <c r="K45">
        <v>19.54</v>
      </c>
      <c r="L45">
        <v>2</v>
      </c>
      <c r="M45">
        <v>0</v>
      </c>
      <c r="N45">
        <v>4.3499999999999996</v>
      </c>
      <c r="O45">
        <v>5277.26</v>
      </c>
      <c r="P45">
        <v>493.5</v>
      </c>
      <c r="Q45">
        <v>3538.27</v>
      </c>
      <c r="R45">
        <v>643.64</v>
      </c>
      <c r="S45">
        <v>274.41000000000003</v>
      </c>
      <c r="T45">
        <v>180493.64</v>
      </c>
      <c r="U45">
        <v>0.43</v>
      </c>
      <c r="V45">
        <v>0.81</v>
      </c>
      <c r="W45">
        <v>57.52</v>
      </c>
      <c r="X45">
        <v>11.02</v>
      </c>
      <c r="Y45">
        <v>2</v>
      </c>
      <c r="Z45">
        <v>10</v>
      </c>
    </row>
    <row r="46" spans="1:26" x14ac:dyDescent="0.25">
      <c r="A46">
        <v>0</v>
      </c>
      <c r="B46">
        <v>70</v>
      </c>
      <c r="C46" t="s">
        <v>34</v>
      </c>
      <c r="D46">
        <v>0.42330000000000001</v>
      </c>
      <c r="E46">
        <v>236.24</v>
      </c>
      <c r="F46">
        <v>188.07</v>
      </c>
      <c r="G46">
        <v>7.1</v>
      </c>
      <c r="H46">
        <v>0.12</v>
      </c>
      <c r="I46">
        <v>1590</v>
      </c>
      <c r="J46">
        <v>141.81</v>
      </c>
      <c r="K46">
        <v>47.83</v>
      </c>
      <c r="L46">
        <v>1</v>
      </c>
      <c r="M46">
        <v>1588</v>
      </c>
      <c r="N46">
        <v>22.98</v>
      </c>
      <c r="O46">
        <v>17723.39</v>
      </c>
      <c r="P46">
        <v>2172.21</v>
      </c>
      <c r="Q46">
        <v>3551.4</v>
      </c>
      <c r="R46">
        <v>2934.47</v>
      </c>
      <c r="S46">
        <v>274.41000000000003</v>
      </c>
      <c r="T46">
        <v>1319146.47</v>
      </c>
      <c r="U46">
        <v>0.09</v>
      </c>
      <c r="V46">
        <v>0.52</v>
      </c>
      <c r="W46">
        <v>59.41</v>
      </c>
      <c r="X46">
        <v>78.040000000000006</v>
      </c>
      <c r="Y46">
        <v>2</v>
      </c>
      <c r="Z46">
        <v>10</v>
      </c>
    </row>
    <row r="47" spans="1:26" x14ac:dyDescent="0.25">
      <c r="A47">
        <v>1</v>
      </c>
      <c r="B47">
        <v>70</v>
      </c>
      <c r="C47" t="s">
        <v>34</v>
      </c>
      <c r="D47">
        <v>0.64539999999999997</v>
      </c>
      <c r="E47">
        <v>154.94</v>
      </c>
      <c r="F47">
        <v>136.33000000000001</v>
      </c>
      <c r="G47">
        <v>14.43</v>
      </c>
      <c r="H47">
        <v>0.25</v>
      </c>
      <c r="I47">
        <v>567</v>
      </c>
      <c r="J47">
        <v>143.16999999999999</v>
      </c>
      <c r="K47">
        <v>47.83</v>
      </c>
      <c r="L47">
        <v>2</v>
      </c>
      <c r="M47">
        <v>565</v>
      </c>
      <c r="N47">
        <v>23.34</v>
      </c>
      <c r="O47">
        <v>17891.86</v>
      </c>
      <c r="P47">
        <v>1565.96</v>
      </c>
      <c r="Q47">
        <v>3540.19</v>
      </c>
      <c r="R47">
        <v>1177.77</v>
      </c>
      <c r="S47">
        <v>274.41000000000003</v>
      </c>
      <c r="T47">
        <v>445911.01</v>
      </c>
      <c r="U47">
        <v>0.23</v>
      </c>
      <c r="V47">
        <v>0.71</v>
      </c>
      <c r="W47">
        <v>57.76</v>
      </c>
      <c r="X47">
        <v>26.47</v>
      </c>
      <c r="Y47">
        <v>2</v>
      </c>
      <c r="Z47">
        <v>10</v>
      </c>
    </row>
    <row r="48" spans="1:26" x14ac:dyDescent="0.25">
      <c r="A48">
        <v>2</v>
      </c>
      <c r="B48">
        <v>70</v>
      </c>
      <c r="C48" t="s">
        <v>34</v>
      </c>
      <c r="D48">
        <v>0.72529999999999994</v>
      </c>
      <c r="E48">
        <v>137.87</v>
      </c>
      <c r="F48">
        <v>125.7</v>
      </c>
      <c r="G48">
        <v>21.92</v>
      </c>
      <c r="H48">
        <v>0.37</v>
      </c>
      <c r="I48">
        <v>344</v>
      </c>
      <c r="J48">
        <v>144.54</v>
      </c>
      <c r="K48">
        <v>47.83</v>
      </c>
      <c r="L48">
        <v>3</v>
      </c>
      <c r="M48">
        <v>342</v>
      </c>
      <c r="N48">
        <v>23.71</v>
      </c>
      <c r="O48">
        <v>18060.849999999999</v>
      </c>
      <c r="P48">
        <v>1429.14</v>
      </c>
      <c r="Q48">
        <v>3536.73</v>
      </c>
      <c r="R48">
        <v>819.45</v>
      </c>
      <c r="S48">
        <v>274.41000000000003</v>
      </c>
      <c r="T48">
        <v>267867.31</v>
      </c>
      <c r="U48">
        <v>0.33</v>
      </c>
      <c r="V48">
        <v>0.77</v>
      </c>
      <c r="W48">
        <v>57.38</v>
      </c>
      <c r="X48">
        <v>15.88</v>
      </c>
      <c r="Y48">
        <v>2</v>
      </c>
      <c r="Z48">
        <v>10</v>
      </c>
    </row>
    <row r="49" spans="1:26" x14ac:dyDescent="0.25">
      <c r="A49">
        <v>3</v>
      </c>
      <c r="B49">
        <v>70</v>
      </c>
      <c r="C49" t="s">
        <v>34</v>
      </c>
      <c r="D49">
        <v>0.76680000000000004</v>
      </c>
      <c r="E49">
        <v>130.4</v>
      </c>
      <c r="F49">
        <v>121.07</v>
      </c>
      <c r="G49">
        <v>29.53</v>
      </c>
      <c r="H49">
        <v>0.49</v>
      </c>
      <c r="I49">
        <v>246</v>
      </c>
      <c r="J49">
        <v>145.91999999999999</v>
      </c>
      <c r="K49">
        <v>47.83</v>
      </c>
      <c r="L49">
        <v>4</v>
      </c>
      <c r="M49">
        <v>244</v>
      </c>
      <c r="N49">
        <v>24.09</v>
      </c>
      <c r="O49">
        <v>18230.349999999999</v>
      </c>
      <c r="P49">
        <v>1361.08</v>
      </c>
      <c r="Q49">
        <v>3535.2</v>
      </c>
      <c r="R49">
        <v>662.87</v>
      </c>
      <c r="S49">
        <v>274.41000000000003</v>
      </c>
      <c r="T49">
        <v>190067.19</v>
      </c>
      <c r="U49">
        <v>0.41</v>
      </c>
      <c r="V49">
        <v>0.8</v>
      </c>
      <c r="W49">
        <v>57.22</v>
      </c>
      <c r="X49">
        <v>11.27</v>
      </c>
      <c r="Y49">
        <v>2</v>
      </c>
      <c r="Z49">
        <v>10</v>
      </c>
    </row>
    <row r="50" spans="1:26" x14ac:dyDescent="0.25">
      <c r="A50">
        <v>4</v>
      </c>
      <c r="B50">
        <v>70</v>
      </c>
      <c r="C50" t="s">
        <v>34</v>
      </c>
      <c r="D50">
        <v>0.79249999999999998</v>
      </c>
      <c r="E50">
        <v>126.18</v>
      </c>
      <c r="F50">
        <v>118.46</v>
      </c>
      <c r="G50">
        <v>37.409999999999997</v>
      </c>
      <c r="H50">
        <v>0.6</v>
      </c>
      <c r="I50">
        <v>190</v>
      </c>
      <c r="J50">
        <v>147.30000000000001</v>
      </c>
      <c r="K50">
        <v>47.83</v>
      </c>
      <c r="L50">
        <v>5</v>
      </c>
      <c r="M50">
        <v>188</v>
      </c>
      <c r="N50">
        <v>24.47</v>
      </c>
      <c r="O50">
        <v>18400.38</v>
      </c>
      <c r="P50">
        <v>1315.51</v>
      </c>
      <c r="Q50">
        <v>3535.1</v>
      </c>
      <c r="R50">
        <v>574.04</v>
      </c>
      <c r="S50">
        <v>274.41000000000003</v>
      </c>
      <c r="T50">
        <v>145931.31</v>
      </c>
      <c r="U50">
        <v>0.48</v>
      </c>
      <c r="V50">
        <v>0.82</v>
      </c>
      <c r="W50">
        <v>57.15</v>
      </c>
      <c r="X50">
        <v>8.67</v>
      </c>
      <c r="Y50">
        <v>2</v>
      </c>
      <c r="Z50">
        <v>10</v>
      </c>
    </row>
    <row r="51" spans="1:26" x14ac:dyDescent="0.25">
      <c r="A51">
        <v>5</v>
      </c>
      <c r="B51">
        <v>70</v>
      </c>
      <c r="C51" t="s">
        <v>34</v>
      </c>
      <c r="D51">
        <v>0.80989999999999995</v>
      </c>
      <c r="E51">
        <v>123.47</v>
      </c>
      <c r="F51">
        <v>116.79</v>
      </c>
      <c r="G51">
        <v>45.5</v>
      </c>
      <c r="H51">
        <v>0.71</v>
      </c>
      <c r="I51">
        <v>154</v>
      </c>
      <c r="J51">
        <v>148.68</v>
      </c>
      <c r="K51">
        <v>47.83</v>
      </c>
      <c r="L51">
        <v>6</v>
      </c>
      <c r="M51">
        <v>152</v>
      </c>
      <c r="N51">
        <v>24.85</v>
      </c>
      <c r="O51">
        <v>18570.939999999999</v>
      </c>
      <c r="P51">
        <v>1280.3699999999999</v>
      </c>
      <c r="Q51">
        <v>3534.24</v>
      </c>
      <c r="R51">
        <v>518.21</v>
      </c>
      <c r="S51">
        <v>274.41000000000003</v>
      </c>
      <c r="T51">
        <v>118197.49</v>
      </c>
      <c r="U51">
        <v>0.53</v>
      </c>
      <c r="V51">
        <v>0.83</v>
      </c>
      <c r="W51">
        <v>57.08</v>
      </c>
      <c r="X51">
        <v>7.01</v>
      </c>
      <c r="Y51">
        <v>2</v>
      </c>
      <c r="Z51">
        <v>10</v>
      </c>
    </row>
    <row r="52" spans="1:26" x14ac:dyDescent="0.25">
      <c r="A52">
        <v>6</v>
      </c>
      <c r="B52">
        <v>70</v>
      </c>
      <c r="C52" t="s">
        <v>34</v>
      </c>
      <c r="D52">
        <v>0.8216</v>
      </c>
      <c r="E52">
        <v>121.71</v>
      </c>
      <c r="F52">
        <v>115.73</v>
      </c>
      <c r="G52">
        <v>53.41</v>
      </c>
      <c r="H52">
        <v>0.83</v>
      </c>
      <c r="I52">
        <v>130</v>
      </c>
      <c r="J52">
        <v>150.07</v>
      </c>
      <c r="K52">
        <v>47.83</v>
      </c>
      <c r="L52">
        <v>7</v>
      </c>
      <c r="M52">
        <v>128</v>
      </c>
      <c r="N52">
        <v>25.24</v>
      </c>
      <c r="O52">
        <v>18742.03</v>
      </c>
      <c r="P52">
        <v>1251.8</v>
      </c>
      <c r="Q52">
        <v>3534.34</v>
      </c>
      <c r="R52">
        <v>481.88</v>
      </c>
      <c r="S52">
        <v>274.41000000000003</v>
      </c>
      <c r="T52">
        <v>100147.91</v>
      </c>
      <c r="U52">
        <v>0.56999999999999995</v>
      </c>
      <c r="V52">
        <v>0.84</v>
      </c>
      <c r="W52">
        <v>57.05</v>
      </c>
      <c r="X52">
        <v>5.94</v>
      </c>
      <c r="Y52">
        <v>2</v>
      </c>
      <c r="Z52">
        <v>10</v>
      </c>
    </row>
    <row r="53" spans="1:26" x14ac:dyDescent="0.25">
      <c r="A53">
        <v>7</v>
      </c>
      <c r="B53">
        <v>70</v>
      </c>
      <c r="C53" t="s">
        <v>34</v>
      </c>
      <c r="D53">
        <v>0.83140000000000003</v>
      </c>
      <c r="E53">
        <v>120.27</v>
      </c>
      <c r="F53">
        <v>114.84</v>
      </c>
      <c r="G53">
        <v>62.07</v>
      </c>
      <c r="H53">
        <v>0.94</v>
      </c>
      <c r="I53">
        <v>111</v>
      </c>
      <c r="J53">
        <v>151.46</v>
      </c>
      <c r="K53">
        <v>47.83</v>
      </c>
      <c r="L53">
        <v>8</v>
      </c>
      <c r="M53">
        <v>109</v>
      </c>
      <c r="N53">
        <v>25.63</v>
      </c>
      <c r="O53">
        <v>18913.66</v>
      </c>
      <c r="P53">
        <v>1224.75</v>
      </c>
      <c r="Q53">
        <v>3534.07</v>
      </c>
      <c r="R53">
        <v>451.69</v>
      </c>
      <c r="S53">
        <v>274.41000000000003</v>
      </c>
      <c r="T53">
        <v>85152.31</v>
      </c>
      <c r="U53">
        <v>0.61</v>
      </c>
      <c r="V53">
        <v>0.85</v>
      </c>
      <c r="W53">
        <v>57.03</v>
      </c>
      <c r="X53">
        <v>5.0599999999999996</v>
      </c>
      <c r="Y53">
        <v>2</v>
      </c>
      <c r="Z53">
        <v>10</v>
      </c>
    </row>
    <row r="54" spans="1:26" x14ac:dyDescent="0.25">
      <c r="A54">
        <v>8</v>
      </c>
      <c r="B54">
        <v>70</v>
      </c>
      <c r="C54" t="s">
        <v>34</v>
      </c>
      <c r="D54">
        <v>0.83919999999999995</v>
      </c>
      <c r="E54">
        <v>119.16</v>
      </c>
      <c r="F54">
        <v>114.13</v>
      </c>
      <c r="G54">
        <v>70.59</v>
      </c>
      <c r="H54">
        <v>1.04</v>
      </c>
      <c r="I54">
        <v>97</v>
      </c>
      <c r="J54">
        <v>152.85</v>
      </c>
      <c r="K54">
        <v>47.83</v>
      </c>
      <c r="L54">
        <v>9</v>
      </c>
      <c r="M54">
        <v>95</v>
      </c>
      <c r="N54">
        <v>26.03</v>
      </c>
      <c r="O54">
        <v>19085.830000000002</v>
      </c>
      <c r="P54">
        <v>1199.78</v>
      </c>
      <c r="Q54">
        <v>3533.73</v>
      </c>
      <c r="R54">
        <v>428.5</v>
      </c>
      <c r="S54">
        <v>274.41000000000003</v>
      </c>
      <c r="T54">
        <v>73623.839999999997</v>
      </c>
      <c r="U54">
        <v>0.64</v>
      </c>
      <c r="V54">
        <v>0.85</v>
      </c>
      <c r="W54">
        <v>56.98</v>
      </c>
      <c r="X54">
        <v>4.3499999999999996</v>
      </c>
      <c r="Y54">
        <v>2</v>
      </c>
      <c r="Z54">
        <v>10</v>
      </c>
    </row>
    <row r="55" spans="1:26" x14ac:dyDescent="0.25">
      <c r="A55">
        <v>9</v>
      </c>
      <c r="B55">
        <v>70</v>
      </c>
      <c r="C55" t="s">
        <v>34</v>
      </c>
      <c r="D55">
        <v>0.84489999999999998</v>
      </c>
      <c r="E55">
        <v>118.35</v>
      </c>
      <c r="F55">
        <v>113.64</v>
      </c>
      <c r="G55">
        <v>79.28</v>
      </c>
      <c r="H55">
        <v>1.1499999999999999</v>
      </c>
      <c r="I55">
        <v>86</v>
      </c>
      <c r="J55">
        <v>154.25</v>
      </c>
      <c r="K55">
        <v>47.83</v>
      </c>
      <c r="L55">
        <v>10</v>
      </c>
      <c r="M55">
        <v>84</v>
      </c>
      <c r="N55">
        <v>26.43</v>
      </c>
      <c r="O55">
        <v>19258.55</v>
      </c>
      <c r="P55">
        <v>1176.83</v>
      </c>
      <c r="Q55">
        <v>3533.55</v>
      </c>
      <c r="R55">
        <v>412.26</v>
      </c>
      <c r="S55">
        <v>274.41000000000003</v>
      </c>
      <c r="T55">
        <v>65560.81</v>
      </c>
      <c r="U55">
        <v>0.67</v>
      </c>
      <c r="V55">
        <v>0.86</v>
      </c>
      <c r="W55">
        <v>56.96</v>
      </c>
      <c r="X55">
        <v>3.87</v>
      </c>
      <c r="Y55">
        <v>2</v>
      </c>
      <c r="Z55">
        <v>10</v>
      </c>
    </row>
    <row r="56" spans="1:26" x14ac:dyDescent="0.25">
      <c r="A56">
        <v>10</v>
      </c>
      <c r="B56">
        <v>70</v>
      </c>
      <c r="C56" t="s">
        <v>34</v>
      </c>
      <c r="D56">
        <v>0.84940000000000004</v>
      </c>
      <c r="E56">
        <v>117.73</v>
      </c>
      <c r="F56">
        <v>113.28</v>
      </c>
      <c r="G56">
        <v>88.27</v>
      </c>
      <c r="H56">
        <v>1.25</v>
      </c>
      <c r="I56">
        <v>77</v>
      </c>
      <c r="J56">
        <v>155.66</v>
      </c>
      <c r="K56">
        <v>47.83</v>
      </c>
      <c r="L56">
        <v>11</v>
      </c>
      <c r="M56">
        <v>75</v>
      </c>
      <c r="N56">
        <v>26.83</v>
      </c>
      <c r="O56">
        <v>19431.82</v>
      </c>
      <c r="P56">
        <v>1153.94</v>
      </c>
      <c r="Q56">
        <v>3533.56</v>
      </c>
      <c r="R56">
        <v>399.24</v>
      </c>
      <c r="S56">
        <v>274.41000000000003</v>
      </c>
      <c r="T56">
        <v>59095.3</v>
      </c>
      <c r="U56">
        <v>0.69</v>
      </c>
      <c r="V56">
        <v>0.86</v>
      </c>
      <c r="W56">
        <v>56.97</v>
      </c>
      <c r="X56">
        <v>3.51</v>
      </c>
      <c r="Y56">
        <v>2</v>
      </c>
      <c r="Z56">
        <v>10</v>
      </c>
    </row>
    <row r="57" spans="1:26" x14ac:dyDescent="0.25">
      <c r="A57">
        <v>11</v>
      </c>
      <c r="B57">
        <v>70</v>
      </c>
      <c r="C57" t="s">
        <v>34</v>
      </c>
      <c r="D57">
        <v>0.85399999999999998</v>
      </c>
      <c r="E57">
        <v>117.09</v>
      </c>
      <c r="F57">
        <v>112.87</v>
      </c>
      <c r="G57">
        <v>98.15</v>
      </c>
      <c r="H57">
        <v>1.35</v>
      </c>
      <c r="I57">
        <v>69</v>
      </c>
      <c r="J57">
        <v>157.07</v>
      </c>
      <c r="K57">
        <v>47.83</v>
      </c>
      <c r="L57">
        <v>12</v>
      </c>
      <c r="M57">
        <v>67</v>
      </c>
      <c r="N57">
        <v>27.24</v>
      </c>
      <c r="O57">
        <v>19605.66</v>
      </c>
      <c r="P57">
        <v>1131.1199999999999</v>
      </c>
      <c r="Q57">
        <v>3533.52</v>
      </c>
      <c r="R57">
        <v>386.24</v>
      </c>
      <c r="S57">
        <v>274.41000000000003</v>
      </c>
      <c r="T57">
        <v>52634.7</v>
      </c>
      <c r="U57">
        <v>0.71</v>
      </c>
      <c r="V57">
        <v>0.86</v>
      </c>
      <c r="W57">
        <v>56.93</v>
      </c>
      <c r="X57">
        <v>3.1</v>
      </c>
      <c r="Y57">
        <v>2</v>
      </c>
      <c r="Z57">
        <v>10</v>
      </c>
    </row>
    <row r="58" spans="1:26" x14ac:dyDescent="0.25">
      <c r="A58">
        <v>12</v>
      </c>
      <c r="B58">
        <v>70</v>
      </c>
      <c r="C58" t="s">
        <v>34</v>
      </c>
      <c r="D58">
        <v>0.8579</v>
      </c>
      <c r="E58">
        <v>116.56</v>
      </c>
      <c r="F58">
        <v>112.54</v>
      </c>
      <c r="G58">
        <v>108.91</v>
      </c>
      <c r="H58">
        <v>1.45</v>
      </c>
      <c r="I58">
        <v>62</v>
      </c>
      <c r="J58">
        <v>158.47999999999999</v>
      </c>
      <c r="K58">
        <v>47.83</v>
      </c>
      <c r="L58">
        <v>13</v>
      </c>
      <c r="M58">
        <v>60</v>
      </c>
      <c r="N58">
        <v>27.65</v>
      </c>
      <c r="O58">
        <v>19780.060000000001</v>
      </c>
      <c r="P58">
        <v>1107.8</v>
      </c>
      <c r="Q58">
        <v>3533.29</v>
      </c>
      <c r="R58">
        <v>375.15</v>
      </c>
      <c r="S58">
        <v>274.41000000000003</v>
      </c>
      <c r="T58">
        <v>47122.8</v>
      </c>
      <c r="U58">
        <v>0.73</v>
      </c>
      <c r="V58">
        <v>0.87</v>
      </c>
      <c r="W58">
        <v>56.92</v>
      </c>
      <c r="X58">
        <v>2.78</v>
      </c>
      <c r="Y58">
        <v>2</v>
      </c>
      <c r="Z58">
        <v>10</v>
      </c>
    </row>
    <row r="59" spans="1:26" x14ac:dyDescent="0.25">
      <c r="A59">
        <v>13</v>
      </c>
      <c r="B59">
        <v>70</v>
      </c>
      <c r="C59" t="s">
        <v>34</v>
      </c>
      <c r="D59">
        <v>0.86060000000000003</v>
      </c>
      <c r="E59">
        <v>116.19</v>
      </c>
      <c r="F59">
        <v>112.32</v>
      </c>
      <c r="G59">
        <v>118.23</v>
      </c>
      <c r="H59">
        <v>1.55</v>
      </c>
      <c r="I59">
        <v>57</v>
      </c>
      <c r="J59">
        <v>159.9</v>
      </c>
      <c r="K59">
        <v>47.83</v>
      </c>
      <c r="L59">
        <v>14</v>
      </c>
      <c r="M59">
        <v>55</v>
      </c>
      <c r="N59">
        <v>28.07</v>
      </c>
      <c r="O59">
        <v>19955.16</v>
      </c>
      <c r="P59">
        <v>1087.3699999999999</v>
      </c>
      <c r="Q59">
        <v>3533.36</v>
      </c>
      <c r="R59">
        <v>367.46</v>
      </c>
      <c r="S59">
        <v>274.41000000000003</v>
      </c>
      <c r="T59">
        <v>43306.44</v>
      </c>
      <c r="U59">
        <v>0.75</v>
      </c>
      <c r="V59">
        <v>0.87</v>
      </c>
      <c r="W59">
        <v>56.92</v>
      </c>
      <c r="X59">
        <v>2.5499999999999998</v>
      </c>
      <c r="Y59">
        <v>2</v>
      </c>
      <c r="Z59">
        <v>10</v>
      </c>
    </row>
    <row r="60" spans="1:26" x14ac:dyDescent="0.25">
      <c r="A60">
        <v>14</v>
      </c>
      <c r="B60">
        <v>70</v>
      </c>
      <c r="C60" t="s">
        <v>34</v>
      </c>
      <c r="D60">
        <v>0.86270000000000002</v>
      </c>
      <c r="E60">
        <v>115.91</v>
      </c>
      <c r="F60">
        <v>112.16</v>
      </c>
      <c r="G60">
        <v>126.97</v>
      </c>
      <c r="H60">
        <v>1.65</v>
      </c>
      <c r="I60">
        <v>53</v>
      </c>
      <c r="J60">
        <v>161.32</v>
      </c>
      <c r="K60">
        <v>47.83</v>
      </c>
      <c r="L60">
        <v>15</v>
      </c>
      <c r="M60">
        <v>25</v>
      </c>
      <c r="N60">
        <v>28.5</v>
      </c>
      <c r="O60">
        <v>20130.71</v>
      </c>
      <c r="P60">
        <v>1069.1400000000001</v>
      </c>
      <c r="Q60">
        <v>3533.67</v>
      </c>
      <c r="R60">
        <v>360.94</v>
      </c>
      <c r="S60">
        <v>274.41000000000003</v>
      </c>
      <c r="T60">
        <v>40063.120000000003</v>
      </c>
      <c r="U60">
        <v>0.76</v>
      </c>
      <c r="V60">
        <v>0.87</v>
      </c>
      <c r="W60">
        <v>56.94</v>
      </c>
      <c r="X60">
        <v>2.39</v>
      </c>
      <c r="Y60">
        <v>2</v>
      </c>
      <c r="Z60">
        <v>10</v>
      </c>
    </row>
    <row r="61" spans="1:26" x14ac:dyDescent="0.25">
      <c r="A61">
        <v>15</v>
      </c>
      <c r="B61">
        <v>70</v>
      </c>
      <c r="C61" t="s">
        <v>34</v>
      </c>
      <c r="D61">
        <v>0.86299999999999999</v>
      </c>
      <c r="E61">
        <v>115.87</v>
      </c>
      <c r="F61">
        <v>112.14</v>
      </c>
      <c r="G61">
        <v>129.38999999999999</v>
      </c>
      <c r="H61">
        <v>1.74</v>
      </c>
      <c r="I61">
        <v>52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20306.849999999999</v>
      </c>
      <c r="P61">
        <v>1072.26</v>
      </c>
      <c r="Q61">
        <v>3533.86</v>
      </c>
      <c r="R61">
        <v>359.25</v>
      </c>
      <c r="S61">
        <v>274.41000000000003</v>
      </c>
      <c r="T61">
        <v>39224.43</v>
      </c>
      <c r="U61">
        <v>0.76</v>
      </c>
      <c r="V61">
        <v>0.87</v>
      </c>
      <c r="W61">
        <v>56.97</v>
      </c>
      <c r="X61">
        <v>2.37</v>
      </c>
      <c r="Y61">
        <v>2</v>
      </c>
      <c r="Z61">
        <v>10</v>
      </c>
    </row>
    <row r="62" spans="1:26" x14ac:dyDescent="0.25">
      <c r="A62">
        <v>16</v>
      </c>
      <c r="B62">
        <v>70</v>
      </c>
      <c r="C62" t="s">
        <v>34</v>
      </c>
      <c r="D62">
        <v>0.86299999999999999</v>
      </c>
      <c r="E62">
        <v>115.87</v>
      </c>
      <c r="F62">
        <v>112.14</v>
      </c>
      <c r="G62">
        <v>129.38999999999999</v>
      </c>
      <c r="H62">
        <v>1.83</v>
      </c>
      <c r="I62">
        <v>52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1080.52</v>
      </c>
      <c r="Q62">
        <v>3533.86</v>
      </c>
      <c r="R62">
        <v>359.23</v>
      </c>
      <c r="S62">
        <v>274.41000000000003</v>
      </c>
      <c r="T62">
        <v>39215.360000000001</v>
      </c>
      <c r="U62">
        <v>0.76</v>
      </c>
      <c r="V62">
        <v>0.87</v>
      </c>
      <c r="W62">
        <v>56.97</v>
      </c>
      <c r="X62">
        <v>2.37</v>
      </c>
      <c r="Y62">
        <v>2</v>
      </c>
      <c r="Z62">
        <v>10</v>
      </c>
    </row>
    <row r="63" spans="1:26" x14ac:dyDescent="0.25">
      <c r="A63">
        <v>0</v>
      </c>
      <c r="B63">
        <v>90</v>
      </c>
      <c r="C63" t="s">
        <v>34</v>
      </c>
      <c r="D63">
        <v>0.3392</v>
      </c>
      <c r="E63">
        <v>294.83</v>
      </c>
      <c r="F63">
        <v>216.99</v>
      </c>
      <c r="G63">
        <v>6.14</v>
      </c>
      <c r="H63">
        <v>0.1</v>
      </c>
      <c r="I63">
        <v>2121</v>
      </c>
      <c r="J63">
        <v>176.73</v>
      </c>
      <c r="K63">
        <v>52.44</v>
      </c>
      <c r="L63">
        <v>1</v>
      </c>
      <c r="M63">
        <v>2119</v>
      </c>
      <c r="N63">
        <v>33.29</v>
      </c>
      <c r="O63">
        <v>22031.19</v>
      </c>
      <c r="P63">
        <v>2885.62</v>
      </c>
      <c r="Q63">
        <v>3557.14</v>
      </c>
      <c r="R63">
        <v>3916.11</v>
      </c>
      <c r="S63">
        <v>274.41000000000003</v>
      </c>
      <c r="T63">
        <v>1807311.08</v>
      </c>
      <c r="U63">
        <v>7.0000000000000007E-2</v>
      </c>
      <c r="V63">
        <v>0.45</v>
      </c>
      <c r="W63">
        <v>60.36</v>
      </c>
      <c r="X63">
        <v>106.86</v>
      </c>
      <c r="Y63">
        <v>2</v>
      </c>
      <c r="Z63">
        <v>10</v>
      </c>
    </row>
    <row r="64" spans="1:26" x14ac:dyDescent="0.25">
      <c r="A64">
        <v>1</v>
      </c>
      <c r="B64">
        <v>90</v>
      </c>
      <c r="C64" t="s">
        <v>34</v>
      </c>
      <c r="D64">
        <v>0.59250000000000003</v>
      </c>
      <c r="E64">
        <v>168.77</v>
      </c>
      <c r="F64">
        <v>142.03</v>
      </c>
      <c r="G64">
        <v>12.46</v>
      </c>
      <c r="H64">
        <v>0.2</v>
      </c>
      <c r="I64">
        <v>684</v>
      </c>
      <c r="J64">
        <v>178.21</v>
      </c>
      <c r="K64">
        <v>52.44</v>
      </c>
      <c r="L64">
        <v>2</v>
      </c>
      <c r="M64">
        <v>682</v>
      </c>
      <c r="N64">
        <v>33.770000000000003</v>
      </c>
      <c r="O64">
        <v>22213.89</v>
      </c>
      <c r="P64">
        <v>1887.14</v>
      </c>
      <c r="Q64">
        <v>3540.55</v>
      </c>
      <c r="R64">
        <v>1370.86</v>
      </c>
      <c r="S64">
        <v>274.41000000000003</v>
      </c>
      <c r="T64">
        <v>541872.39</v>
      </c>
      <c r="U64">
        <v>0.2</v>
      </c>
      <c r="V64">
        <v>0.69</v>
      </c>
      <c r="W64">
        <v>57.96</v>
      </c>
      <c r="X64">
        <v>32.159999999999997</v>
      </c>
      <c r="Y64">
        <v>2</v>
      </c>
      <c r="Z64">
        <v>10</v>
      </c>
    </row>
    <row r="65" spans="1:26" x14ac:dyDescent="0.25">
      <c r="A65">
        <v>2</v>
      </c>
      <c r="B65">
        <v>90</v>
      </c>
      <c r="C65" t="s">
        <v>34</v>
      </c>
      <c r="D65">
        <v>0.68569999999999998</v>
      </c>
      <c r="E65">
        <v>145.83000000000001</v>
      </c>
      <c r="F65">
        <v>128.83000000000001</v>
      </c>
      <c r="G65">
        <v>18.850000000000001</v>
      </c>
      <c r="H65">
        <v>0.3</v>
      </c>
      <c r="I65">
        <v>410</v>
      </c>
      <c r="J65">
        <v>179.7</v>
      </c>
      <c r="K65">
        <v>52.44</v>
      </c>
      <c r="L65">
        <v>3</v>
      </c>
      <c r="M65">
        <v>408</v>
      </c>
      <c r="N65">
        <v>34.26</v>
      </c>
      <c r="O65">
        <v>22397.24</v>
      </c>
      <c r="P65">
        <v>1702.17</v>
      </c>
      <c r="Q65">
        <v>3537.79</v>
      </c>
      <c r="R65">
        <v>924.72</v>
      </c>
      <c r="S65">
        <v>274.41000000000003</v>
      </c>
      <c r="T65">
        <v>320170.96000000002</v>
      </c>
      <c r="U65">
        <v>0.3</v>
      </c>
      <c r="V65">
        <v>0.76</v>
      </c>
      <c r="W65">
        <v>57.49</v>
      </c>
      <c r="X65">
        <v>19</v>
      </c>
      <c r="Y65">
        <v>2</v>
      </c>
      <c r="Z65">
        <v>10</v>
      </c>
    </row>
    <row r="66" spans="1:26" x14ac:dyDescent="0.25">
      <c r="A66">
        <v>3</v>
      </c>
      <c r="B66">
        <v>90</v>
      </c>
      <c r="C66" t="s">
        <v>34</v>
      </c>
      <c r="D66">
        <v>0.73499999999999999</v>
      </c>
      <c r="E66">
        <v>136.06</v>
      </c>
      <c r="F66">
        <v>123.26</v>
      </c>
      <c r="G66">
        <v>25.33</v>
      </c>
      <c r="H66">
        <v>0.39</v>
      </c>
      <c r="I66">
        <v>292</v>
      </c>
      <c r="J66">
        <v>181.19</v>
      </c>
      <c r="K66">
        <v>52.44</v>
      </c>
      <c r="L66">
        <v>4</v>
      </c>
      <c r="M66">
        <v>290</v>
      </c>
      <c r="N66">
        <v>34.75</v>
      </c>
      <c r="O66">
        <v>22581.25</v>
      </c>
      <c r="P66">
        <v>1617.78</v>
      </c>
      <c r="Q66">
        <v>3536.25</v>
      </c>
      <c r="R66">
        <v>736.66</v>
      </c>
      <c r="S66">
        <v>274.41000000000003</v>
      </c>
      <c r="T66">
        <v>226732.5</v>
      </c>
      <c r="U66">
        <v>0.37</v>
      </c>
      <c r="V66">
        <v>0.79</v>
      </c>
      <c r="W66">
        <v>57.3</v>
      </c>
      <c r="X66">
        <v>13.45</v>
      </c>
      <c r="Y66">
        <v>2</v>
      </c>
      <c r="Z66">
        <v>10</v>
      </c>
    </row>
    <row r="67" spans="1:26" x14ac:dyDescent="0.25">
      <c r="A67">
        <v>4</v>
      </c>
      <c r="B67">
        <v>90</v>
      </c>
      <c r="C67" t="s">
        <v>34</v>
      </c>
      <c r="D67">
        <v>0.76570000000000005</v>
      </c>
      <c r="E67">
        <v>130.6</v>
      </c>
      <c r="F67">
        <v>120.15</v>
      </c>
      <c r="G67">
        <v>31.9</v>
      </c>
      <c r="H67">
        <v>0.49</v>
      </c>
      <c r="I67">
        <v>226</v>
      </c>
      <c r="J67">
        <v>182.69</v>
      </c>
      <c r="K67">
        <v>52.44</v>
      </c>
      <c r="L67">
        <v>5</v>
      </c>
      <c r="M67">
        <v>224</v>
      </c>
      <c r="N67">
        <v>35.25</v>
      </c>
      <c r="O67">
        <v>22766.06</v>
      </c>
      <c r="P67">
        <v>1565.34</v>
      </c>
      <c r="Q67">
        <v>3535.25</v>
      </c>
      <c r="R67">
        <v>631.13</v>
      </c>
      <c r="S67">
        <v>274.41000000000003</v>
      </c>
      <c r="T67">
        <v>174294.36</v>
      </c>
      <c r="U67">
        <v>0.43</v>
      </c>
      <c r="V67">
        <v>0.81</v>
      </c>
      <c r="W67">
        <v>57.21</v>
      </c>
      <c r="X67">
        <v>10.35</v>
      </c>
      <c r="Y67">
        <v>2</v>
      </c>
      <c r="Z67">
        <v>10</v>
      </c>
    </row>
    <row r="68" spans="1:26" x14ac:dyDescent="0.25">
      <c r="A68">
        <v>5</v>
      </c>
      <c r="B68">
        <v>90</v>
      </c>
      <c r="C68" t="s">
        <v>34</v>
      </c>
      <c r="D68">
        <v>0.78659999999999997</v>
      </c>
      <c r="E68">
        <v>127.13</v>
      </c>
      <c r="F68">
        <v>118.17</v>
      </c>
      <c r="G68">
        <v>38.53</v>
      </c>
      <c r="H68">
        <v>0.57999999999999996</v>
      </c>
      <c r="I68">
        <v>184</v>
      </c>
      <c r="J68">
        <v>184.19</v>
      </c>
      <c r="K68">
        <v>52.44</v>
      </c>
      <c r="L68">
        <v>6</v>
      </c>
      <c r="M68">
        <v>182</v>
      </c>
      <c r="N68">
        <v>35.75</v>
      </c>
      <c r="O68">
        <v>22951.43</v>
      </c>
      <c r="P68">
        <v>1528.09</v>
      </c>
      <c r="Q68">
        <v>3534.87</v>
      </c>
      <c r="R68">
        <v>565.25</v>
      </c>
      <c r="S68">
        <v>274.41000000000003</v>
      </c>
      <c r="T68">
        <v>141562.78</v>
      </c>
      <c r="U68">
        <v>0.49</v>
      </c>
      <c r="V68">
        <v>0.82</v>
      </c>
      <c r="W68">
        <v>57.11</v>
      </c>
      <c r="X68">
        <v>8.3800000000000008</v>
      </c>
      <c r="Y68">
        <v>2</v>
      </c>
      <c r="Z68">
        <v>10</v>
      </c>
    </row>
    <row r="69" spans="1:26" x14ac:dyDescent="0.25">
      <c r="A69">
        <v>6</v>
      </c>
      <c r="B69">
        <v>90</v>
      </c>
      <c r="C69" t="s">
        <v>34</v>
      </c>
      <c r="D69">
        <v>0.80130000000000001</v>
      </c>
      <c r="E69">
        <v>124.8</v>
      </c>
      <c r="F69">
        <v>116.87</v>
      </c>
      <c r="G69">
        <v>45.24</v>
      </c>
      <c r="H69">
        <v>0.67</v>
      </c>
      <c r="I69">
        <v>155</v>
      </c>
      <c r="J69">
        <v>185.7</v>
      </c>
      <c r="K69">
        <v>52.44</v>
      </c>
      <c r="L69">
        <v>7</v>
      </c>
      <c r="M69">
        <v>153</v>
      </c>
      <c r="N69">
        <v>36.26</v>
      </c>
      <c r="O69">
        <v>23137.49</v>
      </c>
      <c r="P69">
        <v>1499.05</v>
      </c>
      <c r="Q69">
        <v>3534.42</v>
      </c>
      <c r="R69">
        <v>520.72</v>
      </c>
      <c r="S69">
        <v>274.41000000000003</v>
      </c>
      <c r="T69">
        <v>119443.98</v>
      </c>
      <c r="U69">
        <v>0.53</v>
      </c>
      <c r="V69">
        <v>0.83</v>
      </c>
      <c r="W69">
        <v>57.08</v>
      </c>
      <c r="X69">
        <v>7.08</v>
      </c>
      <c r="Y69">
        <v>2</v>
      </c>
      <c r="Z69">
        <v>10</v>
      </c>
    </row>
    <row r="70" spans="1:26" x14ac:dyDescent="0.25">
      <c r="A70">
        <v>7</v>
      </c>
      <c r="B70">
        <v>90</v>
      </c>
      <c r="C70" t="s">
        <v>34</v>
      </c>
      <c r="D70">
        <v>0.81259999999999999</v>
      </c>
      <c r="E70">
        <v>123.06</v>
      </c>
      <c r="F70">
        <v>115.88</v>
      </c>
      <c r="G70">
        <v>51.89</v>
      </c>
      <c r="H70">
        <v>0.76</v>
      </c>
      <c r="I70">
        <v>134</v>
      </c>
      <c r="J70">
        <v>187.22</v>
      </c>
      <c r="K70">
        <v>52.44</v>
      </c>
      <c r="L70">
        <v>8</v>
      </c>
      <c r="M70">
        <v>132</v>
      </c>
      <c r="N70">
        <v>36.78</v>
      </c>
      <c r="O70">
        <v>23324.240000000002</v>
      </c>
      <c r="P70">
        <v>1474.28</v>
      </c>
      <c r="Q70">
        <v>3534.3</v>
      </c>
      <c r="R70">
        <v>487.31</v>
      </c>
      <c r="S70">
        <v>274.41000000000003</v>
      </c>
      <c r="T70">
        <v>102844.8</v>
      </c>
      <c r="U70">
        <v>0.56000000000000005</v>
      </c>
      <c r="V70">
        <v>0.84</v>
      </c>
      <c r="W70">
        <v>57.05</v>
      </c>
      <c r="X70">
        <v>6.1</v>
      </c>
      <c r="Y70">
        <v>2</v>
      </c>
      <c r="Z70">
        <v>10</v>
      </c>
    </row>
    <row r="71" spans="1:26" x14ac:dyDescent="0.25">
      <c r="A71">
        <v>8</v>
      </c>
      <c r="B71">
        <v>90</v>
      </c>
      <c r="C71" t="s">
        <v>34</v>
      </c>
      <c r="D71">
        <v>0.82199999999999995</v>
      </c>
      <c r="E71">
        <v>121.65</v>
      </c>
      <c r="F71">
        <v>115.07</v>
      </c>
      <c r="G71">
        <v>59.01</v>
      </c>
      <c r="H71">
        <v>0.85</v>
      </c>
      <c r="I71">
        <v>117</v>
      </c>
      <c r="J71">
        <v>188.74</v>
      </c>
      <c r="K71">
        <v>52.44</v>
      </c>
      <c r="L71">
        <v>9</v>
      </c>
      <c r="M71">
        <v>115</v>
      </c>
      <c r="N71">
        <v>37.299999999999997</v>
      </c>
      <c r="O71">
        <v>23511.69</v>
      </c>
      <c r="P71">
        <v>1452.21</v>
      </c>
      <c r="Q71">
        <v>3534.41</v>
      </c>
      <c r="R71">
        <v>460.23</v>
      </c>
      <c r="S71">
        <v>274.41000000000003</v>
      </c>
      <c r="T71">
        <v>89389.89</v>
      </c>
      <c r="U71">
        <v>0.6</v>
      </c>
      <c r="V71">
        <v>0.85</v>
      </c>
      <c r="W71">
        <v>57.01</v>
      </c>
      <c r="X71">
        <v>5.29</v>
      </c>
      <c r="Y71">
        <v>2</v>
      </c>
      <c r="Z71">
        <v>10</v>
      </c>
    </row>
    <row r="72" spans="1:26" x14ac:dyDescent="0.25">
      <c r="A72">
        <v>9</v>
      </c>
      <c r="B72">
        <v>90</v>
      </c>
      <c r="C72" t="s">
        <v>34</v>
      </c>
      <c r="D72">
        <v>0.82920000000000005</v>
      </c>
      <c r="E72">
        <v>120.59</v>
      </c>
      <c r="F72">
        <v>114.48</v>
      </c>
      <c r="G72">
        <v>66.040000000000006</v>
      </c>
      <c r="H72">
        <v>0.93</v>
      </c>
      <c r="I72">
        <v>104</v>
      </c>
      <c r="J72">
        <v>190.26</v>
      </c>
      <c r="K72">
        <v>52.44</v>
      </c>
      <c r="L72">
        <v>10</v>
      </c>
      <c r="M72">
        <v>102</v>
      </c>
      <c r="N72">
        <v>37.82</v>
      </c>
      <c r="O72">
        <v>23699.85</v>
      </c>
      <c r="P72">
        <v>1432.37</v>
      </c>
      <c r="Q72">
        <v>3534.17</v>
      </c>
      <c r="R72">
        <v>440.04</v>
      </c>
      <c r="S72">
        <v>274.41000000000003</v>
      </c>
      <c r="T72">
        <v>79358.070000000007</v>
      </c>
      <c r="U72">
        <v>0.62</v>
      </c>
      <c r="V72">
        <v>0.85</v>
      </c>
      <c r="W72">
        <v>57</v>
      </c>
      <c r="X72">
        <v>4.7</v>
      </c>
      <c r="Y72">
        <v>2</v>
      </c>
      <c r="Z72">
        <v>10</v>
      </c>
    </row>
    <row r="73" spans="1:26" x14ac:dyDescent="0.25">
      <c r="A73">
        <v>10</v>
      </c>
      <c r="B73">
        <v>90</v>
      </c>
      <c r="C73" t="s">
        <v>34</v>
      </c>
      <c r="D73">
        <v>0.83520000000000005</v>
      </c>
      <c r="E73">
        <v>119.73</v>
      </c>
      <c r="F73">
        <v>114.01</v>
      </c>
      <c r="G73">
        <v>73.55</v>
      </c>
      <c r="H73">
        <v>1.02</v>
      </c>
      <c r="I73">
        <v>93</v>
      </c>
      <c r="J73">
        <v>191.79</v>
      </c>
      <c r="K73">
        <v>52.44</v>
      </c>
      <c r="L73">
        <v>11</v>
      </c>
      <c r="M73">
        <v>91</v>
      </c>
      <c r="N73">
        <v>38.35</v>
      </c>
      <c r="O73">
        <v>23888.73</v>
      </c>
      <c r="P73">
        <v>1412.98</v>
      </c>
      <c r="Q73">
        <v>3533.84</v>
      </c>
      <c r="R73">
        <v>424.03</v>
      </c>
      <c r="S73">
        <v>274.41000000000003</v>
      </c>
      <c r="T73">
        <v>71408.460000000006</v>
      </c>
      <c r="U73">
        <v>0.65</v>
      </c>
      <c r="V73">
        <v>0.85</v>
      </c>
      <c r="W73">
        <v>56.99</v>
      </c>
      <c r="X73">
        <v>4.2300000000000004</v>
      </c>
      <c r="Y73">
        <v>2</v>
      </c>
      <c r="Z73">
        <v>10</v>
      </c>
    </row>
    <row r="74" spans="1:26" x14ac:dyDescent="0.25">
      <c r="A74">
        <v>11</v>
      </c>
      <c r="B74">
        <v>90</v>
      </c>
      <c r="C74" t="s">
        <v>34</v>
      </c>
      <c r="D74">
        <v>0.84</v>
      </c>
      <c r="E74">
        <v>119.05</v>
      </c>
      <c r="F74">
        <v>113.61</v>
      </c>
      <c r="G74">
        <v>80.2</v>
      </c>
      <c r="H74">
        <v>1.1000000000000001</v>
      </c>
      <c r="I74">
        <v>85</v>
      </c>
      <c r="J74">
        <v>193.33</v>
      </c>
      <c r="K74">
        <v>52.44</v>
      </c>
      <c r="L74">
        <v>12</v>
      </c>
      <c r="M74">
        <v>83</v>
      </c>
      <c r="N74">
        <v>38.89</v>
      </c>
      <c r="O74">
        <v>24078.33</v>
      </c>
      <c r="P74">
        <v>1397.37</v>
      </c>
      <c r="Q74">
        <v>3533.82</v>
      </c>
      <c r="R74">
        <v>411.06</v>
      </c>
      <c r="S74">
        <v>274.41000000000003</v>
      </c>
      <c r="T74">
        <v>64962.95</v>
      </c>
      <c r="U74">
        <v>0.67</v>
      </c>
      <c r="V74">
        <v>0.86</v>
      </c>
      <c r="W74">
        <v>56.96</v>
      </c>
      <c r="X74">
        <v>3.84</v>
      </c>
      <c r="Y74">
        <v>2</v>
      </c>
      <c r="Z74">
        <v>10</v>
      </c>
    </row>
    <row r="75" spans="1:26" x14ac:dyDescent="0.25">
      <c r="A75">
        <v>12</v>
      </c>
      <c r="B75">
        <v>90</v>
      </c>
      <c r="C75" t="s">
        <v>34</v>
      </c>
      <c r="D75">
        <v>0.84460000000000002</v>
      </c>
      <c r="E75">
        <v>118.4</v>
      </c>
      <c r="F75">
        <v>113.24</v>
      </c>
      <c r="G75">
        <v>88.24</v>
      </c>
      <c r="H75">
        <v>1.18</v>
      </c>
      <c r="I75">
        <v>77</v>
      </c>
      <c r="J75">
        <v>194.88</v>
      </c>
      <c r="K75">
        <v>52.44</v>
      </c>
      <c r="L75">
        <v>13</v>
      </c>
      <c r="M75">
        <v>75</v>
      </c>
      <c r="N75">
        <v>39.43</v>
      </c>
      <c r="O75">
        <v>24268.67</v>
      </c>
      <c r="P75">
        <v>1379.29</v>
      </c>
      <c r="Q75">
        <v>3533.61</v>
      </c>
      <c r="R75">
        <v>398.89</v>
      </c>
      <c r="S75">
        <v>274.41000000000003</v>
      </c>
      <c r="T75">
        <v>58918.7</v>
      </c>
      <c r="U75">
        <v>0.69</v>
      </c>
      <c r="V75">
        <v>0.86</v>
      </c>
      <c r="W75">
        <v>56.95</v>
      </c>
      <c r="X75">
        <v>3.47</v>
      </c>
      <c r="Y75">
        <v>2</v>
      </c>
      <c r="Z75">
        <v>10</v>
      </c>
    </row>
    <row r="76" spans="1:26" x14ac:dyDescent="0.25">
      <c r="A76">
        <v>13</v>
      </c>
      <c r="B76">
        <v>90</v>
      </c>
      <c r="C76" t="s">
        <v>34</v>
      </c>
      <c r="D76">
        <v>0.84799999999999998</v>
      </c>
      <c r="E76">
        <v>117.93</v>
      </c>
      <c r="F76">
        <v>112.98</v>
      </c>
      <c r="G76">
        <v>95.48</v>
      </c>
      <c r="H76">
        <v>1.27</v>
      </c>
      <c r="I76">
        <v>71</v>
      </c>
      <c r="J76">
        <v>196.42</v>
      </c>
      <c r="K76">
        <v>52.44</v>
      </c>
      <c r="L76">
        <v>14</v>
      </c>
      <c r="M76">
        <v>69</v>
      </c>
      <c r="N76">
        <v>39.979999999999997</v>
      </c>
      <c r="O76">
        <v>24459.75</v>
      </c>
      <c r="P76">
        <v>1361.75</v>
      </c>
      <c r="Q76">
        <v>3533.42</v>
      </c>
      <c r="R76">
        <v>390.26</v>
      </c>
      <c r="S76">
        <v>274.41000000000003</v>
      </c>
      <c r="T76">
        <v>54637.66</v>
      </c>
      <c r="U76">
        <v>0.7</v>
      </c>
      <c r="V76">
        <v>0.86</v>
      </c>
      <c r="W76">
        <v>56.93</v>
      </c>
      <c r="X76">
        <v>3.21</v>
      </c>
      <c r="Y76">
        <v>2</v>
      </c>
      <c r="Z76">
        <v>10</v>
      </c>
    </row>
    <row r="77" spans="1:26" x14ac:dyDescent="0.25">
      <c r="A77">
        <v>14</v>
      </c>
      <c r="B77">
        <v>90</v>
      </c>
      <c r="C77" t="s">
        <v>34</v>
      </c>
      <c r="D77">
        <v>0.85089999999999999</v>
      </c>
      <c r="E77">
        <v>117.52</v>
      </c>
      <c r="F77">
        <v>112.75</v>
      </c>
      <c r="G77">
        <v>102.5</v>
      </c>
      <c r="H77">
        <v>1.35</v>
      </c>
      <c r="I77">
        <v>66</v>
      </c>
      <c r="J77">
        <v>197.98</v>
      </c>
      <c r="K77">
        <v>52.44</v>
      </c>
      <c r="L77">
        <v>15</v>
      </c>
      <c r="M77">
        <v>64</v>
      </c>
      <c r="N77">
        <v>40.54</v>
      </c>
      <c r="O77">
        <v>24651.58</v>
      </c>
      <c r="P77">
        <v>1347.79</v>
      </c>
      <c r="Q77">
        <v>3533.38</v>
      </c>
      <c r="R77">
        <v>382.03</v>
      </c>
      <c r="S77">
        <v>274.41000000000003</v>
      </c>
      <c r="T77">
        <v>50543.39</v>
      </c>
      <c r="U77">
        <v>0.72</v>
      </c>
      <c r="V77">
        <v>0.86</v>
      </c>
      <c r="W77">
        <v>56.94</v>
      </c>
      <c r="X77">
        <v>2.98</v>
      </c>
      <c r="Y77">
        <v>2</v>
      </c>
      <c r="Z77">
        <v>10</v>
      </c>
    </row>
    <row r="78" spans="1:26" x14ac:dyDescent="0.25">
      <c r="A78">
        <v>15</v>
      </c>
      <c r="B78">
        <v>90</v>
      </c>
      <c r="C78" t="s">
        <v>34</v>
      </c>
      <c r="D78">
        <v>0.85409999999999997</v>
      </c>
      <c r="E78">
        <v>117.09</v>
      </c>
      <c r="F78">
        <v>112.5</v>
      </c>
      <c r="G78">
        <v>110.65</v>
      </c>
      <c r="H78">
        <v>1.42</v>
      </c>
      <c r="I78">
        <v>61</v>
      </c>
      <c r="J78">
        <v>199.54</v>
      </c>
      <c r="K78">
        <v>52.44</v>
      </c>
      <c r="L78">
        <v>16</v>
      </c>
      <c r="M78">
        <v>59</v>
      </c>
      <c r="N78">
        <v>41.1</v>
      </c>
      <c r="O78">
        <v>24844.17</v>
      </c>
      <c r="P78">
        <v>1330.78</v>
      </c>
      <c r="Q78">
        <v>3533.48</v>
      </c>
      <c r="R78">
        <v>373.43</v>
      </c>
      <c r="S78">
        <v>274.41000000000003</v>
      </c>
      <c r="T78">
        <v>46271.7</v>
      </c>
      <c r="U78">
        <v>0.73</v>
      </c>
      <c r="V78">
        <v>0.87</v>
      </c>
      <c r="W78">
        <v>56.93</v>
      </c>
      <c r="X78">
        <v>2.73</v>
      </c>
      <c r="Y78">
        <v>2</v>
      </c>
      <c r="Z78">
        <v>10</v>
      </c>
    </row>
    <row r="79" spans="1:26" x14ac:dyDescent="0.25">
      <c r="A79">
        <v>16</v>
      </c>
      <c r="B79">
        <v>90</v>
      </c>
      <c r="C79" t="s">
        <v>34</v>
      </c>
      <c r="D79">
        <v>0.85650000000000004</v>
      </c>
      <c r="E79">
        <v>116.76</v>
      </c>
      <c r="F79">
        <v>112.31</v>
      </c>
      <c r="G79">
        <v>118.22</v>
      </c>
      <c r="H79">
        <v>1.5</v>
      </c>
      <c r="I79">
        <v>57</v>
      </c>
      <c r="J79">
        <v>201.11</v>
      </c>
      <c r="K79">
        <v>52.44</v>
      </c>
      <c r="L79">
        <v>17</v>
      </c>
      <c r="M79">
        <v>55</v>
      </c>
      <c r="N79">
        <v>41.67</v>
      </c>
      <c r="O79">
        <v>25037.53</v>
      </c>
      <c r="P79">
        <v>1315.37</v>
      </c>
      <c r="Q79">
        <v>3533.23</v>
      </c>
      <c r="R79">
        <v>367.44</v>
      </c>
      <c r="S79">
        <v>274.41000000000003</v>
      </c>
      <c r="T79">
        <v>43297.34</v>
      </c>
      <c r="U79">
        <v>0.75</v>
      </c>
      <c r="V79">
        <v>0.87</v>
      </c>
      <c r="W79">
        <v>56.91</v>
      </c>
      <c r="X79">
        <v>2.54</v>
      </c>
      <c r="Y79">
        <v>2</v>
      </c>
      <c r="Z79">
        <v>10</v>
      </c>
    </row>
    <row r="80" spans="1:26" x14ac:dyDescent="0.25">
      <c r="A80">
        <v>17</v>
      </c>
      <c r="B80">
        <v>90</v>
      </c>
      <c r="C80" t="s">
        <v>34</v>
      </c>
      <c r="D80">
        <v>0.85870000000000002</v>
      </c>
      <c r="E80">
        <v>116.45</v>
      </c>
      <c r="F80">
        <v>112.15</v>
      </c>
      <c r="G80">
        <v>126.96</v>
      </c>
      <c r="H80">
        <v>1.58</v>
      </c>
      <c r="I80">
        <v>53</v>
      </c>
      <c r="J80">
        <v>202.68</v>
      </c>
      <c r="K80">
        <v>52.44</v>
      </c>
      <c r="L80">
        <v>18</v>
      </c>
      <c r="M80">
        <v>51</v>
      </c>
      <c r="N80">
        <v>42.24</v>
      </c>
      <c r="O80">
        <v>25231.66</v>
      </c>
      <c r="P80">
        <v>1300.18</v>
      </c>
      <c r="Q80">
        <v>3533.24</v>
      </c>
      <c r="R80">
        <v>361.67</v>
      </c>
      <c r="S80">
        <v>274.41000000000003</v>
      </c>
      <c r="T80">
        <v>40428.58</v>
      </c>
      <c r="U80">
        <v>0.76</v>
      </c>
      <c r="V80">
        <v>0.87</v>
      </c>
      <c r="W80">
        <v>56.91</v>
      </c>
      <c r="X80">
        <v>2.38</v>
      </c>
      <c r="Y80">
        <v>2</v>
      </c>
      <c r="Z80">
        <v>10</v>
      </c>
    </row>
    <row r="81" spans="1:26" x14ac:dyDescent="0.25">
      <c r="A81">
        <v>18</v>
      </c>
      <c r="B81">
        <v>90</v>
      </c>
      <c r="C81" t="s">
        <v>34</v>
      </c>
      <c r="D81">
        <v>0.86060000000000003</v>
      </c>
      <c r="E81">
        <v>116.2</v>
      </c>
      <c r="F81">
        <v>112.01</v>
      </c>
      <c r="G81">
        <v>134.41</v>
      </c>
      <c r="H81">
        <v>1.65</v>
      </c>
      <c r="I81">
        <v>50</v>
      </c>
      <c r="J81">
        <v>204.26</v>
      </c>
      <c r="K81">
        <v>52.44</v>
      </c>
      <c r="L81">
        <v>19</v>
      </c>
      <c r="M81">
        <v>48</v>
      </c>
      <c r="N81">
        <v>42.82</v>
      </c>
      <c r="O81">
        <v>25426.720000000001</v>
      </c>
      <c r="P81">
        <v>1284.58</v>
      </c>
      <c r="Q81">
        <v>3533.4</v>
      </c>
      <c r="R81">
        <v>357.29</v>
      </c>
      <c r="S81">
        <v>274.41000000000003</v>
      </c>
      <c r="T81">
        <v>38255.730000000003</v>
      </c>
      <c r="U81">
        <v>0.77</v>
      </c>
      <c r="V81">
        <v>0.87</v>
      </c>
      <c r="W81">
        <v>56.9</v>
      </c>
      <c r="X81">
        <v>2.2400000000000002</v>
      </c>
      <c r="Y81">
        <v>2</v>
      </c>
      <c r="Z81">
        <v>10</v>
      </c>
    </row>
    <row r="82" spans="1:26" x14ac:dyDescent="0.25">
      <c r="A82">
        <v>19</v>
      </c>
      <c r="B82">
        <v>90</v>
      </c>
      <c r="C82" t="s">
        <v>34</v>
      </c>
      <c r="D82">
        <v>0.86229999999999996</v>
      </c>
      <c r="E82">
        <v>115.96</v>
      </c>
      <c r="F82">
        <v>111.87</v>
      </c>
      <c r="G82">
        <v>142.81</v>
      </c>
      <c r="H82">
        <v>1.73</v>
      </c>
      <c r="I82">
        <v>47</v>
      </c>
      <c r="J82">
        <v>205.85</v>
      </c>
      <c r="K82">
        <v>52.44</v>
      </c>
      <c r="L82">
        <v>20</v>
      </c>
      <c r="M82">
        <v>45</v>
      </c>
      <c r="N82">
        <v>43.41</v>
      </c>
      <c r="O82">
        <v>25622.45</v>
      </c>
      <c r="P82">
        <v>1268.47</v>
      </c>
      <c r="Q82">
        <v>3533.29</v>
      </c>
      <c r="R82">
        <v>352.44</v>
      </c>
      <c r="S82">
        <v>274.41000000000003</v>
      </c>
      <c r="T82">
        <v>35846.019999999997</v>
      </c>
      <c r="U82">
        <v>0.78</v>
      </c>
      <c r="V82">
        <v>0.87</v>
      </c>
      <c r="W82">
        <v>56.9</v>
      </c>
      <c r="X82">
        <v>2.1</v>
      </c>
      <c r="Y82">
        <v>2</v>
      </c>
      <c r="Z82">
        <v>10</v>
      </c>
    </row>
    <row r="83" spans="1:26" x14ac:dyDescent="0.25">
      <c r="A83">
        <v>20</v>
      </c>
      <c r="B83">
        <v>90</v>
      </c>
      <c r="C83" t="s">
        <v>34</v>
      </c>
      <c r="D83">
        <v>0.86439999999999995</v>
      </c>
      <c r="E83">
        <v>115.69</v>
      </c>
      <c r="F83">
        <v>111.7</v>
      </c>
      <c r="G83">
        <v>152.32</v>
      </c>
      <c r="H83">
        <v>1.8</v>
      </c>
      <c r="I83">
        <v>44</v>
      </c>
      <c r="J83">
        <v>207.45</v>
      </c>
      <c r="K83">
        <v>52.44</v>
      </c>
      <c r="L83">
        <v>21</v>
      </c>
      <c r="M83">
        <v>42</v>
      </c>
      <c r="N83">
        <v>44</v>
      </c>
      <c r="O83">
        <v>25818.99</v>
      </c>
      <c r="P83">
        <v>1253.6199999999999</v>
      </c>
      <c r="Q83">
        <v>3533.26</v>
      </c>
      <c r="R83">
        <v>346.85</v>
      </c>
      <c r="S83">
        <v>274.41000000000003</v>
      </c>
      <c r="T83">
        <v>33062.910000000003</v>
      </c>
      <c r="U83">
        <v>0.79</v>
      </c>
      <c r="V83">
        <v>0.87</v>
      </c>
      <c r="W83">
        <v>56.89</v>
      </c>
      <c r="X83">
        <v>1.94</v>
      </c>
      <c r="Y83">
        <v>2</v>
      </c>
      <c r="Z83">
        <v>10</v>
      </c>
    </row>
    <row r="84" spans="1:26" x14ac:dyDescent="0.25">
      <c r="A84">
        <v>21</v>
      </c>
      <c r="B84">
        <v>90</v>
      </c>
      <c r="C84" t="s">
        <v>34</v>
      </c>
      <c r="D84">
        <v>0.86529999999999996</v>
      </c>
      <c r="E84">
        <v>115.57</v>
      </c>
      <c r="F84">
        <v>111.65</v>
      </c>
      <c r="G84">
        <v>159.5</v>
      </c>
      <c r="H84">
        <v>1.87</v>
      </c>
      <c r="I84">
        <v>42</v>
      </c>
      <c r="J84">
        <v>209.05</v>
      </c>
      <c r="K84">
        <v>52.44</v>
      </c>
      <c r="L84">
        <v>22</v>
      </c>
      <c r="M84">
        <v>29</v>
      </c>
      <c r="N84">
        <v>44.6</v>
      </c>
      <c r="O84">
        <v>26016.35</v>
      </c>
      <c r="P84">
        <v>1236.95</v>
      </c>
      <c r="Q84">
        <v>3533.28</v>
      </c>
      <c r="R84">
        <v>344.52</v>
      </c>
      <c r="S84">
        <v>274.41000000000003</v>
      </c>
      <c r="T84">
        <v>31910.03</v>
      </c>
      <c r="U84">
        <v>0.8</v>
      </c>
      <c r="V84">
        <v>0.87</v>
      </c>
      <c r="W84">
        <v>56.91</v>
      </c>
      <c r="X84">
        <v>1.89</v>
      </c>
      <c r="Y84">
        <v>2</v>
      </c>
      <c r="Z84">
        <v>10</v>
      </c>
    </row>
    <row r="85" spans="1:26" x14ac:dyDescent="0.25">
      <c r="A85">
        <v>22</v>
      </c>
      <c r="B85">
        <v>90</v>
      </c>
      <c r="C85" t="s">
        <v>34</v>
      </c>
      <c r="D85">
        <v>0.86570000000000003</v>
      </c>
      <c r="E85">
        <v>115.51</v>
      </c>
      <c r="F85">
        <v>111.63</v>
      </c>
      <c r="G85">
        <v>163.36000000000001</v>
      </c>
      <c r="H85">
        <v>1.94</v>
      </c>
      <c r="I85">
        <v>41</v>
      </c>
      <c r="J85">
        <v>210.65</v>
      </c>
      <c r="K85">
        <v>52.44</v>
      </c>
      <c r="L85">
        <v>23</v>
      </c>
      <c r="M85">
        <v>9</v>
      </c>
      <c r="N85">
        <v>45.21</v>
      </c>
      <c r="O85">
        <v>26214.54</v>
      </c>
      <c r="P85">
        <v>1239.1600000000001</v>
      </c>
      <c r="Q85">
        <v>3533.45</v>
      </c>
      <c r="R85">
        <v>342.86</v>
      </c>
      <c r="S85">
        <v>274.41000000000003</v>
      </c>
      <c r="T85">
        <v>31084.95</v>
      </c>
      <c r="U85">
        <v>0.8</v>
      </c>
      <c r="V85">
        <v>0.87</v>
      </c>
      <c r="W85">
        <v>56.93</v>
      </c>
      <c r="X85">
        <v>1.86</v>
      </c>
      <c r="Y85">
        <v>2</v>
      </c>
      <c r="Z85">
        <v>10</v>
      </c>
    </row>
    <row r="86" spans="1:26" x14ac:dyDescent="0.25">
      <c r="A86">
        <v>23</v>
      </c>
      <c r="B86">
        <v>90</v>
      </c>
      <c r="C86" t="s">
        <v>34</v>
      </c>
      <c r="D86">
        <v>0.86570000000000003</v>
      </c>
      <c r="E86">
        <v>115.52</v>
      </c>
      <c r="F86">
        <v>111.64</v>
      </c>
      <c r="G86">
        <v>163.38</v>
      </c>
      <c r="H86">
        <v>2.0099999999999998</v>
      </c>
      <c r="I86">
        <v>41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1244.23</v>
      </c>
      <c r="Q86">
        <v>3533.7</v>
      </c>
      <c r="R86">
        <v>342.77</v>
      </c>
      <c r="S86">
        <v>274.41000000000003</v>
      </c>
      <c r="T86">
        <v>31041.64</v>
      </c>
      <c r="U86">
        <v>0.8</v>
      </c>
      <c r="V86">
        <v>0.87</v>
      </c>
      <c r="W86">
        <v>56.94</v>
      </c>
      <c r="X86">
        <v>1.87</v>
      </c>
      <c r="Y86">
        <v>2</v>
      </c>
      <c r="Z86">
        <v>10</v>
      </c>
    </row>
    <row r="87" spans="1:26" x14ac:dyDescent="0.25">
      <c r="A87">
        <v>0</v>
      </c>
      <c r="B87">
        <v>10</v>
      </c>
      <c r="C87" t="s">
        <v>34</v>
      </c>
      <c r="D87">
        <v>0.75780000000000003</v>
      </c>
      <c r="E87">
        <v>131.97</v>
      </c>
      <c r="F87">
        <v>126.38</v>
      </c>
      <c r="G87">
        <v>21.36</v>
      </c>
      <c r="H87">
        <v>0.64</v>
      </c>
      <c r="I87">
        <v>355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367.21</v>
      </c>
      <c r="Q87">
        <v>3540.51</v>
      </c>
      <c r="R87">
        <v>824.47</v>
      </c>
      <c r="S87">
        <v>274.41000000000003</v>
      </c>
      <c r="T87">
        <v>270320.36</v>
      </c>
      <c r="U87">
        <v>0.33</v>
      </c>
      <c r="V87">
        <v>0.77</v>
      </c>
      <c r="W87">
        <v>57.9</v>
      </c>
      <c r="X87">
        <v>16.55</v>
      </c>
      <c r="Y87">
        <v>2</v>
      </c>
      <c r="Z87">
        <v>10</v>
      </c>
    </row>
    <row r="88" spans="1:26" x14ac:dyDescent="0.25">
      <c r="A88">
        <v>0</v>
      </c>
      <c r="B88">
        <v>45</v>
      </c>
      <c r="C88" t="s">
        <v>34</v>
      </c>
      <c r="D88">
        <v>0.54159999999999997</v>
      </c>
      <c r="E88">
        <v>184.65</v>
      </c>
      <c r="F88">
        <v>160.84</v>
      </c>
      <c r="G88">
        <v>9.09</v>
      </c>
      <c r="H88">
        <v>0.18</v>
      </c>
      <c r="I88">
        <v>1062</v>
      </c>
      <c r="J88">
        <v>98.71</v>
      </c>
      <c r="K88">
        <v>39.72</v>
      </c>
      <c r="L88">
        <v>1</v>
      </c>
      <c r="M88">
        <v>1060</v>
      </c>
      <c r="N88">
        <v>12.99</v>
      </c>
      <c r="O88">
        <v>12407.75</v>
      </c>
      <c r="P88">
        <v>1458.47</v>
      </c>
      <c r="Q88">
        <v>3545.1</v>
      </c>
      <c r="R88">
        <v>2007.88</v>
      </c>
      <c r="S88">
        <v>274.41000000000003</v>
      </c>
      <c r="T88">
        <v>858489.54</v>
      </c>
      <c r="U88">
        <v>0.14000000000000001</v>
      </c>
      <c r="V88">
        <v>0.61</v>
      </c>
      <c r="W88">
        <v>58.57</v>
      </c>
      <c r="X88">
        <v>50.89</v>
      </c>
      <c r="Y88">
        <v>2</v>
      </c>
      <c r="Z88">
        <v>10</v>
      </c>
    </row>
    <row r="89" spans="1:26" x14ac:dyDescent="0.25">
      <c r="A89">
        <v>1</v>
      </c>
      <c r="B89">
        <v>45</v>
      </c>
      <c r="C89" t="s">
        <v>34</v>
      </c>
      <c r="D89">
        <v>0.71640000000000004</v>
      </c>
      <c r="E89">
        <v>139.59</v>
      </c>
      <c r="F89">
        <v>129.07</v>
      </c>
      <c r="G89">
        <v>18.66</v>
      </c>
      <c r="H89">
        <v>0.35</v>
      </c>
      <c r="I89">
        <v>415</v>
      </c>
      <c r="J89">
        <v>99.95</v>
      </c>
      <c r="K89">
        <v>39.72</v>
      </c>
      <c r="L89">
        <v>2</v>
      </c>
      <c r="M89">
        <v>413</v>
      </c>
      <c r="N89">
        <v>13.24</v>
      </c>
      <c r="O89">
        <v>12561.45</v>
      </c>
      <c r="P89">
        <v>1149.3</v>
      </c>
      <c r="Q89">
        <v>3537.68</v>
      </c>
      <c r="R89">
        <v>932.71</v>
      </c>
      <c r="S89">
        <v>274.41000000000003</v>
      </c>
      <c r="T89">
        <v>324142.21999999997</v>
      </c>
      <c r="U89">
        <v>0.28999999999999998</v>
      </c>
      <c r="V89">
        <v>0.75</v>
      </c>
      <c r="W89">
        <v>57.51</v>
      </c>
      <c r="X89">
        <v>19.239999999999998</v>
      </c>
      <c r="Y89">
        <v>2</v>
      </c>
      <c r="Z89">
        <v>10</v>
      </c>
    </row>
    <row r="90" spans="1:26" x14ac:dyDescent="0.25">
      <c r="A90">
        <v>2</v>
      </c>
      <c r="B90">
        <v>45</v>
      </c>
      <c r="C90" t="s">
        <v>34</v>
      </c>
      <c r="D90">
        <v>0.77659999999999996</v>
      </c>
      <c r="E90">
        <v>128.77000000000001</v>
      </c>
      <c r="F90">
        <v>121.54</v>
      </c>
      <c r="G90">
        <v>28.6</v>
      </c>
      <c r="H90">
        <v>0.52</v>
      </c>
      <c r="I90">
        <v>255</v>
      </c>
      <c r="J90">
        <v>101.2</v>
      </c>
      <c r="K90">
        <v>39.72</v>
      </c>
      <c r="L90">
        <v>3</v>
      </c>
      <c r="M90">
        <v>253</v>
      </c>
      <c r="N90">
        <v>13.49</v>
      </c>
      <c r="O90">
        <v>12715.54</v>
      </c>
      <c r="P90">
        <v>1057.48</v>
      </c>
      <c r="Q90">
        <v>3535.93</v>
      </c>
      <c r="R90">
        <v>677.79</v>
      </c>
      <c r="S90">
        <v>274.41000000000003</v>
      </c>
      <c r="T90">
        <v>197479.33</v>
      </c>
      <c r="U90">
        <v>0.4</v>
      </c>
      <c r="V90">
        <v>0.8</v>
      </c>
      <c r="W90">
        <v>57.26</v>
      </c>
      <c r="X90">
        <v>11.73</v>
      </c>
      <c r="Y90">
        <v>2</v>
      </c>
      <c r="Z90">
        <v>10</v>
      </c>
    </row>
    <row r="91" spans="1:26" x14ac:dyDescent="0.25">
      <c r="A91">
        <v>3</v>
      </c>
      <c r="B91">
        <v>45</v>
      </c>
      <c r="C91" t="s">
        <v>34</v>
      </c>
      <c r="D91">
        <v>0.80830000000000002</v>
      </c>
      <c r="E91">
        <v>123.72</v>
      </c>
      <c r="F91">
        <v>118.01</v>
      </c>
      <c r="G91">
        <v>39.119999999999997</v>
      </c>
      <c r="H91">
        <v>0.69</v>
      </c>
      <c r="I91">
        <v>181</v>
      </c>
      <c r="J91">
        <v>102.45</v>
      </c>
      <c r="K91">
        <v>39.72</v>
      </c>
      <c r="L91">
        <v>4</v>
      </c>
      <c r="M91">
        <v>179</v>
      </c>
      <c r="N91">
        <v>13.74</v>
      </c>
      <c r="O91">
        <v>12870.03</v>
      </c>
      <c r="P91">
        <v>1000.27</v>
      </c>
      <c r="Q91">
        <v>3535.02</v>
      </c>
      <c r="R91">
        <v>559.89</v>
      </c>
      <c r="S91">
        <v>274.41000000000003</v>
      </c>
      <c r="T91">
        <v>138901.53</v>
      </c>
      <c r="U91">
        <v>0.49</v>
      </c>
      <c r="V91">
        <v>0.83</v>
      </c>
      <c r="W91">
        <v>57.11</v>
      </c>
      <c r="X91">
        <v>8.2200000000000006</v>
      </c>
      <c r="Y91">
        <v>2</v>
      </c>
      <c r="Z91">
        <v>10</v>
      </c>
    </row>
    <row r="92" spans="1:26" x14ac:dyDescent="0.25">
      <c r="A92">
        <v>4</v>
      </c>
      <c r="B92">
        <v>45</v>
      </c>
      <c r="C92" t="s">
        <v>34</v>
      </c>
      <c r="D92">
        <v>0.8266</v>
      </c>
      <c r="E92">
        <v>120.97</v>
      </c>
      <c r="F92">
        <v>116.13</v>
      </c>
      <c r="G92">
        <v>50.13</v>
      </c>
      <c r="H92">
        <v>0.85</v>
      </c>
      <c r="I92">
        <v>139</v>
      </c>
      <c r="J92">
        <v>103.71</v>
      </c>
      <c r="K92">
        <v>39.72</v>
      </c>
      <c r="L92">
        <v>5</v>
      </c>
      <c r="M92">
        <v>137</v>
      </c>
      <c r="N92">
        <v>14</v>
      </c>
      <c r="O92">
        <v>13024.91</v>
      </c>
      <c r="P92">
        <v>957.14</v>
      </c>
      <c r="Q92">
        <v>3534.44</v>
      </c>
      <c r="R92">
        <v>495.39</v>
      </c>
      <c r="S92">
        <v>274.41000000000003</v>
      </c>
      <c r="T92">
        <v>106858.25</v>
      </c>
      <c r="U92">
        <v>0.55000000000000004</v>
      </c>
      <c r="V92">
        <v>0.84</v>
      </c>
      <c r="W92">
        <v>57.07</v>
      </c>
      <c r="X92">
        <v>6.35</v>
      </c>
      <c r="Y92">
        <v>2</v>
      </c>
      <c r="Z92">
        <v>10</v>
      </c>
    </row>
    <row r="93" spans="1:26" x14ac:dyDescent="0.25">
      <c r="A93">
        <v>5</v>
      </c>
      <c r="B93">
        <v>45</v>
      </c>
      <c r="C93" t="s">
        <v>34</v>
      </c>
      <c r="D93">
        <v>0.83989999999999998</v>
      </c>
      <c r="E93">
        <v>119.06</v>
      </c>
      <c r="F93">
        <v>114.79</v>
      </c>
      <c r="G93">
        <v>62.05</v>
      </c>
      <c r="H93">
        <v>1.01</v>
      </c>
      <c r="I93">
        <v>111</v>
      </c>
      <c r="J93">
        <v>104.97</v>
      </c>
      <c r="K93">
        <v>39.72</v>
      </c>
      <c r="L93">
        <v>6</v>
      </c>
      <c r="M93">
        <v>109</v>
      </c>
      <c r="N93">
        <v>14.25</v>
      </c>
      <c r="O93">
        <v>13180.19</v>
      </c>
      <c r="P93">
        <v>916.94</v>
      </c>
      <c r="Q93">
        <v>3534.07</v>
      </c>
      <c r="R93">
        <v>451.28</v>
      </c>
      <c r="S93">
        <v>274.41000000000003</v>
      </c>
      <c r="T93">
        <v>84943.97</v>
      </c>
      <c r="U93">
        <v>0.61</v>
      </c>
      <c r="V93">
        <v>0.85</v>
      </c>
      <c r="W93">
        <v>56.99</v>
      </c>
      <c r="X93">
        <v>5.01</v>
      </c>
      <c r="Y93">
        <v>2</v>
      </c>
      <c r="Z93">
        <v>10</v>
      </c>
    </row>
    <row r="94" spans="1:26" x14ac:dyDescent="0.25">
      <c r="A94">
        <v>6</v>
      </c>
      <c r="B94">
        <v>45</v>
      </c>
      <c r="C94" t="s">
        <v>34</v>
      </c>
      <c r="D94">
        <v>0.84909999999999997</v>
      </c>
      <c r="E94">
        <v>117.77</v>
      </c>
      <c r="F94">
        <v>113.91</v>
      </c>
      <c r="G94">
        <v>75.099999999999994</v>
      </c>
      <c r="H94">
        <v>1.1599999999999999</v>
      </c>
      <c r="I94">
        <v>91</v>
      </c>
      <c r="J94">
        <v>106.23</v>
      </c>
      <c r="K94">
        <v>39.72</v>
      </c>
      <c r="L94">
        <v>7</v>
      </c>
      <c r="M94">
        <v>88</v>
      </c>
      <c r="N94">
        <v>14.52</v>
      </c>
      <c r="O94">
        <v>13335.87</v>
      </c>
      <c r="P94">
        <v>879.62</v>
      </c>
      <c r="Q94">
        <v>3534.06</v>
      </c>
      <c r="R94">
        <v>420.91</v>
      </c>
      <c r="S94">
        <v>274.41000000000003</v>
      </c>
      <c r="T94">
        <v>69860.320000000007</v>
      </c>
      <c r="U94">
        <v>0.65</v>
      </c>
      <c r="V94">
        <v>0.85</v>
      </c>
      <c r="W94">
        <v>56.98</v>
      </c>
      <c r="X94">
        <v>4.13</v>
      </c>
      <c r="Y94">
        <v>2</v>
      </c>
      <c r="Z94">
        <v>10</v>
      </c>
    </row>
    <row r="95" spans="1:26" x14ac:dyDescent="0.25">
      <c r="A95">
        <v>7</v>
      </c>
      <c r="B95">
        <v>45</v>
      </c>
      <c r="C95" t="s">
        <v>34</v>
      </c>
      <c r="D95">
        <v>0.85409999999999997</v>
      </c>
      <c r="E95">
        <v>117.09</v>
      </c>
      <c r="F95">
        <v>113.45</v>
      </c>
      <c r="G95">
        <v>85.09</v>
      </c>
      <c r="H95">
        <v>1.31</v>
      </c>
      <c r="I95">
        <v>80</v>
      </c>
      <c r="J95">
        <v>107.5</v>
      </c>
      <c r="K95">
        <v>39.72</v>
      </c>
      <c r="L95">
        <v>8</v>
      </c>
      <c r="M95">
        <v>15</v>
      </c>
      <c r="N95">
        <v>14.78</v>
      </c>
      <c r="O95">
        <v>13491.96</v>
      </c>
      <c r="P95">
        <v>855.51</v>
      </c>
      <c r="Q95">
        <v>3534.1</v>
      </c>
      <c r="R95">
        <v>402.69</v>
      </c>
      <c r="S95">
        <v>274.41000000000003</v>
      </c>
      <c r="T95">
        <v>60802.69</v>
      </c>
      <c r="U95">
        <v>0.68</v>
      </c>
      <c r="V95">
        <v>0.86</v>
      </c>
      <c r="W95">
        <v>57.04</v>
      </c>
      <c r="X95">
        <v>3.68</v>
      </c>
      <c r="Y95">
        <v>2</v>
      </c>
      <c r="Z95">
        <v>10</v>
      </c>
    </row>
    <row r="96" spans="1:26" x14ac:dyDescent="0.25">
      <c r="A96">
        <v>8</v>
      </c>
      <c r="B96">
        <v>45</v>
      </c>
      <c r="C96" t="s">
        <v>34</v>
      </c>
      <c r="D96">
        <v>0.85419999999999996</v>
      </c>
      <c r="E96">
        <v>117.07</v>
      </c>
      <c r="F96">
        <v>113.43</v>
      </c>
      <c r="G96">
        <v>85.08</v>
      </c>
      <c r="H96">
        <v>1.46</v>
      </c>
      <c r="I96">
        <v>80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863.89</v>
      </c>
      <c r="Q96">
        <v>3534.51</v>
      </c>
      <c r="R96">
        <v>401.85</v>
      </c>
      <c r="S96">
        <v>274.41000000000003</v>
      </c>
      <c r="T96">
        <v>60384.26</v>
      </c>
      <c r="U96">
        <v>0.68</v>
      </c>
      <c r="V96">
        <v>0.86</v>
      </c>
      <c r="W96">
        <v>57.05</v>
      </c>
      <c r="X96">
        <v>3.66</v>
      </c>
      <c r="Y96">
        <v>2</v>
      </c>
      <c r="Z96">
        <v>10</v>
      </c>
    </row>
    <row r="97" spans="1:26" x14ac:dyDescent="0.25">
      <c r="A97">
        <v>0</v>
      </c>
      <c r="B97">
        <v>60</v>
      </c>
      <c r="C97" t="s">
        <v>34</v>
      </c>
      <c r="D97">
        <v>0.46810000000000002</v>
      </c>
      <c r="E97">
        <v>213.62</v>
      </c>
      <c r="F97">
        <v>176.52</v>
      </c>
      <c r="G97">
        <v>7.74</v>
      </c>
      <c r="H97">
        <v>0.14000000000000001</v>
      </c>
      <c r="I97">
        <v>1368</v>
      </c>
      <c r="J97">
        <v>124.63</v>
      </c>
      <c r="K97">
        <v>45</v>
      </c>
      <c r="L97">
        <v>1</v>
      </c>
      <c r="M97">
        <v>1366</v>
      </c>
      <c r="N97">
        <v>18.64</v>
      </c>
      <c r="O97">
        <v>15605.44</v>
      </c>
      <c r="P97">
        <v>1873.52</v>
      </c>
      <c r="Q97">
        <v>3549.26</v>
      </c>
      <c r="R97">
        <v>2539.64</v>
      </c>
      <c r="S97">
        <v>274.41000000000003</v>
      </c>
      <c r="T97">
        <v>1122839.77</v>
      </c>
      <c r="U97">
        <v>0.11</v>
      </c>
      <c r="V97">
        <v>0.55000000000000004</v>
      </c>
      <c r="W97">
        <v>59.09</v>
      </c>
      <c r="X97">
        <v>66.53</v>
      </c>
      <c r="Y97">
        <v>2</v>
      </c>
      <c r="Z97">
        <v>10</v>
      </c>
    </row>
    <row r="98" spans="1:26" x14ac:dyDescent="0.25">
      <c r="A98">
        <v>1</v>
      </c>
      <c r="B98">
        <v>60</v>
      </c>
      <c r="C98" t="s">
        <v>34</v>
      </c>
      <c r="D98">
        <v>0.67290000000000005</v>
      </c>
      <c r="E98">
        <v>148.61000000000001</v>
      </c>
      <c r="F98">
        <v>133.49</v>
      </c>
      <c r="G98">
        <v>15.77</v>
      </c>
      <c r="H98">
        <v>0.28000000000000003</v>
      </c>
      <c r="I98">
        <v>508</v>
      </c>
      <c r="J98">
        <v>125.95</v>
      </c>
      <c r="K98">
        <v>45</v>
      </c>
      <c r="L98">
        <v>2</v>
      </c>
      <c r="M98">
        <v>506</v>
      </c>
      <c r="N98">
        <v>18.95</v>
      </c>
      <c r="O98">
        <v>15767.7</v>
      </c>
      <c r="P98">
        <v>1403.97</v>
      </c>
      <c r="Q98">
        <v>3538.48</v>
      </c>
      <c r="R98">
        <v>1081.97</v>
      </c>
      <c r="S98">
        <v>274.41000000000003</v>
      </c>
      <c r="T98">
        <v>398307.55</v>
      </c>
      <c r="U98">
        <v>0.25</v>
      </c>
      <c r="V98">
        <v>0.73</v>
      </c>
      <c r="W98">
        <v>57.67</v>
      </c>
      <c r="X98">
        <v>23.65</v>
      </c>
      <c r="Y98">
        <v>2</v>
      </c>
      <c r="Z98">
        <v>10</v>
      </c>
    </row>
    <row r="99" spans="1:26" x14ac:dyDescent="0.25">
      <c r="A99">
        <v>2</v>
      </c>
      <c r="B99">
        <v>60</v>
      </c>
      <c r="C99" t="s">
        <v>34</v>
      </c>
      <c r="D99">
        <v>0.74539999999999995</v>
      </c>
      <c r="E99">
        <v>134.15</v>
      </c>
      <c r="F99">
        <v>124.1</v>
      </c>
      <c r="G99">
        <v>24.02</v>
      </c>
      <c r="H99">
        <v>0.42</v>
      </c>
      <c r="I99">
        <v>310</v>
      </c>
      <c r="J99">
        <v>127.27</v>
      </c>
      <c r="K99">
        <v>45</v>
      </c>
      <c r="L99">
        <v>3</v>
      </c>
      <c r="M99">
        <v>308</v>
      </c>
      <c r="N99">
        <v>19.27</v>
      </c>
      <c r="O99">
        <v>15930.42</v>
      </c>
      <c r="P99">
        <v>1287.4100000000001</v>
      </c>
      <c r="Q99">
        <v>3536.24</v>
      </c>
      <c r="R99">
        <v>765.39</v>
      </c>
      <c r="S99">
        <v>274.41000000000003</v>
      </c>
      <c r="T99">
        <v>241006.38</v>
      </c>
      <c r="U99">
        <v>0.36</v>
      </c>
      <c r="V99">
        <v>0.78</v>
      </c>
      <c r="W99">
        <v>57.33</v>
      </c>
      <c r="X99">
        <v>14.29</v>
      </c>
      <c r="Y99">
        <v>2</v>
      </c>
      <c r="Z99">
        <v>10</v>
      </c>
    </row>
    <row r="100" spans="1:26" x14ac:dyDescent="0.25">
      <c r="A100">
        <v>3</v>
      </c>
      <c r="B100">
        <v>60</v>
      </c>
      <c r="C100" t="s">
        <v>34</v>
      </c>
      <c r="D100">
        <v>0.78300000000000003</v>
      </c>
      <c r="E100">
        <v>127.72</v>
      </c>
      <c r="F100">
        <v>119.94</v>
      </c>
      <c r="G100">
        <v>32.56</v>
      </c>
      <c r="H100">
        <v>0.55000000000000004</v>
      </c>
      <c r="I100">
        <v>221</v>
      </c>
      <c r="J100">
        <v>128.59</v>
      </c>
      <c r="K100">
        <v>45</v>
      </c>
      <c r="L100">
        <v>4</v>
      </c>
      <c r="M100">
        <v>219</v>
      </c>
      <c r="N100">
        <v>19.59</v>
      </c>
      <c r="O100">
        <v>16093.6</v>
      </c>
      <c r="P100">
        <v>1225.23</v>
      </c>
      <c r="Q100">
        <v>3535.3</v>
      </c>
      <c r="R100">
        <v>624.17999999999995</v>
      </c>
      <c r="S100">
        <v>274.41000000000003</v>
      </c>
      <c r="T100">
        <v>170843.44</v>
      </c>
      <c r="U100">
        <v>0.44</v>
      </c>
      <c r="V100">
        <v>0.81</v>
      </c>
      <c r="W100">
        <v>57.19</v>
      </c>
      <c r="X100">
        <v>10.14</v>
      </c>
      <c r="Y100">
        <v>2</v>
      </c>
      <c r="Z100">
        <v>10</v>
      </c>
    </row>
    <row r="101" spans="1:26" x14ac:dyDescent="0.25">
      <c r="A101">
        <v>4</v>
      </c>
      <c r="B101">
        <v>60</v>
      </c>
      <c r="C101" t="s">
        <v>34</v>
      </c>
      <c r="D101">
        <v>0.80589999999999995</v>
      </c>
      <c r="E101">
        <v>124.08</v>
      </c>
      <c r="F101">
        <v>117.58</v>
      </c>
      <c r="G101">
        <v>41.25</v>
      </c>
      <c r="H101">
        <v>0.68</v>
      </c>
      <c r="I101">
        <v>171</v>
      </c>
      <c r="J101">
        <v>129.91999999999999</v>
      </c>
      <c r="K101">
        <v>45</v>
      </c>
      <c r="L101">
        <v>5</v>
      </c>
      <c r="M101">
        <v>169</v>
      </c>
      <c r="N101">
        <v>19.920000000000002</v>
      </c>
      <c r="O101">
        <v>16257.24</v>
      </c>
      <c r="P101">
        <v>1181.92</v>
      </c>
      <c r="Q101">
        <v>3534.65</v>
      </c>
      <c r="R101">
        <v>544.75</v>
      </c>
      <c r="S101">
        <v>274.41000000000003</v>
      </c>
      <c r="T101">
        <v>131378.74</v>
      </c>
      <c r="U101">
        <v>0.5</v>
      </c>
      <c r="V101">
        <v>0.83</v>
      </c>
      <c r="W101">
        <v>57.1</v>
      </c>
      <c r="X101">
        <v>7.79</v>
      </c>
      <c r="Y101">
        <v>2</v>
      </c>
      <c r="Z101">
        <v>10</v>
      </c>
    </row>
    <row r="102" spans="1:26" x14ac:dyDescent="0.25">
      <c r="A102">
        <v>5</v>
      </c>
      <c r="B102">
        <v>60</v>
      </c>
      <c r="C102" t="s">
        <v>34</v>
      </c>
      <c r="D102">
        <v>0.8216</v>
      </c>
      <c r="E102">
        <v>121.72</v>
      </c>
      <c r="F102">
        <v>116.06</v>
      </c>
      <c r="G102">
        <v>50.46</v>
      </c>
      <c r="H102">
        <v>0.81</v>
      </c>
      <c r="I102">
        <v>138</v>
      </c>
      <c r="J102">
        <v>131.25</v>
      </c>
      <c r="K102">
        <v>45</v>
      </c>
      <c r="L102">
        <v>6</v>
      </c>
      <c r="M102">
        <v>136</v>
      </c>
      <c r="N102">
        <v>20.25</v>
      </c>
      <c r="O102">
        <v>16421.36</v>
      </c>
      <c r="P102">
        <v>1146.3</v>
      </c>
      <c r="Q102">
        <v>3534.12</v>
      </c>
      <c r="R102">
        <v>494.18</v>
      </c>
      <c r="S102">
        <v>274.41000000000003</v>
      </c>
      <c r="T102">
        <v>106258.37</v>
      </c>
      <c r="U102">
        <v>0.56000000000000005</v>
      </c>
      <c r="V102">
        <v>0.84</v>
      </c>
      <c r="W102">
        <v>57.03</v>
      </c>
      <c r="X102">
        <v>6.28</v>
      </c>
      <c r="Y102">
        <v>2</v>
      </c>
      <c r="Z102">
        <v>10</v>
      </c>
    </row>
    <row r="103" spans="1:26" x14ac:dyDescent="0.25">
      <c r="A103">
        <v>6</v>
      </c>
      <c r="B103">
        <v>60</v>
      </c>
      <c r="C103" t="s">
        <v>34</v>
      </c>
      <c r="D103">
        <v>0.83230000000000004</v>
      </c>
      <c r="E103">
        <v>120.15</v>
      </c>
      <c r="F103">
        <v>115.05</v>
      </c>
      <c r="G103">
        <v>59.51</v>
      </c>
      <c r="H103">
        <v>0.93</v>
      </c>
      <c r="I103">
        <v>116</v>
      </c>
      <c r="J103">
        <v>132.58000000000001</v>
      </c>
      <c r="K103">
        <v>45</v>
      </c>
      <c r="L103">
        <v>7</v>
      </c>
      <c r="M103">
        <v>114</v>
      </c>
      <c r="N103">
        <v>20.59</v>
      </c>
      <c r="O103">
        <v>16585.95</v>
      </c>
      <c r="P103">
        <v>1116.19</v>
      </c>
      <c r="Q103">
        <v>3534.1</v>
      </c>
      <c r="R103">
        <v>459.81</v>
      </c>
      <c r="S103">
        <v>274.41000000000003</v>
      </c>
      <c r="T103">
        <v>89183.38</v>
      </c>
      <c r="U103">
        <v>0.6</v>
      </c>
      <c r="V103">
        <v>0.85</v>
      </c>
      <c r="W103">
        <v>57.01</v>
      </c>
      <c r="X103">
        <v>5.27</v>
      </c>
      <c r="Y103">
        <v>2</v>
      </c>
      <c r="Z103">
        <v>10</v>
      </c>
    </row>
    <row r="104" spans="1:26" x14ac:dyDescent="0.25">
      <c r="A104">
        <v>7</v>
      </c>
      <c r="B104">
        <v>60</v>
      </c>
      <c r="C104" t="s">
        <v>34</v>
      </c>
      <c r="D104">
        <v>0.84089999999999998</v>
      </c>
      <c r="E104">
        <v>118.92</v>
      </c>
      <c r="F104">
        <v>114.26</v>
      </c>
      <c r="G104">
        <v>69.25</v>
      </c>
      <c r="H104">
        <v>1.06</v>
      </c>
      <c r="I104">
        <v>99</v>
      </c>
      <c r="J104">
        <v>133.91999999999999</v>
      </c>
      <c r="K104">
        <v>45</v>
      </c>
      <c r="L104">
        <v>8</v>
      </c>
      <c r="M104">
        <v>97</v>
      </c>
      <c r="N104">
        <v>20.93</v>
      </c>
      <c r="O104">
        <v>16751.02</v>
      </c>
      <c r="P104">
        <v>1087.96</v>
      </c>
      <c r="Q104">
        <v>3533.89</v>
      </c>
      <c r="R104">
        <v>433.12</v>
      </c>
      <c r="S104">
        <v>274.41000000000003</v>
      </c>
      <c r="T104">
        <v>75926.28</v>
      </c>
      <c r="U104">
        <v>0.63</v>
      </c>
      <c r="V104">
        <v>0.85</v>
      </c>
      <c r="W104">
        <v>56.98</v>
      </c>
      <c r="X104">
        <v>4.4800000000000004</v>
      </c>
      <c r="Y104">
        <v>2</v>
      </c>
      <c r="Z104">
        <v>10</v>
      </c>
    </row>
    <row r="105" spans="1:26" x14ac:dyDescent="0.25">
      <c r="A105">
        <v>8</v>
      </c>
      <c r="B105">
        <v>60</v>
      </c>
      <c r="C105" t="s">
        <v>34</v>
      </c>
      <c r="D105">
        <v>0.84750000000000003</v>
      </c>
      <c r="E105">
        <v>117.99</v>
      </c>
      <c r="F105">
        <v>113.66</v>
      </c>
      <c r="G105">
        <v>79.3</v>
      </c>
      <c r="H105">
        <v>1.18</v>
      </c>
      <c r="I105">
        <v>86</v>
      </c>
      <c r="J105">
        <v>135.27000000000001</v>
      </c>
      <c r="K105">
        <v>45</v>
      </c>
      <c r="L105">
        <v>9</v>
      </c>
      <c r="M105">
        <v>84</v>
      </c>
      <c r="N105">
        <v>21.27</v>
      </c>
      <c r="O105">
        <v>16916.71</v>
      </c>
      <c r="P105">
        <v>1059.4000000000001</v>
      </c>
      <c r="Q105">
        <v>3533.75</v>
      </c>
      <c r="R105">
        <v>412.38</v>
      </c>
      <c r="S105">
        <v>274.41000000000003</v>
      </c>
      <c r="T105">
        <v>65621.23</v>
      </c>
      <c r="U105">
        <v>0.67</v>
      </c>
      <c r="V105">
        <v>0.86</v>
      </c>
      <c r="W105">
        <v>56.97</v>
      </c>
      <c r="X105">
        <v>3.88</v>
      </c>
      <c r="Y105">
        <v>2</v>
      </c>
      <c r="Z105">
        <v>10</v>
      </c>
    </row>
    <row r="106" spans="1:26" x14ac:dyDescent="0.25">
      <c r="A106">
        <v>9</v>
      </c>
      <c r="B106">
        <v>60</v>
      </c>
      <c r="C106" t="s">
        <v>34</v>
      </c>
      <c r="D106">
        <v>0.85319999999999996</v>
      </c>
      <c r="E106">
        <v>117.21</v>
      </c>
      <c r="F106">
        <v>113.16</v>
      </c>
      <c r="G106">
        <v>90.53</v>
      </c>
      <c r="H106">
        <v>1.29</v>
      </c>
      <c r="I106">
        <v>75</v>
      </c>
      <c r="J106">
        <v>136.61000000000001</v>
      </c>
      <c r="K106">
        <v>45</v>
      </c>
      <c r="L106">
        <v>10</v>
      </c>
      <c r="M106">
        <v>73</v>
      </c>
      <c r="N106">
        <v>21.61</v>
      </c>
      <c r="O106">
        <v>17082.759999999998</v>
      </c>
      <c r="P106">
        <v>1031.8</v>
      </c>
      <c r="Q106">
        <v>3533.47</v>
      </c>
      <c r="R106">
        <v>396.07</v>
      </c>
      <c r="S106">
        <v>274.41000000000003</v>
      </c>
      <c r="T106">
        <v>57518.91</v>
      </c>
      <c r="U106">
        <v>0.69</v>
      </c>
      <c r="V106">
        <v>0.86</v>
      </c>
      <c r="W106">
        <v>56.94</v>
      </c>
      <c r="X106">
        <v>3.38</v>
      </c>
      <c r="Y106">
        <v>2</v>
      </c>
      <c r="Z106">
        <v>10</v>
      </c>
    </row>
    <row r="107" spans="1:26" x14ac:dyDescent="0.25">
      <c r="A107">
        <v>10</v>
      </c>
      <c r="B107">
        <v>60</v>
      </c>
      <c r="C107" t="s">
        <v>34</v>
      </c>
      <c r="D107">
        <v>0.85740000000000005</v>
      </c>
      <c r="E107">
        <v>116.64</v>
      </c>
      <c r="F107">
        <v>112.79</v>
      </c>
      <c r="G107">
        <v>101.01</v>
      </c>
      <c r="H107">
        <v>1.41</v>
      </c>
      <c r="I107">
        <v>67</v>
      </c>
      <c r="J107">
        <v>137.96</v>
      </c>
      <c r="K107">
        <v>45</v>
      </c>
      <c r="L107">
        <v>11</v>
      </c>
      <c r="M107">
        <v>65</v>
      </c>
      <c r="N107">
        <v>21.96</v>
      </c>
      <c r="O107">
        <v>17249.3</v>
      </c>
      <c r="P107">
        <v>1004.51</v>
      </c>
      <c r="Q107">
        <v>3533.56</v>
      </c>
      <c r="R107">
        <v>383.2</v>
      </c>
      <c r="S107">
        <v>274.41000000000003</v>
      </c>
      <c r="T107">
        <v>51124.73</v>
      </c>
      <c r="U107">
        <v>0.72</v>
      </c>
      <c r="V107">
        <v>0.86</v>
      </c>
      <c r="W107">
        <v>56.94</v>
      </c>
      <c r="X107">
        <v>3.02</v>
      </c>
      <c r="Y107">
        <v>2</v>
      </c>
      <c r="Z107">
        <v>10</v>
      </c>
    </row>
    <row r="108" spans="1:26" x14ac:dyDescent="0.25">
      <c r="A108">
        <v>11</v>
      </c>
      <c r="B108">
        <v>60</v>
      </c>
      <c r="C108" t="s">
        <v>34</v>
      </c>
      <c r="D108">
        <v>0.86009999999999998</v>
      </c>
      <c r="E108">
        <v>116.27</v>
      </c>
      <c r="F108">
        <v>112.58</v>
      </c>
      <c r="G108">
        <v>110.73</v>
      </c>
      <c r="H108">
        <v>1.52</v>
      </c>
      <c r="I108">
        <v>61</v>
      </c>
      <c r="J108">
        <v>139.32</v>
      </c>
      <c r="K108">
        <v>45</v>
      </c>
      <c r="L108">
        <v>12</v>
      </c>
      <c r="M108">
        <v>19</v>
      </c>
      <c r="N108">
        <v>22.32</v>
      </c>
      <c r="O108">
        <v>17416.34</v>
      </c>
      <c r="P108">
        <v>985.51</v>
      </c>
      <c r="Q108">
        <v>3533.7</v>
      </c>
      <c r="R108">
        <v>374.81</v>
      </c>
      <c r="S108">
        <v>274.41000000000003</v>
      </c>
      <c r="T108">
        <v>46961.83</v>
      </c>
      <c r="U108">
        <v>0.73</v>
      </c>
      <c r="V108">
        <v>0.86</v>
      </c>
      <c r="W108">
        <v>56.97</v>
      </c>
      <c r="X108">
        <v>2.81</v>
      </c>
      <c r="Y108">
        <v>2</v>
      </c>
      <c r="Z108">
        <v>10</v>
      </c>
    </row>
    <row r="109" spans="1:26" x14ac:dyDescent="0.25">
      <c r="A109">
        <v>12</v>
      </c>
      <c r="B109">
        <v>60</v>
      </c>
      <c r="C109" t="s">
        <v>34</v>
      </c>
      <c r="D109">
        <v>0.86080000000000001</v>
      </c>
      <c r="E109">
        <v>116.18</v>
      </c>
      <c r="F109">
        <v>112.51</v>
      </c>
      <c r="G109">
        <v>112.51</v>
      </c>
      <c r="H109">
        <v>1.63</v>
      </c>
      <c r="I109">
        <v>60</v>
      </c>
      <c r="J109">
        <v>140.66999999999999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988.9</v>
      </c>
      <c r="Q109">
        <v>3534.05</v>
      </c>
      <c r="R109">
        <v>371.38</v>
      </c>
      <c r="S109">
        <v>274.41000000000003</v>
      </c>
      <c r="T109">
        <v>45249.26</v>
      </c>
      <c r="U109">
        <v>0.74</v>
      </c>
      <c r="V109">
        <v>0.87</v>
      </c>
      <c r="W109">
        <v>57</v>
      </c>
      <c r="X109">
        <v>2.74</v>
      </c>
      <c r="Y109">
        <v>2</v>
      </c>
      <c r="Z109">
        <v>10</v>
      </c>
    </row>
    <row r="110" spans="1:26" x14ac:dyDescent="0.25">
      <c r="A110">
        <v>0</v>
      </c>
      <c r="B110">
        <v>80</v>
      </c>
      <c r="C110" t="s">
        <v>34</v>
      </c>
      <c r="D110">
        <v>0.38030000000000003</v>
      </c>
      <c r="E110">
        <v>262.95</v>
      </c>
      <c r="F110">
        <v>201.4</v>
      </c>
      <c r="G110">
        <v>6.57</v>
      </c>
      <c r="H110">
        <v>0.11</v>
      </c>
      <c r="I110">
        <v>1838</v>
      </c>
      <c r="J110">
        <v>159.12</v>
      </c>
      <c r="K110">
        <v>50.28</v>
      </c>
      <c r="L110">
        <v>1</v>
      </c>
      <c r="M110">
        <v>1836</v>
      </c>
      <c r="N110">
        <v>27.84</v>
      </c>
      <c r="O110">
        <v>19859.16</v>
      </c>
      <c r="P110">
        <v>2505.3200000000002</v>
      </c>
      <c r="Q110">
        <v>3553.57</v>
      </c>
      <c r="R110">
        <v>3387.89</v>
      </c>
      <c r="S110">
        <v>274.41000000000003</v>
      </c>
      <c r="T110">
        <v>1544614.74</v>
      </c>
      <c r="U110">
        <v>0.08</v>
      </c>
      <c r="V110">
        <v>0.48</v>
      </c>
      <c r="W110">
        <v>59.82</v>
      </c>
      <c r="X110">
        <v>91.33</v>
      </c>
      <c r="Y110">
        <v>2</v>
      </c>
      <c r="Z110">
        <v>10</v>
      </c>
    </row>
    <row r="111" spans="1:26" x14ac:dyDescent="0.25">
      <c r="A111">
        <v>1</v>
      </c>
      <c r="B111">
        <v>80</v>
      </c>
      <c r="C111" t="s">
        <v>34</v>
      </c>
      <c r="D111">
        <v>0.61909999999999998</v>
      </c>
      <c r="E111">
        <v>161.54</v>
      </c>
      <c r="F111">
        <v>139.07</v>
      </c>
      <c r="G111">
        <v>13.35</v>
      </c>
      <c r="H111">
        <v>0.22</v>
      </c>
      <c r="I111">
        <v>625</v>
      </c>
      <c r="J111">
        <v>160.54</v>
      </c>
      <c r="K111">
        <v>50.28</v>
      </c>
      <c r="L111">
        <v>2</v>
      </c>
      <c r="M111">
        <v>623</v>
      </c>
      <c r="N111">
        <v>28.26</v>
      </c>
      <c r="O111">
        <v>20034.400000000001</v>
      </c>
      <c r="P111">
        <v>1724.99</v>
      </c>
      <c r="Q111">
        <v>3539.49</v>
      </c>
      <c r="R111">
        <v>1271.94</v>
      </c>
      <c r="S111">
        <v>274.41000000000003</v>
      </c>
      <c r="T111">
        <v>492706.97</v>
      </c>
      <c r="U111">
        <v>0.22</v>
      </c>
      <c r="V111">
        <v>0.7</v>
      </c>
      <c r="W111">
        <v>57.82</v>
      </c>
      <c r="X111">
        <v>29.21</v>
      </c>
      <c r="Y111">
        <v>2</v>
      </c>
      <c r="Z111">
        <v>10</v>
      </c>
    </row>
    <row r="112" spans="1:26" x14ac:dyDescent="0.25">
      <c r="A112">
        <v>2</v>
      </c>
      <c r="B112">
        <v>80</v>
      </c>
      <c r="C112" t="s">
        <v>34</v>
      </c>
      <c r="D112">
        <v>0.7056</v>
      </c>
      <c r="E112">
        <v>141.72999999999999</v>
      </c>
      <c r="F112">
        <v>127.26</v>
      </c>
      <c r="G112">
        <v>20.25</v>
      </c>
      <c r="H112">
        <v>0.33</v>
      </c>
      <c r="I112">
        <v>377</v>
      </c>
      <c r="J112">
        <v>161.97</v>
      </c>
      <c r="K112">
        <v>50.28</v>
      </c>
      <c r="L112">
        <v>3</v>
      </c>
      <c r="M112">
        <v>375</v>
      </c>
      <c r="N112">
        <v>28.69</v>
      </c>
      <c r="O112">
        <v>20210.21</v>
      </c>
      <c r="P112">
        <v>1566.65</v>
      </c>
      <c r="Q112">
        <v>3537.36</v>
      </c>
      <c r="R112">
        <v>871.22</v>
      </c>
      <c r="S112">
        <v>274.41000000000003</v>
      </c>
      <c r="T112">
        <v>293583.43</v>
      </c>
      <c r="U112">
        <v>0.31</v>
      </c>
      <c r="V112">
        <v>0.77</v>
      </c>
      <c r="W112">
        <v>57.45</v>
      </c>
      <c r="X112">
        <v>17.43</v>
      </c>
      <c r="Y112">
        <v>2</v>
      </c>
      <c r="Z112">
        <v>10</v>
      </c>
    </row>
    <row r="113" spans="1:26" x14ac:dyDescent="0.25">
      <c r="A113">
        <v>3</v>
      </c>
      <c r="B113">
        <v>80</v>
      </c>
      <c r="C113" t="s">
        <v>34</v>
      </c>
      <c r="D113">
        <v>0.751</v>
      </c>
      <c r="E113">
        <v>133.16</v>
      </c>
      <c r="F113">
        <v>122.17</v>
      </c>
      <c r="G113">
        <v>27.25</v>
      </c>
      <c r="H113">
        <v>0.43</v>
      </c>
      <c r="I113">
        <v>269</v>
      </c>
      <c r="J113">
        <v>163.4</v>
      </c>
      <c r="K113">
        <v>50.28</v>
      </c>
      <c r="L113">
        <v>4</v>
      </c>
      <c r="M113">
        <v>267</v>
      </c>
      <c r="N113">
        <v>29.12</v>
      </c>
      <c r="O113">
        <v>20386.62</v>
      </c>
      <c r="P113">
        <v>1490.82</v>
      </c>
      <c r="Q113">
        <v>3535.75</v>
      </c>
      <c r="R113">
        <v>699.87</v>
      </c>
      <c r="S113">
        <v>274.41000000000003</v>
      </c>
      <c r="T113">
        <v>208450.3</v>
      </c>
      <c r="U113">
        <v>0.39</v>
      </c>
      <c r="V113">
        <v>0.8</v>
      </c>
      <c r="W113">
        <v>57.27</v>
      </c>
      <c r="X113">
        <v>12.37</v>
      </c>
      <c r="Y113">
        <v>2</v>
      </c>
      <c r="Z113">
        <v>10</v>
      </c>
    </row>
    <row r="114" spans="1:26" x14ac:dyDescent="0.25">
      <c r="A114">
        <v>4</v>
      </c>
      <c r="B114">
        <v>80</v>
      </c>
      <c r="C114" t="s">
        <v>34</v>
      </c>
      <c r="D114">
        <v>0.7792</v>
      </c>
      <c r="E114">
        <v>128.34</v>
      </c>
      <c r="F114">
        <v>119.31</v>
      </c>
      <c r="G114">
        <v>34.42</v>
      </c>
      <c r="H114">
        <v>0.54</v>
      </c>
      <c r="I114">
        <v>208</v>
      </c>
      <c r="J114">
        <v>164.83</v>
      </c>
      <c r="K114">
        <v>50.28</v>
      </c>
      <c r="L114">
        <v>5</v>
      </c>
      <c r="M114">
        <v>206</v>
      </c>
      <c r="N114">
        <v>29.55</v>
      </c>
      <c r="O114">
        <v>20563.61</v>
      </c>
      <c r="P114">
        <v>1442.01</v>
      </c>
      <c r="Q114">
        <v>3535.08</v>
      </c>
      <c r="R114">
        <v>603.37</v>
      </c>
      <c r="S114">
        <v>274.41000000000003</v>
      </c>
      <c r="T114">
        <v>160504.38</v>
      </c>
      <c r="U114">
        <v>0.45</v>
      </c>
      <c r="V114">
        <v>0.82</v>
      </c>
      <c r="W114">
        <v>57.16</v>
      </c>
      <c r="X114">
        <v>9.52</v>
      </c>
      <c r="Y114">
        <v>2</v>
      </c>
      <c r="Z114">
        <v>10</v>
      </c>
    </row>
    <row r="115" spans="1:26" x14ac:dyDescent="0.25">
      <c r="A115">
        <v>5</v>
      </c>
      <c r="B115">
        <v>80</v>
      </c>
      <c r="C115" t="s">
        <v>34</v>
      </c>
      <c r="D115">
        <v>0.79769999999999996</v>
      </c>
      <c r="E115">
        <v>125.36</v>
      </c>
      <c r="F115">
        <v>117.56</v>
      </c>
      <c r="G115">
        <v>41.49</v>
      </c>
      <c r="H115">
        <v>0.64</v>
      </c>
      <c r="I115">
        <v>170</v>
      </c>
      <c r="J115">
        <v>166.27</v>
      </c>
      <c r="K115">
        <v>50.28</v>
      </c>
      <c r="L115">
        <v>6</v>
      </c>
      <c r="M115">
        <v>168</v>
      </c>
      <c r="N115">
        <v>29.99</v>
      </c>
      <c r="O115">
        <v>20741.2</v>
      </c>
      <c r="P115">
        <v>1407.42</v>
      </c>
      <c r="Q115">
        <v>3534.83</v>
      </c>
      <c r="R115">
        <v>544.11</v>
      </c>
      <c r="S115">
        <v>274.41000000000003</v>
      </c>
      <c r="T115">
        <v>131066.19</v>
      </c>
      <c r="U115">
        <v>0.5</v>
      </c>
      <c r="V115">
        <v>0.83</v>
      </c>
      <c r="W115">
        <v>57.1</v>
      </c>
      <c r="X115">
        <v>7.77</v>
      </c>
      <c r="Y115">
        <v>2</v>
      </c>
      <c r="Z115">
        <v>10</v>
      </c>
    </row>
    <row r="116" spans="1:26" x14ac:dyDescent="0.25">
      <c r="A116">
        <v>6</v>
      </c>
      <c r="B116">
        <v>80</v>
      </c>
      <c r="C116" t="s">
        <v>34</v>
      </c>
      <c r="D116">
        <v>0.8115</v>
      </c>
      <c r="E116">
        <v>123.23</v>
      </c>
      <c r="F116">
        <v>116.3</v>
      </c>
      <c r="G116">
        <v>48.8</v>
      </c>
      <c r="H116">
        <v>0.74</v>
      </c>
      <c r="I116">
        <v>143</v>
      </c>
      <c r="J116">
        <v>167.72</v>
      </c>
      <c r="K116">
        <v>50.28</v>
      </c>
      <c r="L116">
        <v>7</v>
      </c>
      <c r="M116">
        <v>141</v>
      </c>
      <c r="N116">
        <v>30.44</v>
      </c>
      <c r="O116">
        <v>20919.39</v>
      </c>
      <c r="P116">
        <v>1378.01</v>
      </c>
      <c r="Q116">
        <v>3534.45</v>
      </c>
      <c r="R116">
        <v>501.53</v>
      </c>
      <c r="S116">
        <v>274.41000000000003</v>
      </c>
      <c r="T116">
        <v>109910.45</v>
      </c>
      <c r="U116">
        <v>0.55000000000000004</v>
      </c>
      <c r="V116">
        <v>0.84</v>
      </c>
      <c r="W116">
        <v>57.06</v>
      </c>
      <c r="X116">
        <v>6.51</v>
      </c>
      <c r="Y116">
        <v>2</v>
      </c>
      <c r="Z116">
        <v>10</v>
      </c>
    </row>
    <row r="117" spans="1:26" x14ac:dyDescent="0.25">
      <c r="A117">
        <v>7</v>
      </c>
      <c r="B117">
        <v>80</v>
      </c>
      <c r="C117" t="s">
        <v>34</v>
      </c>
      <c r="D117">
        <v>0.82220000000000004</v>
      </c>
      <c r="E117">
        <v>121.62</v>
      </c>
      <c r="F117">
        <v>115.34</v>
      </c>
      <c r="G117">
        <v>56.26</v>
      </c>
      <c r="H117">
        <v>0.84</v>
      </c>
      <c r="I117">
        <v>123</v>
      </c>
      <c r="J117">
        <v>169.17</v>
      </c>
      <c r="K117">
        <v>50.28</v>
      </c>
      <c r="L117">
        <v>8</v>
      </c>
      <c r="M117">
        <v>121</v>
      </c>
      <c r="N117">
        <v>30.89</v>
      </c>
      <c r="O117">
        <v>21098.19</v>
      </c>
      <c r="P117">
        <v>1352.67</v>
      </c>
      <c r="Q117">
        <v>3534.13</v>
      </c>
      <c r="R117">
        <v>469.91</v>
      </c>
      <c r="S117">
        <v>274.41000000000003</v>
      </c>
      <c r="T117">
        <v>94202.43</v>
      </c>
      <c r="U117">
        <v>0.57999999999999996</v>
      </c>
      <c r="V117">
        <v>0.84</v>
      </c>
      <c r="W117">
        <v>57.01</v>
      </c>
      <c r="X117">
        <v>5.56</v>
      </c>
      <c r="Y117">
        <v>2</v>
      </c>
      <c r="Z117">
        <v>10</v>
      </c>
    </row>
    <row r="118" spans="1:26" x14ac:dyDescent="0.25">
      <c r="A118">
        <v>8</v>
      </c>
      <c r="B118">
        <v>80</v>
      </c>
      <c r="C118" t="s">
        <v>34</v>
      </c>
      <c r="D118">
        <v>0.8306</v>
      </c>
      <c r="E118">
        <v>120.39</v>
      </c>
      <c r="F118">
        <v>114.62</v>
      </c>
      <c r="G118">
        <v>64.27</v>
      </c>
      <c r="H118">
        <v>0.94</v>
      </c>
      <c r="I118">
        <v>107</v>
      </c>
      <c r="J118">
        <v>170.62</v>
      </c>
      <c r="K118">
        <v>50.28</v>
      </c>
      <c r="L118">
        <v>9</v>
      </c>
      <c r="M118">
        <v>105</v>
      </c>
      <c r="N118">
        <v>31.34</v>
      </c>
      <c r="O118">
        <v>21277.599999999999</v>
      </c>
      <c r="P118">
        <v>1329.89</v>
      </c>
      <c r="Q118">
        <v>3533.79</v>
      </c>
      <c r="R118">
        <v>444.99</v>
      </c>
      <c r="S118">
        <v>274.41000000000003</v>
      </c>
      <c r="T118">
        <v>81821.350000000006</v>
      </c>
      <c r="U118">
        <v>0.62</v>
      </c>
      <c r="V118">
        <v>0.85</v>
      </c>
      <c r="W118">
        <v>57</v>
      </c>
      <c r="X118">
        <v>4.84</v>
      </c>
      <c r="Y118">
        <v>2</v>
      </c>
      <c r="Z118">
        <v>10</v>
      </c>
    </row>
    <row r="119" spans="1:26" x14ac:dyDescent="0.25">
      <c r="A119">
        <v>9</v>
      </c>
      <c r="B119">
        <v>80</v>
      </c>
      <c r="C119" t="s">
        <v>34</v>
      </c>
      <c r="D119">
        <v>0.83679999999999999</v>
      </c>
      <c r="E119">
        <v>119.51</v>
      </c>
      <c r="F119">
        <v>114.12</v>
      </c>
      <c r="G119">
        <v>72.08</v>
      </c>
      <c r="H119">
        <v>1.03</v>
      </c>
      <c r="I119">
        <v>95</v>
      </c>
      <c r="J119">
        <v>172.08</v>
      </c>
      <c r="K119">
        <v>50.28</v>
      </c>
      <c r="L119">
        <v>10</v>
      </c>
      <c r="M119">
        <v>93</v>
      </c>
      <c r="N119">
        <v>31.8</v>
      </c>
      <c r="O119">
        <v>21457.64</v>
      </c>
      <c r="P119">
        <v>1309.05</v>
      </c>
      <c r="Q119">
        <v>3533.66</v>
      </c>
      <c r="R119">
        <v>427.86</v>
      </c>
      <c r="S119">
        <v>274.41000000000003</v>
      </c>
      <c r="T119">
        <v>73313.539999999994</v>
      </c>
      <c r="U119">
        <v>0.64</v>
      </c>
      <c r="V119">
        <v>0.85</v>
      </c>
      <c r="W119">
        <v>57</v>
      </c>
      <c r="X119">
        <v>4.3499999999999996</v>
      </c>
      <c r="Y119">
        <v>2</v>
      </c>
      <c r="Z119">
        <v>10</v>
      </c>
    </row>
    <row r="120" spans="1:26" x14ac:dyDescent="0.25">
      <c r="A120">
        <v>10</v>
      </c>
      <c r="B120">
        <v>80</v>
      </c>
      <c r="C120" t="s">
        <v>34</v>
      </c>
      <c r="D120">
        <v>0.84250000000000003</v>
      </c>
      <c r="E120">
        <v>118.7</v>
      </c>
      <c r="F120">
        <v>113.64</v>
      </c>
      <c r="G120">
        <v>80.209999999999994</v>
      </c>
      <c r="H120">
        <v>1.1200000000000001</v>
      </c>
      <c r="I120">
        <v>85</v>
      </c>
      <c r="J120">
        <v>173.55</v>
      </c>
      <c r="K120">
        <v>50.28</v>
      </c>
      <c r="L120">
        <v>11</v>
      </c>
      <c r="M120">
        <v>83</v>
      </c>
      <c r="N120">
        <v>32.270000000000003</v>
      </c>
      <c r="O120">
        <v>21638.31</v>
      </c>
      <c r="P120">
        <v>1287.82</v>
      </c>
      <c r="Q120">
        <v>3533.78</v>
      </c>
      <c r="R120">
        <v>411.68</v>
      </c>
      <c r="S120">
        <v>274.41000000000003</v>
      </c>
      <c r="T120">
        <v>65275.09</v>
      </c>
      <c r="U120">
        <v>0.67</v>
      </c>
      <c r="V120">
        <v>0.86</v>
      </c>
      <c r="W120">
        <v>56.97</v>
      </c>
      <c r="X120">
        <v>3.86</v>
      </c>
      <c r="Y120">
        <v>2</v>
      </c>
      <c r="Z120">
        <v>10</v>
      </c>
    </row>
    <row r="121" spans="1:26" x14ac:dyDescent="0.25">
      <c r="A121">
        <v>11</v>
      </c>
      <c r="B121">
        <v>80</v>
      </c>
      <c r="C121" t="s">
        <v>34</v>
      </c>
      <c r="D121">
        <v>0.84709999999999996</v>
      </c>
      <c r="E121">
        <v>118.05</v>
      </c>
      <c r="F121">
        <v>113.25</v>
      </c>
      <c r="G121">
        <v>88.25</v>
      </c>
      <c r="H121">
        <v>1.22</v>
      </c>
      <c r="I121">
        <v>77</v>
      </c>
      <c r="J121">
        <v>175.02</v>
      </c>
      <c r="K121">
        <v>50.28</v>
      </c>
      <c r="L121">
        <v>12</v>
      </c>
      <c r="M121">
        <v>75</v>
      </c>
      <c r="N121">
        <v>32.74</v>
      </c>
      <c r="O121">
        <v>21819.599999999999</v>
      </c>
      <c r="P121">
        <v>1269.55</v>
      </c>
      <c r="Q121">
        <v>3533.73</v>
      </c>
      <c r="R121">
        <v>398.84</v>
      </c>
      <c r="S121">
        <v>274.41000000000003</v>
      </c>
      <c r="T121">
        <v>58893.47</v>
      </c>
      <c r="U121">
        <v>0.69</v>
      </c>
      <c r="V121">
        <v>0.86</v>
      </c>
      <c r="W121">
        <v>56.95</v>
      </c>
      <c r="X121">
        <v>3.48</v>
      </c>
      <c r="Y121">
        <v>2</v>
      </c>
      <c r="Z121">
        <v>10</v>
      </c>
    </row>
    <row r="122" spans="1:26" x14ac:dyDescent="0.25">
      <c r="A122">
        <v>12</v>
      </c>
      <c r="B122">
        <v>80</v>
      </c>
      <c r="C122" t="s">
        <v>34</v>
      </c>
      <c r="D122">
        <v>0.85099999999999998</v>
      </c>
      <c r="E122">
        <v>117.51</v>
      </c>
      <c r="F122">
        <v>112.93</v>
      </c>
      <c r="G122">
        <v>96.8</v>
      </c>
      <c r="H122">
        <v>1.31</v>
      </c>
      <c r="I122">
        <v>70</v>
      </c>
      <c r="J122">
        <v>176.49</v>
      </c>
      <c r="K122">
        <v>50.28</v>
      </c>
      <c r="L122">
        <v>13</v>
      </c>
      <c r="M122">
        <v>68</v>
      </c>
      <c r="N122">
        <v>33.21</v>
      </c>
      <c r="O122">
        <v>22001.54</v>
      </c>
      <c r="P122">
        <v>1249.6099999999999</v>
      </c>
      <c r="Q122">
        <v>3533.5</v>
      </c>
      <c r="R122">
        <v>388.23</v>
      </c>
      <c r="S122">
        <v>274.41000000000003</v>
      </c>
      <c r="T122">
        <v>53627.57</v>
      </c>
      <c r="U122">
        <v>0.71</v>
      </c>
      <c r="V122">
        <v>0.86</v>
      </c>
      <c r="W122">
        <v>56.93</v>
      </c>
      <c r="X122">
        <v>3.16</v>
      </c>
      <c r="Y122">
        <v>2</v>
      </c>
      <c r="Z122">
        <v>10</v>
      </c>
    </row>
    <row r="123" spans="1:26" x14ac:dyDescent="0.25">
      <c r="A123">
        <v>13</v>
      </c>
      <c r="B123">
        <v>80</v>
      </c>
      <c r="C123" t="s">
        <v>34</v>
      </c>
      <c r="D123">
        <v>0.85440000000000005</v>
      </c>
      <c r="E123">
        <v>117.04</v>
      </c>
      <c r="F123">
        <v>112.65</v>
      </c>
      <c r="G123">
        <v>105.61</v>
      </c>
      <c r="H123">
        <v>1.4</v>
      </c>
      <c r="I123">
        <v>64</v>
      </c>
      <c r="J123">
        <v>177.97</v>
      </c>
      <c r="K123">
        <v>50.28</v>
      </c>
      <c r="L123">
        <v>14</v>
      </c>
      <c r="M123">
        <v>62</v>
      </c>
      <c r="N123">
        <v>33.69</v>
      </c>
      <c r="O123">
        <v>22184.13</v>
      </c>
      <c r="P123">
        <v>1229.8399999999999</v>
      </c>
      <c r="Q123">
        <v>3534.02</v>
      </c>
      <c r="R123">
        <v>378.47</v>
      </c>
      <c r="S123">
        <v>274.41000000000003</v>
      </c>
      <c r="T123">
        <v>48774.14</v>
      </c>
      <c r="U123">
        <v>0.73</v>
      </c>
      <c r="V123">
        <v>0.86</v>
      </c>
      <c r="W123">
        <v>56.93</v>
      </c>
      <c r="X123">
        <v>2.88</v>
      </c>
      <c r="Y123">
        <v>2</v>
      </c>
      <c r="Z123">
        <v>10</v>
      </c>
    </row>
    <row r="124" spans="1:26" x14ac:dyDescent="0.25">
      <c r="A124">
        <v>14</v>
      </c>
      <c r="B124">
        <v>80</v>
      </c>
      <c r="C124" t="s">
        <v>34</v>
      </c>
      <c r="D124">
        <v>0.85729999999999995</v>
      </c>
      <c r="E124">
        <v>116.65</v>
      </c>
      <c r="F124">
        <v>112.43</v>
      </c>
      <c r="G124">
        <v>114.33</v>
      </c>
      <c r="H124">
        <v>1.48</v>
      </c>
      <c r="I124">
        <v>59</v>
      </c>
      <c r="J124">
        <v>179.46</v>
      </c>
      <c r="K124">
        <v>50.28</v>
      </c>
      <c r="L124">
        <v>15</v>
      </c>
      <c r="M124">
        <v>57</v>
      </c>
      <c r="N124">
        <v>34.18</v>
      </c>
      <c r="O124">
        <v>22367.38</v>
      </c>
      <c r="P124">
        <v>1212.04</v>
      </c>
      <c r="Q124">
        <v>3533.48</v>
      </c>
      <c r="R124">
        <v>371.09</v>
      </c>
      <c r="S124">
        <v>274.41000000000003</v>
      </c>
      <c r="T124">
        <v>45109.77</v>
      </c>
      <c r="U124">
        <v>0.74</v>
      </c>
      <c r="V124">
        <v>0.87</v>
      </c>
      <c r="W124">
        <v>56.92</v>
      </c>
      <c r="X124">
        <v>2.66</v>
      </c>
      <c r="Y124">
        <v>2</v>
      </c>
      <c r="Z124">
        <v>10</v>
      </c>
    </row>
    <row r="125" spans="1:26" x14ac:dyDescent="0.25">
      <c r="A125">
        <v>15</v>
      </c>
      <c r="B125">
        <v>80</v>
      </c>
      <c r="C125" t="s">
        <v>34</v>
      </c>
      <c r="D125">
        <v>0.85980000000000001</v>
      </c>
      <c r="E125">
        <v>116.31</v>
      </c>
      <c r="F125">
        <v>112.21</v>
      </c>
      <c r="G125">
        <v>122.42</v>
      </c>
      <c r="H125">
        <v>1.57</v>
      </c>
      <c r="I125">
        <v>55</v>
      </c>
      <c r="J125">
        <v>180.95</v>
      </c>
      <c r="K125">
        <v>50.28</v>
      </c>
      <c r="L125">
        <v>16</v>
      </c>
      <c r="M125">
        <v>53</v>
      </c>
      <c r="N125">
        <v>34.67</v>
      </c>
      <c r="O125">
        <v>22551.279999999999</v>
      </c>
      <c r="P125">
        <v>1193.68</v>
      </c>
      <c r="Q125">
        <v>3533.08</v>
      </c>
      <c r="R125">
        <v>364.07</v>
      </c>
      <c r="S125">
        <v>274.41000000000003</v>
      </c>
      <c r="T125">
        <v>41618.22</v>
      </c>
      <c r="U125">
        <v>0.75</v>
      </c>
      <c r="V125">
        <v>0.87</v>
      </c>
      <c r="W125">
        <v>56.91</v>
      </c>
      <c r="X125">
        <v>2.4500000000000002</v>
      </c>
      <c r="Y125">
        <v>2</v>
      </c>
      <c r="Z125">
        <v>10</v>
      </c>
    </row>
    <row r="126" spans="1:26" x14ac:dyDescent="0.25">
      <c r="A126">
        <v>16</v>
      </c>
      <c r="B126">
        <v>80</v>
      </c>
      <c r="C126" t="s">
        <v>34</v>
      </c>
      <c r="D126">
        <v>0.86199999999999999</v>
      </c>
      <c r="E126">
        <v>116</v>
      </c>
      <c r="F126">
        <v>112.04</v>
      </c>
      <c r="G126">
        <v>131.81</v>
      </c>
      <c r="H126">
        <v>1.65</v>
      </c>
      <c r="I126">
        <v>51</v>
      </c>
      <c r="J126">
        <v>182.45</v>
      </c>
      <c r="K126">
        <v>50.28</v>
      </c>
      <c r="L126">
        <v>17</v>
      </c>
      <c r="M126">
        <v>49</v>
      </c>
      <c r="N126">
        <v>35.17</v>
      </c>
      <c r="O126">
        <v>22735.98</v>
      </c>
      <c r="P126">
        <v>1173.9100000000001</v>
      </c>
      <c r="Q126">
        <v>3533.26</v>
      </c>
      <c r="R126">
        <v>358.21</v>
      </c>
      <c r="S126">
        <v>274.41000000000003</v>
      </c>
      <c r="T126">
        <v>38708.61</v>
      </c>
      <c r="U126">
        <v>0.77</v>
      </c>
      <c r="V126">
        <v>0.87</v>
      </c>
      <c r="W126">
        <v>56.9</v>
      </c>
      <c r="X126">
        <v>2.27</v>
      </c>
      <c r="Y126">
        <v>2</v>
      </c>
      <c r="Z126">
        <v>10</v>
      </c>
    </row>
    <row r="127" spans="1:26" x14ac:dyDescent="0.25">
      <c r="A127">
        <v>17</v>
      </c>
      <c r="B127">
        <v>80</v>
      </c>
      <c r="C127" t="s">
        <v>34</v>
      </c>
      <c r="D127">
        <v>0.86419999999999997</v>
      </c>
      <c r="E127">
        <v>115.71</v>
      </c>
      <c r="F127">
        <v>111.87</v>
      </c>
      <c r="G127">
        <v>142.81</v>
      </c>
      <c r="H127">
        <v>1.74</v>
      </c>
      <c r="I127">
        <v>47</v>
      </c>
      <c r="J127">
        <v>183.95</v>
      </c>
      <c r="K127">
        <v>50.28</v>
      </c>
      <c r="L127">
        <v>18</v>
      </c>
      <c r="M127">
        <v>38</v>
      </c>
      <c r="N127">
        <v>35.67</v>
      </c>
      <c r="O127">
        <v>22921.24</v>
      </c>
      <c r="P127">
        <v>1155.0999999999999</v>
      </c>
      <c r="Q127">
        <v>3533.24</v>
      </c>
      <c r="R127">
        <v>352.18</v>
      </c>
      <c r="S127">
        <v>274.41000000000003</v>
      </c>
      <c r="T127">
        <v>35717.5</v>
      </c>
      <c r="U127">
        <v>0.78</v>
      </c>
      <c r="V127">
        <v>0.87</v>
      </c>
      <c r="W127">
        <v>56.91</v>
      </c>
      <c r="X127">
        <v>2.1</v>
      </c>
      <c r="Y127">
        <v>2</v>
      </c>
      <c r="Z127">
        <v>10</v>
      </c>
    </row>
    <row r="128" spans="1:26" x14ac:dyDescent="0.25">
      <c r="A128">
        <v>18</v>
      </c>
      <c r="B128">
        <v>80</v>
      </c>
      <c r="C128" t="s">
        <v>34</v>
      </c>
      <c r="D128">
        <v>0.86429999999999996</v>
      </c>
      <c r="E128">
        <v>115.7</v>
      </c>
      <c r="F128">
        <v>111.89</v>
      </c>
      <c r="G128">
        <v>145.94999999999999</v>
      </c>
      <c r="H128">
        <v>1.82</v>
      </c>
      <c r="I128">
        <v>46</v>
      </c>
      <c r="J128">
        <v>185.46</v>
      </c>
      <c r="K128">
        <v>50.28</v>
      </c>
      <c r="L128">
        <v>19</v>
      </c>
      <c r="M128">
        <v>7</v>
      </c>
      <c r="N128">
        <v>36.18</v>
      </c>
      <c r="O128">
        <v>23107.19</v>
      </c>
      <c r="P128">
        <v>1151.25</v>
      </c>
      <c r="Q128">
        <v>3533.55</v>
      </c>
      <c r="R128">
        <v>351.3</v>
      </c>
      <c r="S128">
        <v>274.41000000000003</v>
      </c>
      <c r="T128">
        <v>35282.31</v>
      </c>
      <c r="U128">
        <v>0.78</v>
      </c>
      <c r="V128">
        <v>0.87</v>
      </c>
      <c r="W128">
        <v>56.95</v>
      </c>
      <c r="X128">
        <v>2.13</v>
      </c>
      <c r="Y128">
        <v>2</v>
      </c>
      <c r="Z128">
        <v>10</v>
      </c>
    </row>
    <row r="129" spans="1:26" x14ac:dyDescent="0.25">
      <c r="A129">
        <v>19</v>
      </c>
      <c r="B129">
        <v>80</v>
      </c>
      <c r="C129" t="s">
        <v>34</v>
      </c>
      <c r="D129">
        <v>0.86429999999999996</v>
      </c>
      <c r="E129">
        <v>115.71</v>
      </c>
      <c r="F129">
        <v>111.9</v>
      </c>
      <c r="G129">
        <v>145.96</v>
      </c>
      <c r="H129">
        <v>1.9</v>
      </c>
      <c r="I129">
        <v>46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1157.32</v>
      </c>
      <c r="Q129">
        <v>3533.68</v>
      </c>
      <c r="R129">
        <v>351.4</v>
      </c>
      <c r="S129">
        <v>274.41000000000003</v>
      </c>
      <c r="T129">
        <v>35330.11</v>
      </c>
      <c r="U129">
        <v>0.78</v>
      </c>
      <c r="V129">
        <v>0.87</v>
      </c>
      <c r="W129">
        <v>56.96</v>
      </c>
      <c r="X129">
        <v>2.13</v>
      </c>
      <c r="Y129">
        <v>2</v>
      </c>
      <c r="Z129">
        <v>10</v>
      </c>
    </row>
    <row r="130" spans="1:26" x14ac:dyDescent="0.25">
      <c r="A130">
        <v>0</v>
      </c>
      <c r="B130">
        <v>35</v>
      </c>
      <c r="C130" t="s">
        <v>34</v>
      </c>
      <c r="D130">
        <v>0.59660000000000002</v>
      </c>
      <c r="E130">
        <v>167.62</v>
      </c>
      <c r="F130">
        <v>150.87</v>
      </c>
      <c r="G130">
        <v>10.49</v>
      </c>
      <c r="H130">
        <v>0.22</v>
      </c>
      <c r="I130">
        <v>863</v>
      </c>
      <c r="J130">
        <v>80.84</v>
      </c>
      <c r="K130">
        <v>35.1</v>
      </c>
      <c r="L130">
        <v>1</v>
      </c>
      <c r="M130">
        <v>861</v>
      </c>
      <c r="N130">
        <v>9.74</v>
      </c>
      <c r="O130">
        <v>10204.209999999999</v>
      </c>
      <c r="P130">
        <v>1188.1199999999999</v>
      </c>
      <c r="Q130">
        <v>3542.85</v>
      </c>
      <c r="R130">
        <v>1669.71</v>
      </c>
      <c r="S130">
        <v>274.41000000000003</v>
      </c>
      <c r="T130">
        <v>690400.04</v>
      </c>
      <c r="U130">
        <v>0.16</v>
      </c>
      <c r="V130">
        <v>0.65</v>
      </c>
      <c r="W130">
        <v>58.26</v>
      </c>
      <c r="X130">
        <v>40.950000000000003</v>
      </c>
      <c r="Y130">
        <v>2</v>
      </c>
      <c r="Z130">
        <v>10</v>
      </c>
    </row>
    <row r="131" spans="1:26" x14ac:dyDescent="0.25">
      <c r="A131">
        <v>1</v>
      </c>
      <c r="B131">
        <v>35</v>
      </c>
      <c r="C131" t="s">
        <v>34</v>
      </c>
      <c r="D131">
        <v>0.74739999999999995</v>
      </c>
      <c r="E131">
        <v>133.80000000000001</v>
      </c>
      <c r="F131">
        <v>125.92</v>
      </c>
      <c r="G131">
        <v>21.71</v>
      </c>
      <c r="H131">
        <v>0.43</v>
      </c>
      <c r="I131">
        <v>348</v>
      </c>
      <c r="J131">
        <v>82.04</v>
      </c>
      <c r="K131">
        <v>35.1</v>
      </c>
      <c r="L131">
        <v>2</v>
      </c>
      <c r="M131">
        <v>346</v>
      </c>
      <c r="N131">
        <v>9.94</v>
      </c>
      <c r="O131">
        <v>10352.530000000001</v>
      </c>
      <c r="P131">
        <v>962.72</v>
      </c>
      <c r="Q131">
        <v>3537.39</v>
      </c>
      <c r="R131">
        <v>826.03</v>
      </c>
      <c r="S131">
        <v>274.41000000000003</v>
      </c>
      <c r="T131">
        <v>271135.07</v>
      </c>
      <c r="U131">
        <v>0.33</v>
      </c>
      <c r="V131">
        <v>0.77</v>
      </c>
      <c r="W131">
        <v>57.4</v>
      </c>
      <c r="X131">
        <v>16.09</v>
      </c>
      <c r="Y131">
        <v>2</v>
      </c>
      <c r="Z131">
        <v>10</v>
      </c>
    </row>
    <row r="132" spans="1:26" x14ac:dyDescent="0.25">
      <c r="A132">
        <v>2</v>
      </c>
      <c r="B132">
        <v>35</v>
      </c>
      <c r="C132" t="s">
        <v>34</v>
      </c>
      <c r="D132">
        <v>0.79969999999999997</v>
      </c>
      <c r="E132">
        <v>125.05</v>
      </c>
      <c r="F132">
        <v>119.51</v>
      </c>
      <c r="G132">
        <v>33.82</v>
      </c>
      <c r="H132">
        <v>0.63</v>
      </c>
      <c r="I132">
        <v>212</v>
      </c>
      <c r="J132">
        <v>83.25</v>
      </c>
      <c r="K132">
        <v>35.1</v>
      </c>
      <c r="L132">
        <v>3</v>
      </c>
      <c r="M132">
        <v>210</v>
      </c>
      <c r="N132">
        <v>10.15</v>
      </c>
      <c r="O132">
        <v>10501.19</v>
      </c>
      <c r="P132">
        <v>880.5</v>
      </c>
      <c r="Q132">
        <v>3535.37</v>
      </c>
      <c r="R132">
        <v>609.80999999999995</v>
      </c>
      <c r="S132">
        <v>274.41000000000003</v>
      </c>
      <c r="T132">
        <v>163705.44</v>
      </c>
      <c r="U132">
        <v>0.45</v>
      </c>
      <c r="V132">
        <v>0.81</v>
      </c>
      <c r="W132">
        <v>57.17</v>
      </c>
      <c r="X132">
        <v>9.7100000000000009</v>
      </c>
      <c r="Y132">
        <v>2</v>
      </c>
      <c r="Z132">
        <v>10</v>
      </c>
    </row>
    <row r="133" spans="1:26" x14ac:dyDescent="0.25">
      <c r="A133">
        <v>3</v>
      </c>
      <c r="B133">
        <v>35</v>
      </c>
      <c r="C133" t="s">
        <v>34</v>
      </c>
      <c r="D133">
        <v>0.82609999999999995</v>
      </c>
      <c r="E133">
        <v>121.05</v>
      </c>
      <c r="F133">
        <v>116.59</v>
      </c>
      <c r="G133">
        <v>46.95</v>
      </c>
      <c r="H133">
        <v>0.83</v>
      </c>
      <c r="I133">
        <v>149</v>
      </c>
      <c r="J133">
        <v>84.46</v>
      </c>
      <c r="K133">
        <v>35.1</v>
      </c>
      <c r="L133">
        <v>4</v>
      </c>
      <c r="M133">
        <v>147</v>
      </c>
      <c r="N133">
        <v>10.36</v>
      </c>
      <c r="O133">
        <v>10650.22</v>
      </c>
      <c r="P133">
        <v>824.2</v>
      </c>
      <c r="Q133">
        <v>3534.45</v>
      </c>
      <c r="R133">
        <v>511.12</v>
      </c>
      <c r="S133">
        <v>274.41000000000003</v>
      </c>
      <c r="T133">
        <v>114676.73</v>
      </c>
      <c r="U133">
        <v>0.54</v>
      </c>
      <c r="V133">
        <v>0.84</v>
      </c>
      <c r="W133">
        <v>57.08</v>
      </c>
      <c r="X133">
        <v>6.8</v>
      </c>
      <c r="Y133">
        <v>2</v>
      </c>
      <c r="Z133">
        <v>10</v>
      </c>
    </row>
    <row r="134" spans="1:26" x14ac:dyDescent="0.25">
      <c r="A134">
        <v>4</v>
      </c>
      <c r="B134">
        <v>35</v>
      </c>
      <c r="C134" t="s">
        <v>34</v>
      </c>
      <c r="D134">
        <v>0.84199999999999997</v>
      </c>
      <c r="E134">
        <v>118.76</v>
      </c>
      <c r="F134">
        <v>114.93</v>
      </c>
      <c r="G134">
        <v>61.02</v>
      </c>
      <c r="H134">
        <v>1.02</v>
      </c>
      <c r="I134">
        <v>113</v>
      </c>
      <c r="J134">
        <v>85.67</v>
      </c>
      <c r="K134">
        <v>35.1</v>
      </c>
      <c r="L134">
        <v>5</v>
      </c>
      <c r="M134">
        <v>106</v>
      </c>
      <c r="N134">
        <v>10.57</v>
      </c>
      <c r="O134">
        <v>10799.59</v>
      </c>
      <c r="P134">
        <v>775.71</v>
      </c>
      <c r="Q134">
        <v>3534.36</v>
      </c>
      <c r="R134">
        <v>455.13</v>
      </c>
      <c r="S134">
        <v>274.41000000000003</v>
      </c>
      <c r="T134">
        <v>86860.54</v>
      </c>
      <c r="U134">
        <v>0.6</v>
      </c>
      <c r="V134">
        <v>0.85</v>
      </c>
      <c r="W134">
        <v>57.02</v>
      </c>
      <c r="X134">
        <v>5.15</v>
      </c>
      <c r="Y134">
        <v>2</v>
      </c>
      <c r="Z134">
        <v>10</v>
      </c>
    </row>
    <row r="135" spans="1:26" x14ac:dyDescent="0.25">
      <c r="A135">
        <v>5</v>
      </c>
      <c r="B135">
        <v>35</v>
      </c>
      <c r="C135" t="s">
        <v>34</v>
      </c>
      <c r="D135">
        <v>0.84670000000000001</v>
      </c>
      <c r="E135">
        <v>118.1</v>
      </c>
      <c r="F135">
        <v>114.45</v>
      </c>
      <c r="G135">
        <v>67.319999999999993</v>
      </c>
      <c r="H135">
        <v>1.21</v>
      </c>
      <c r="I135">
        <v>102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762.84</v>
      </c>
      <c r="Q135">
        <v>3534.98</v>
      </c>
      <c r="R135">
        <v>434.86</v>
      </c>
      <c r="S135">
        <v>274.41000000000003</v>
      </c>
      <c r="T135">
        <v>76781.149999999994</v>
      </c>
      <c r="U135">
        <v>0.63</v>
      </c>
      <c r="V135">
        <v>0.85</v>
      </c>
      <c r="W135">
        <v>57.12</v>
      </c>
      <c r="X135">
        <v>4.67</v>
      </c>
      <c r="Y135">
        <v>2</v>
      </c>
      <c r="Z135">
        <v>10</v>
      </c>
    </row>
    <row r="136" spans="1:26" x14ac:dyDescent="0.25">
      <c r="A136">
        <v>0</v>
      </c>
      <c r="B136">
        <v>50</v>
      </c>
      <c r="C136" t="s">
        <v>34</v>
      </c>
      <c r="D136">
        <v>0.51649999999999996</v>
      </c>
      <c r="E136">
        <v>193.61</v>
      </c>
      <c r="F136">
        <v>165.78</v>
      </c>
      <c r="G136">
        <v>8.57</v>
      </c>
      <c r="H136">
        <v>0.16</v>
      </c>
      <c r="I136">
        <v>1161</v>
      </c>
      <c r="J136">
        <v>107.41</v>
      </c>
      <c r="K136">
        <v>41.65</v>
      </c>
      <c r="L136">
        <v>1</v>
      </c>
      <c r="M136">
        <v>1159</v>
      </c>
      <c r="N136">
        <v>14.77</v>
      </c>
      <c r="O136">
        <v>13481.73</v>
      </c>
      <c r="P136">
        <v>1592.83</v>
      </c>
      <c r="Q136">
        <v>3546.9</v>
      </c>
      <c r="R136">
        <v>2175.9899999999998</v>
      </c>
      <c r="S136">
        <v>274.41000000000003</v>
      </c>
      <c r="T136">
        <v>942050.55</v>
      </c>
      <c r="U136">
        <v>0.13</v>
      </c>
      <c r="V136">
        <v>0.59</v>
      </c>
      <c r="W136">
        <v>58.72</v>
      </c>
      <c r="X136">
        <v>55.82</v>
      </c>
      <c r="Y136">
        <v>2</v>
      </c>
      <c r="Z136">
        <v>10</v>
      </c>
    </row>
    <row r="137" spans="1:26" x14ac:dyDescent="0.25">
      <c r="A137">
        <v>1</v>
      </c>
      <c r="B137">
        <v>50</v>
      </c>
      <c r="C137" t="s">
        <v>34</v>
      </c>
      <c r="D137">
        <v>0.7016</v>
      </c>
      <c r="E137">
        <v>142.53</v>
      </c>
      <c r="F137">
        <v>130.56</v>
      </c>
      <c r="G137">
        <v>17.52</v>
      </c>
      <c r="H137">
        <v>0.32</v>
      </c>
      <c r="I137">
        <v>447</v>
      </c>
      <c r="J137">
        <v>108.68</v>
      </c>
      <c r="K137">
        <v>41.65</v>
      </c>
      <c r="L137">
        <v>2</v>
      </c>
      <c r="M137">
        <v>445</v>
      </c>
      <c r="N137">
        <v>15.03</v>
      </c>
      <c r="O137">
        <v>13638.32</v>
      </c>
      <c r="P137">
        <v>1236.47</v>
      </c>
      <c r="Q137">
        <v>3538.3</v>
      </c>
      <c r="R137">
        <v>983.21</v>
      </c>
      <c r="S137">
        <v>274.41000000000003</v>
      </c>
      <c r="T137">
        <v>349229.6</v>
      </c>
      <c r="U137">
        <v>0.28000000000000003</v>
      </c>
      <c r="V137">
        <v>0.75</v>
      </c>
      <c r="W137">
        <v>57.55</v>
      </c>
      <c r="X137">
        <v>20.72</v>
      </c>
      <c r="Y137">
        <v>2</v>
      </c>
      <c r="Z137">
        <v>10</v>
      </c>
    </row>
    <row r="138" spans="1:26" x14ac:dyDescent="0.25">
      <c r="A138">
        <v>2</v>
      </c>
      <c r="B138">
        <v>50</v>
      </c>
      <c r="C138" t="s">
        <v>34</v>
      </c>
      <c r="D138">
        <v>0.7661</v>
      </c>
      <c r="E138">
        <v>130.52000000000001</v>
      </c>
      <c r="F138">
        <v>122.4</v>
      </c>
      <c r="G138">
        <v>26.8</v>
      </c>
      <c r="H138">
        <v>0.48</v>
      </c>
      <c r="I138">
        <v>274</v>
      </c>
      <c r="J138">
        <v>109.96</v>
      </c>
      <c r="K138">
        <v>41.65</v>
      </c>
      <c r="L138">
        <v>3</v>
      </c>
      <c r="M138">
        <v>272</v>
      </c>
      <c r="N138">
        <v>15.31</v>
      </c>
      <c r="O138">
        <v>13795.21</v>
      </c>
      <c r="P138">
        <v>1137.04</v>
      </c>
      <c r="Q138">
        <v>3535.91</v>
      </c>
      <c r="R138">
        <v>707.56</v>
      </c>
      <c r="S138">
        <v>274.41000000000003</v>
      </c>
      <c r="T138">
        <v>212271</v>
      </c>
      <c r="U138">
        <v>0.39</v>
      </c>
      <c r="V138">
        <v>0.8</v>
      </c>
      <c r="W138">
        <v>57.27</v>
      </c>
      <c r="X138">
        <v>12.59</v>
      </c>
      <c r="Y138">
        <v>2</v>
      </c>
      <c r="Z138">
        <v>10</v>
      </c>
    </row>
    <row r="139" spans="1:26" x14ac:dyDescent="0.25">
      <c r="A139">
        <v>3</v>
      </c>
      <c r="B139">
        <v>50</v>
      </c>
      <c r="C139" t="s">
        <v>34</v>
      </c>
      <c r="D139">
        <v>0.79949999999999999</v>
      </c>
      <c r="E139">
        <v>125.07</v>
      </c>
      <c r="F139">
        <v>118.7</v>
      </c>
      <c r="G139">
        <v>36.520000000000003</v>
      </c>
      <c r="H139">
        <v>0.63</v>
      </c>
      <c r="I139">
        <v>195</v>
      </c>
      <c r="J139">
        <v>111.23</v>
      </c>
      <c r="K139">
        <v>41.65</v>
      </c>
      <c r="L139">
        <v>4</v>
      </c>
      <c r="M139">
        <v>193</v>
      </c>
      <c r="N139">
        <v>15.58</v>
      </c>
      <c r="O139">
        <v>13952.52</v>
      </c>
      <c r="P139">
        <v>1079.7</v>
      </c>
      <c r="Q139">
        <v>3534.77</v>
      </c>
      <c r="R139">
        <v>582.98</v>
      </c>
      <c r="S139">
        <v>274.41000000000003</v>
      </c>
      <c r="T139">
        <v>150374.32999999999</v>
      </c>
      <c r="U139">
        <v>0.47</v>
      </c>
      <c r="V139">
        <v>0.82</v>
      </c>
      <c r="W139">
        <v>57.14</v>
      </c>
      <c r="X139">
        <v>8.91</v>
      </c>
      <c r="Y139">
        <v>2</v>
      </c>
      <c r="Z139">
        <v>10</v>
      </c>
    </row>
    <row r="140" spans="1:26" x14ac:dyDescent="0.25">
      <c r="A140">
        <v>4</v>
      </c>
      <c r="B140">
        <v>50</v>
      </c>
      <c r="C140" t="s">
        <v>34</v>
      </c>
      <c r="D140">
        <v>0.81969999999999998</v>
      </c>
      <c r="E140">
        <v>122</v>
      </c>
      <c r="F140">
        <v>116.63</v>
      </c>
      <c r="G140">
        <v>46.65</v>
      </c>
      <c r="H140">
        <v>0.78</v>
      </c>
      <c r="I140">
        <v>150</v>
      </c>
      <c r="J140">
        <v>112.51</v>
      </c>
      <c r="K140">
        <v>41.65</v>
      </c>
      <c r="L140">
        <v>5</v>
      </c>
      <c r="M140">
        <v>148</v>
      </c>
      <c r="N140">
        <v>15.86</v>
      </c>
      <c r="O140">
        <v>14110.24</v>
      </c>
      <c r="P140">
        <v>1036.57</v>
      </c>
      <c r="Q140">
        <v>3534.33</v>
      </c>
      <c r="R140">
        <v>512.19000000000005</v>
      </c>
      <c r="S140">
        <v>274.41000000000003</v>
      </c>
      <c r="T140">
        <v>115204.21</v>
      </c>
      <c r="U140">
        <v>0.54</v>
      </c>
      <c r="V140">
        <v>0.83</v>
      </c>
      <c r="W140">
        <v>57.09</v>
      </c>
      <c r="X140">
        <v>6.84</v>
      </c>
      <c r="Y140">
        <v>2</v>
      </c>
      <c r="Z140">
        <v>10</v>
      </c>
    </row>
    <row r="141" spans="1:26" x14ac:dyDescent="0.25">
      <c r="A141">
        <v>5</v>
      </c>
      <c r="B141">
        <v>50</v>
      </c>
      <c r="C141" t="s">
        <v>34</v>
      </c>
      <c r="D141">
        <v>0.83360000000000001</v>
      </c>
      <c r="E141">
        <v>119.97</v>
      </c>
      <c r="F141">
        <v>115.24</v>
      </c>
      <c r="G141">
        <v>57.14</v>
      </c>
      <c r="H141">
        <v>0.93</v>
      </c>
      <c r="I141">
        <v>121</v>
      </c>
      <c r="J141">
        <v>113.79</v>
      </c>
      <c r="K141">
        <v>41.65</v>
      </c>
      <c r="L141">
        <v>6</v>
      </c>
      <c r="M141">
        <v>119</v>
      </c>
      <c r="N141">
        <v>16.14</v>
      </c>
      <c r="O141">
        <v>14268.39</v>
      </c>
      <c r="P141">
        <v>999.18</v>
      </c>
      <c r="Q141">
        <v>3534.17</v>
      </c>
      <c r="R141">
        <v>466.21</v>
      </c>
      <c r="S141">
        <v>274.41000000000003</v>
      </c>
      <c r="T141">
        <v>92360.59</v>
      </c>
      <c r="U141">
        <v>0.59</v>
      </c>
      <c r="V141">
        <v>0.84</v>
      </c>
      <c r="W141">
        <v>57.02</v>
      </c>
      <c r="X141">
        <v>5.46</v>
      </c>
      <c r="Y141">
        <v>2</v>
      </c>
      <c r="Z141">
        <v>10</v>
      </c>
    </row>
    <row r="142" spans="1:26" x14ac:dyDescent="0.25">
      <c r="A142">
        <v>6</v>
      </c>
      <c r="B142">
        <v>50</v>
      </c>
      <c r="C142" t="s">
        <v>34</v>
      </c>
      <c r="D142">
        <v>0.84360000000000002</v>
      </c>
      <c r="E142">
        <v>118.55</v>
      </c>
      <c r="F142">
        <v>114.29</v>
      </c>
      <c r="G142">
        <v>68.569999999999993</v>
      </c>
      <c r="H142">
        <v>1.07</v>
      </c>
      <c r="I142">
        <v>100</v>
      </c>
      <c r="J142">
        <v>115.08</v>
      </c>
      <c r="K142">
        <v>41.65</v>
      </c>
      <c r="L142">
        <v>7</v>
      </c>
      <c r="M142">
        <v>98</v>
      </c>
      <c r="N142">
        <v>16.43</v>
      </c>
      <c r="O142">
        <v>14426.96</v>
      </c>
      <c r="P142">
        <v>964.04</v>
      </c>
      <c r="Q142">
        <v>3534.13</v>
      </c>
      <c r="R142">
        <v>433.82</v>
      </c>
      <c r="S142">
        <v>274.41000000000003</v>
      </c>
      <c r="T142">
        <v>76269.66</v>
      </c>
      <c r="U142">
        <v>0.63</v>
      </c>
      <c r="V142">
        <v>0.85</v>
      </c>
      <c r="W142">
        <v>56.99</v>
      </c>
      <c r="X142">
        <v>4.51</v>
      </c>
      <c r="Y142">
        <v>2</v>
      </c>
      <c r="Z142">
        <v>10</v>
      </c>
    </row>
    <row r="143" spans="1:26" x14ac:dyDescent="0.25">
      <c r="A143">
        <v>7</v>
      </c>
      <c r="B143">
        <v>50</v>
      </c>
      <c r="C143" t="s">
        <v>34</v>
      </c>
      <c r="D143">
        <v>0.85089999999999999</v>
      </c>
      <c r="E143">
        <v>117.52</v>
      </c>
      <c r="F143">
        <v>113.6</v>
      </c>
      <c r="G143">
        <v>80.19</v>
      </c>
      <c r="H143">
        <v>1.21</v>
      </c>
      <c r="I143">
        <v>85</v>
      </c>
      <c r="J143">
        <v>116.37</v>
      </c>
      <c r="K143">
        <v>41.65</v>
      </c>
      <c r="L143">
        <v>8</v>
      </c>
      <c r="M143">
        <v>83</v>
      </c>
      <c r="N143">
        <v>16.72</v>
      </c>
      <c r="O143">
        <v>14585.96</v>
      </c>
      <c r="P143">
        <v>932.66</v>
      </c>
      <c r="Q143">
        <v>3533.56</v>
      </c>
      <c r="R143">
        <v>411.21</v>
      </c>
      <c r="S143">
        <v>274.41000000000003</v>
      </c>
      <c r="T143">
        <v>65041.16</v>
      </c>
      <c r="U143">
        <v>0.67</v>
      </c>
      <c r="V143">
        <v>0.86</v>
      </c>
      <c r="W143">
        <v>56.95</v>
      </c>
      <c r="X143">
        <v>3.83</v>
      </c>
      <c r="Y143">
        <v>2</v>
      </c>
      <c r="Z143">
        <v>10</v>
      </c>
    </row>
    <row r="144" spans="1:26" x14ac:dyDescent="0.25">
      <c r="A144">
        <v>8</v>
      </c>
      <c r="B144">
        <v>50</v>
      </c>
      <c r="C144" t="s">
        <v>34</v>
      </c>
      <c r="D144">
        <v>0.85619999999999996</v>
      </c>
      <c r="E144">
        <v>116.8</v>
      </c>
      <c r="F144">
        <v>113.12</v>
      </c>
      <c r="G144">
        <v>91.72</v>
      </c>
      <c r="H144">
        <v>1.35</v>
      </c>
      <c r="I144">
        <v>74</v>
      </c>
      <c r="J144">
        <v>117.66</v>
      </c>
      <c r="K144">
        <v>41.65</v>
      </c>
      <c r="L144">
        <v>9</v>
      </c>
      <c r="M144">
        <v>41</v>
      </c>
      <c r="N144">
        <v>17.010000000000002</v>
      </c>
      <c r="O144">
        <v>14745.39</v>
      </c>
      <c r="P144">
        <v>901.45</v>
      </c>
      <c r="Q144">
        <v>3534.15</v>
      </c>
      <c r="R144">
        <v>392.64</v>
      </c>
      <c r="S144">
        <v>274.41000000000003</v>
      </c>
      <c r="T144">
        <v>55811.21</v>
      </c>
      <c r="U144">
        <v>0.7</v>
      </c>
      <c r="V144">
        <v>0.86</v>
      </c>
      <c r="W144">
        <v>56.99</v>
      </c>
      <c r="X144">
        <v>3.34</v>
      </c>
      <c r="Y144">
        <v>2</v>
      </c>
      <c r="Z144">
        <v>10</v>
      </c>
    </row>
    <row r="145" spans="1:26" x14ac:dyDescent="0.25">
      <c r="A145">
        <v>9</v>
      </c>
      <c r="B145">
        <v>50</v>
      </c>
      <c r="C145" t="s">
        <v>34</v>
      </c>
      <c r="D145">
        <v>0.85670000000000002</v>
      </c>
      <c r="E145">
        <v>116.73</v>
      </c>
      <c r="F145">
        <v>113.09</v>
      </c>
      <c r="G145">
        <v>94.24</v>
      </c>
      <c r="H145">
        <v>1.48</v>
      </c>
      <c r="I145">
        <v>72</v>
      </c>
      <c r="J145">
        <v>118.96</v>
      </c>
      <c r="K145">
        <v>41.65</v>
      </c>
      <c r="L145">
        <v>10</v>
      </c>
      <c r="M145">
        <v>0</v>
      </c>
      <c r="N145">
        <v>17.309999999999999</v>
      </c>
      <c r="O145">
        <v>14905.25</v>
      </c>
      <c r="P145">
        <v>904.78</v>
      </c>
      <c r="Q145">
        <v>3534.38</v>
      </c>
      <c r="R145">
        <v>390.05</v>
      </c>
      <c r="S145">
        <v>274.41000000000003</v>
      </c>
      <c r="T145">
        <v>54525.33</v>
      </c>
      <c r="U145">
        <v>0.7</v>
      </c>
      <c r="V145">
        <v>0.86</v>
      </c>
      <c r="W145">
        <v>57.04</v>
      </c>
      <c r="X145">
        <v>3.32</v>
      </c>
      <c r="Y145">
        <v>2</v>
      </c>
      <c r="Z145">
        <v>10</v>
      </c>
    </row>
    <row r="146" spans="1:26" x14ac:dyDescent="0.25">
      <c r="A146">
        <v>0</v>
      </c>
      <c r="B146">
        <v>25</v>
      </c>
      <c r="C146" t="s">
        <v>34</v>
      </c>
      <c r="D146">
        <v>0.65969999999999995</v>
      </c>
      <c r="E146">
        <v>151.59</v>
      </c>
      <c r="F146">
        <v>140.69</v>
      </c>
      <c r="G146">
        <v>12.87</v>
      </c>
      <c r="H146">
        <v>0.28000000000000003</v>
      </c>
      <c r="I146">
        <v>656</v>
      </c>
      <c r="J146">
        <v>61.76</v>
      </c>
      <c r="K146">
        <v>28.92</v>
      </c>
      <c r="L146">
        <v>1</v>
      </c>
      <c r="M146">
        <v>654</v>
      </c>
      <c r="N146">
        <v>6.84</v>
      </c>
      <c r="O146">
        <v>7851.41</v>
      </c>
      <c r="P146">
        <v>904.39</v>
      </c>
      <c r="Q146">
        <v>3539.93</v>
      </c>
      <c r="R146">
        <v>1325.45</v>
      </c>
      <c r="S146">
        <v>274.41000000000003</v>
      </c>
      <c r="T146">
        <v>519305.6</v>
      </c>
      <c r="U146">
        <v>0.21</v>
      </c>
      <c r="V146">
        <v>0.69</v>
      </c>
      <c r="W146">
        <v>57.9</v>
      </c>
      <c r="X146">
        <v>30.81</v>
      </c>
      <c r="Y146">
        <v>2</v>
      </c>
      <c r="Z146">
        <v>10</v>
      </c>
    </row>
    <row r="147" spans="1:26" x14ac:dyDescent="0.25">
      <c r="A147">
        <v>1</v>
      </c>
      <c r="B147">
        <v>25</v>
      </c>
      <c r="C147" t="s">
        <v>34</v>
      </c>
      <c r="D147">
        <v>0.7833</v>
      </c>
      <c r="E147">
        <v>127.66</v>
      </c>
      <c r="F147">
        <v>122.15</v>
      </c>
      <c r="G147">
        <v>27.35</v>
      </c>
      <c r="H147">
        <v>0.55000000000000004</v>
      </c>
      <c r="I147">
        <v>268</v>
      </c>
      <c r="J147">
        <v>62.92</v>
      </c>
      <c r="K147">
        <v>28.92</v>
      </c>
      <c r="L147">
        <v>2</v>
      </c>
      <c r="M147">
        <v>266</v>
      </c>
      <c r="N147">
        <v>7</v>
      </c>
      <c r="O147">
        <v>7994.37</v>
      </c>
      <c r="P147">
        <v>742.21</v>
      </c>
      <c r="Q147">
        <v>3535.58</v>
      </c>
      <c r="R147">
        <v>699</v>
      </c>
      <c r="S147">
        <v>274.41000000000003</v>
      </c>
      <c r="T147">
        <v>208021.65</v>
      </c>
      <c r="U147">
        <v>0.39</v>
      </c>
      <c r="V147">
        <v>0.8</v>
      </c>
      <c r="W147">
        <v>57.27</v>
      </c>
      <c r="X147">
        <v>12.34</v>
      </c>
      <c r="Y147">
        <v>2</v>
      </c>
      <c r="Z147">
        <v>10</v>
      </c>
    </row>
    <row r="148" spans="1:26" x14ac:dyDescent="0.25">
      <c r="A148">
        <v>2</v>
      </c>
      <c r="B148">
        <v>25</v>
      </c>
      <c r="C148" t="s">
        <v>34</v>
      </c>
      <c r="D148">
        <v>0.82579999999999998</v>
      </c>
      <c r="E148">
        <v>121.1</v>
      </c>
      <c r="F148">
        <v>117.08</v>
      </c>
      <c r="G148">
        <v>43.91</v>
      </c>
      <c r="H148">
        <v>0.81</v>
      </c>
      <c r="I148">
        <v>160</v>
      </c>
      <c r="J148">
        <v>64.08</v>
      </c>
      <c r="K148">
        <v>28.92</v>
      </c>
      <c r="L148">
        <v>3</v>
      </c>
      <c r="M148">
        <v>150</v>
      </c>
      <c r="N148">
        <v>7.16</v>
      </c>
      <c r="O148">
        <v>8137.65</v>
      </c>
      <c r="P148">
        <v>662.67</v>
      </c>
      <c r="Q148">
        <v>3534.73</v>
      </c>
      <c r="R148">
        <v>527.96</v>
      </c>
      <c r="S148">
        <v>274.41000000000003</v>
      </c>
      <c r="T148">
        <v>123041.26</v>
      </c>
      <c r="U148">
        <v>0.52</v>
      </c>
      <c r="V148">
        <v>0.83</v>
      </c>
      <c r="W148">
        <v>57.09</v>
      </c>
      <c r="X148">
        <v>7.29</v>
      </c>
      <c r="Y148">
        <v>2</v>
      </c>
      <c r="Z148">
        <v>10</v>
      </c>
    </row>
    <row r="149" spans="1:26" x14ac:dyDescent="0.25">
      <c r="A149">
        <v>3</v>
      </c>
      <c r="B149">
        <v>25</v>
      </c>
      <c r="C149" t="s">
        <v>34</v>
      </c>
      <c r="D149">
        <v>0.83199999999999996</v>
      </c>
      <c r="E149">
        <v>120.19</v>
      </c>
      <c r="F149">
        <v>116.41</v>
      </c>
      <c r="G149">
        <v>48.84</v>
      </c>
      <c r="H149">
        <v>1.07</v>
      </c>
      <c r="I149">
        <v>143</v>
      </c>
      <c r="J149">
        <v>65.25</v>
      </c>
      <c r="K149">
        <v>28.92</v>
      </c>
      <c r="L149">
        <v>4</v>
      </c>
      <c r="M149">
        <v>0</v>
      </c>
      <c r="N149">
        <v>7.33</v>
      </c>
      <c r="O149">
        <v>8281.25</v>
      </c>
      <c r="P149">
        <v>652.63</v>
      </c>
      <c r="Q149">
        <v>3535.8</v>
      </c>
      <c r="R149">
        <v>499.03</v>
      </c>
      <c r="S149">
        <v>274.41000000000003</v>
      </c>
      <c r="T149">
        <v>108661.42</v>
      </c>
      <c r="U149">
        <v>0.55000000000000004</v>
      </c>
      <c r="V149">
        <v>0.84</v>
      </c>
      <c r="W149">
        <v>57.24</v>
      </c>
      <c r="X149">
        <v>6.62</v>
      </c>
      <c r="Y149">
        <v>2</v>
      </c>
      <c r="Z149">
        <v>10</v>
      </c>
    </row>
    <row r="150" spans="1:26" x14ac:dyDescent="0.25">
      <c r="A150">
        <v>0</v>
      </c>
      <c r="B150">
        <v>85</v>
      </c>
      <c r="C150" t="s">
        <v>34</v>
      </c>
      <c r="D150">
        <v>0.35959999999999998</v>
      </c>
      <c r="E150">
        <v>278.10000000000002</v>
      </c>
      <c r="F150">
        <v>208.83</v>
      </c>
      <c r="G150">
        <v>6.35</v>
      </c>
      <c r="H150">
        <v>0.11</v>
      </c>
      <c r="I150">
        <v>1974</v>
      </c>
      <c r="J150">
        <v>167.88</v>
      </c>
      <c r="K150">
        <v>51.39</v>
      </c>
      <c r="L150">
        <v>1</v>
      </c>
      <c r="M150">
        <v>1972</v>
      </c>
      <c r="N150">
        <v>30.49</v>
      </c>
      <c r="O150">
        <v>20939.59</v>
      </c>
      <c r="P150">
        <v>2688.03</v>
      </c>
      <c r="Q150">
        <v>3556.36</v>
      </c>
      <c r="R150">
        <v>3639.97</v>
      </c>
      <c r="S150">
        <v>274.41000000000003</v>
      </c>
      <c r="T150">
        <v>1669976.31</v>
      </c>
      <c r="U150">
        <v>0.08</v>
      </c>
      <c r="V150">
        <v>0.47</v>
      </c>
      <c r="W150">
        <v>60.07</v>
      </c>
      <c r="X150">
        <v>98.73</v>
      </c>
      <c r="Y150">
        <v>2</v>
      </c>
      <c r="Z150">
        <v>10</v>
      </c>
    </row>
    <row r="151" spans="1:26" x14ac:dyDescent="0.25">
      <c r="A151">
        <v>1</v>
      </c>
      <c r="B151">
        <v>85</v>
      </c>
      <c r="C151" t="s">
        <v>34</v>
      </c>
      <c r="D151">
        <v>0.60540000000000005</v>
      </c>
      <c r="E151">
        <v>165.18</v>
      </c>
      <c r="F151">
        <v>140.62</v>
      </c>
      <c r="G151">
        <v>12.88</v>
      </c>
      <c r="H151">
        <v>0.21</v>
      </c>
      <c r="I151">
        <v>655</v>
      </c>
      <c r="J151">
        <v>169.33</v>
      </c>
      <c r="K151">
        <v>51.39</v>
      </c>
      <c r="L151">
        <v>2</v>
      </c>
      <c r="M151">
        <v>653</v>
      </c>
      <c r="N151">
        <v>30.94</v>
      </c>
      <c r="O151">
        <v>21118.46</v>
      </c>
      <c r="P151">
        <v>1806.74</v>
      </c>
      <c r="Q151">
        <v>3539.79</v>
      </c>
      <c r="R151">
        <v>1324.23</v>
      </c>
      <c r="S151">
        <v>274.41000000000003</v>
      </c>
      <c r="T151">
        <v>518701.74</v>
      </c>
      <c r="U151">
        <v>0.21</v>
      </c>
      <c r="V151">
        <v>0.69</v>
      </c>
      <c r="W151">
        <v>57.87</v>
      </c>
      <c r="X151">
        <v>30.74</v>
      </c>
      <c r="Y151">
        <v>2</v>
      </c>
      <c r="Z151">
        <v>10</v>
      </c>
    </row>
    <row r="152" spans="1:26" x14ac:dyDescent="0.25">
      <c r="A152">
        <v>2</v>
      </c>
      <c r="B152">
        <v>85</v>
      </c>
      <c r="C152" t="s">
        <v>34</v>
      </c>
      <c r="D152">
        <v>0.69530000000000003</v>
      </c>
      <c r="E152">
        <v>143.81</v>
      </c>
      <c r="F152">
        <v>128.09</v>
      </c>
      <c r="G152">
        <v>19.510000000000002</v>
      </c>
      <c r="H152">
        <v>0.31</v>
      </c>
      <c r="I152">
        <v>394</v>
      </c>
      <c r="J152">
        <v>170.79</v>
      </c>
      <c r="K152">
        <v>51.39</v>
      </c>
      <c r="L152">
        <v>3</v>
      </c>
      <c r="M152">
        <v>392</v>
      </c>
      <c r="N152">
        <v>31.4</v>
      </c>
      <c r="O152">
        <v>21297.94</v>
      </c>
      <c r="P152">
        <v>1635.3</v>
      </c>
      <c r="Q152">
        <v>3537.62</v>
      </c>
      <c r="R152">
        <v>899.29</v>
      </c>
      <c r="S152">
        <v>274.41000000000003</v>
      </c>
      <c r="T152">
        <v>307533.19</v>
      </c>
      <c r="U152">
        <v>0.31</v>
      </c>
      <c r="V152">
        <v>0.76</v>
      </c>
      <c r="W152">
        <v>57.48</v>
      </c>
      <c r="X152">
        <v>18.260000000000002</v>
      </c>
      <c r="Y152">
        <v>2</v>
      </c>
      <c r="Z152">
        <v>10</v>
      </c>
    </row>
    <row r="153" spans="1:26" x14ac:dyDescent="0.25">
      <c r="A153">
        <v>3</v>
      </c>
      <c r="B153">
        <v>85</v>
      </c>
      <c r="C153" t="s">
        <v>34</v>
      </c>
      <c r="D153">
        <v>0.74280000000000002</v>
      </c>
      <c r="E153">
        <v>134.63</v>
      </c>
      <c r="F153">
        <v>122.73</v>
      </c>
      <c r="G153">
        <v>26.21</v>
      </c>
      <c r="H153">
        <v>0.41</v>
      </c>
      <c r="I153">
        <v>281</v>
      </c>
      <c r="J153">
        <v>172.25</v>
      </c>
      <c r="K153">
        <v>51.39</v>
      </c>
      <c r="L153">
        <v>4</v>
      </c>
      <c r="M153">
        <v>279</v>
      </c>
      <c r="N153">
        <v>31.86</v>
      </c>
      <c r="O153">
        <v>21478.05</v>
      </c>
      <c r="P153">
        <v>1554.82</v>
      </c>
      <c r="Q153">
        <v>3536.17</v>
      </c>
      <c r="R153">
        <v>719.24</v>
      </c>
      <c r="S153">
        <v>274.41000000000003</v>
      </c>
      <c r="T153">
        <v>218073.55</v>
      </c>
      <c r="U153">
        <v>0.38</v>
      </c>
      <c r="V153">
        <v>0.79</v>
      </c>
      <c r="W153">
        <v>57.28</v>
      </c>
      <c r="X153">
        <v>12.93</v>
      </c>
      <c r="Y153">
        <v>2</v>
      </c>
      <c r="Z153">
        <v>10</v>
      </c>
    </row>
    <row r="154" spans="1:26" x14ac:dyDescent="0.25">
      <c r="A154">
        <v>4</v>
      </c>
      <c r="B154">
        <v>85</v>
      </c>
      <c r="C154" t="s">
        <v>34</v>
      </c>
      <c r="D154">
        <v>0.77180000000000004</v>
      </c>
      <c r="E154">
        <v>129.57</v>
      </c>
      <c r="F154">
        <v>119.81</v>
      </c>
      <c r="G154">
        <v>32.97</v>
      </c>
      <c r="H154">
        <v>0.51</v>
      </c>
      <c r="I154">
        <v>218</v>
      </c>
      <c r="J154">
        <v>173.71</v>
      </c>
      <c r="K154">
        <v>51.39</v>
      </c>
      <c r="L154">
        <v>5</v>
      </c>
      <c r="M154">
        <v>216</v>
      </c>
      <c r="N154">
        <v>32.32</v>
      </c>
      <c r="O154">
        <v>21658.78</v>
      </c>
      <c r="P154">
        <v>1505.19</v>
      </c>
      <c r="Q154">
        <v>3535.43</v>
      </c>
      <c r="R154">
        <v>619.9</v>
      </c>
      <c r="S154">
        <v>274.41000000000003</v>
      </c>
      <c r="T154">
        <v>168721.42</v>
      </c>
      <c r="U154">
        <v>0.44</v>
      </c>
      <c r="V154">
        <v>0.81</v>
      </c>
      <c r="W154">
        <v>57.18</v>
      </c>
      <c r="X154">
        <v>10.01</v>
      </c>
      <c r="Y154">
        <v>2</v>
      </c>
      <c r="Z154">
        <v>10</v>
      </c>
    </row>
    <row r="155" spans="1:26" x14ac:dyDescent="0.25">
      <c r="A155">
        <v>5</v>
      </c>
      <c r="B155">
        <v>85</v>
      </c>
      <c r="C155" t="s">
        <v>34</v>
      </c>
      <c r="D155">
        <v>0.79200000000000004</v>
      </c>
      <c r="E155">
        <v>126.26</v>
      </c>
      <c r="F155">
        <v>117.89</v>
      </c>
      <c r="G155">
        <v>39.96</v>
      </c>
      <c r="H155">
        <v>0.61</v>
      </c>
      <c r="I155">
        <v>177</v>
      </c>
      <c r="J155">
        <v>175.18</v>
      </c>
      <c r="K155">
        <v>51.39</v>
      </c>
      <c r="L155">
        <v>6</v>
      </c>
      <c r="M155">
        <v>175</v>
      </c>
      <c r="N155">
        <v>32.79</v>
      </c>
      <c r="O155">
        <v>21840.16</v>
      </c>
      <c r="P155">
        <v>1468.51</v>
      </c>
      <c r="Q155">
        <v>3534.99</v>
      </c>
      <c r="R155">
        <v>554.99</v>
      </c>
      <c r="S155">
        <v>274.41000000000003</v>
      </c>
      <c r="T155">
        <v>136469.43</v>
      </c>
      <c r="U155">
        <v>0.49</v>
      </c>
      <c r="V155">
        <v>0.83</v>
      </c>
      <c r="W155">
        <v>57.13</v>
      </c>
      <c r="X155">
        <v>8.1</v>
      </c>
      <c r="Y155">
        <v>2</v>
      </c>
      <c r="Z155">
        <v>10</v>
      </c>
    </row>
    <row r="156" spans="1:26" x14ac:dyDescent="0.25">
      <c r="A156">
        <v>6</v>
      </c>
      <c r="B156">
        <v>85</v>
      </c>
      <c r="C156" t="s">
        <v>34</v>
      </c>
      <c r="D156">
        <v>0.80640000000000001</v>
      </c>
      <c r="E156">
        <v>124.01</v>
      </c>
      <c r="F156">
        <v>116.59</v>
      </c>
      <c r="G156">
        <v>46.95</v>
      </c>
      <c r="H156">
        <v>0.7</v>
      </c>
      <c r="I156">
        <v>149</v>
      </c>
      <c r="J156">
        <v>176.66</v>
      </c>
      <c r="K156">
        <v>51.39</v>
      </c>
      <c r="L156">
        <v>7</v>
      </c>
      <c r="M156">
        <v>147</v>
      </c>
      <c r="N156">
        <v>33.270000000000003</v>
      </c>
      <c r="O156">
        <v>22022.17</v>
      </c>
      <c r="P156">
        <v>1439.73</v>
      </c>
      <c r="Q156">
        <v>3534.46</v>
      </c>
      <c r="R156">
        <v>511.09</v>
      </c>
      <c r="S156">
        <v>274.41000000000003</v>
      </c>
      <c r="T156">
        <v>114658.9</v>
      </c>
      <c r="U156">
        <v>0.54</v>
      </c>
      <c r="V156">
        <v>0.84</v>
      </c>
      <c r="W156">
        <v>57.08</v>
      </c>
      <c r="X156">
        <v>6.81</v>
      </c>
      <c r="Y156">
        <v>2</v>
      </c>
      <c r="Z156">
        <v>10</v>
      </c>
    </row>
    <row r="157" spans="1:26" x14ac:dyDescent="0.25">
      <c r="A157">
        <v>7</v>
      </c>
      <c r="B157">
        <v>85</v>
      </c>
      <c r="C157" t="s">
        <v>34</v>
      </c>
      <c r="D157">
        <v>0.81779999999999997</v>
      </c>
      <c r="E157">
        <v>122.28</v>
      </c>
      <c r="F157">
        <v>115.57</v>
      </c>
      <c r="G157">
        <v>54.17</v>
      </c>
      <c r="H157">
        <v>0.8</v>
      </c>
      <c r="I157">
        <v>128</v>
      </c>
      <c r="J157">
        <v>178.14</v>
      </c>
      <c r="K157">
        <v>51.39</v>
      </c>
      <c r="L157">
        <v>8</v>
      </c>
      <c r="M157">
        <v>126</v>
      </c>
      <c r="N157">
        <v>33.75</v>
      </c>
      <c r="O157">
        <v>22204.83</v>
      </c>
      <c r="P157">
        <v>1413.28</v>
      </c>
      <c r="Q157">
        <v>3534.35</v>
      </c>
      <c r="R157">
        <v>476.62</v>
      </c>
      <c r="S157">
        <v>274.41000000000003</v>
      </c>
      <c r="T157">
        <v>97527.95</v>
      </c>
      <c r="U157">
        <v>0.57999999999999996</v>
      </c>
      <c r="V157">
        <v>0.84</v>
      </c>
      <c r="W157">
        <v>57.04</v>
      </c>
      <c r="X157">
        <v>5.79</v>
      </c>
      <c r="Y157">
        <v>2</v>
      </c>
      <c r="Z157">
        <v>10</v>
      </c>
    </row>
    <row r="158" spans="1:26" x14ac:dyDescent="0.25">
      <c r="A158">
        <v>8</v>
      </c>
      <c r="B158">
        <v>85</v>
      </c>
      <c r="C158" t="s">
        <v>34</v>
      </c>
      <c r="D158">
        <v>0.82630000000000003</v>
      </c>
      <c r="E158">
        <v>121.01</v>
      </c>
      <c r="F158">
        <v>114.85</v>
      </c>
      <c r="G158">
        <v>61.52</v>
      </c>
      <c r="H158">
        <v>0.89</v>
      </c>
      <c r="I158">
        <v>112</v>
      </c>
      <c r="J158">
        <v>179.63</v>
      </c>
      <c r="K158">
        <v>51.39</v>
      </c>
      <c r="L158">
        <v>9</v>
      </c>
      <c r="M158">
        <v>110</v>
      </c>
      <c r="N158">
        <v>34.24</v>
      </c>
      <c r="O158">
        <v>22388.15</v>
      </c>
      <c r="P158">
        <v>1391.55</v>
      </c>
      <c r="Q158">
        <v>3533.98</v>
      </c>
      <c r="R158">
        <v>452.55</v>
      </c>
      <c r="S158">
        <v>274.41000000000003</v>
      </c>
      <c r="T158">
        <v>85574.28</v>
      </c>
      <c r="U158">
        <v>0.61</v>
      </c>
      <c r="V158">
        <v>0.85</v>
      </c>
      <c r="W158">
        <v>57.01</v>
      </c>
      <c r="X158">
        <v>5.07</v>
      </c>
      <c r="Y158">
        <v>2</v>
      </c>
      <c r="Z158">
        <v>10</v>
      </c>
    </row>
    <row r="159" spans="1:26" x14ac:dyDescent="0.25">
      <c r="A159">
        <v>9</v>
      </c>
      <c r="B159">
        <v>85</v>
      </c>
      <c r="C159" t="s">
        <v>34</v>
      </c>
      <c r="D159">
        <v>0.83279999999999998</v>
      </c>
      <c r="E159">
        <v>120.08</v>
      </c>
      <c r="F159">
        <v>114.32</v>
      </c>
      <c r="G159">
        <v>68.59</v>
      </c>
      <c r="H159">
        <v>0.98</v>
      </c>
      <c r="I159">
        <v>100</v>
      </c>
      <c r="J159">
        <v>181.12</v>
      </c>
      <c r="K159">
        <v>51.39</v>
      </c>
      <c r="L159">
        <v>10</v>
      </c>
      <c r="M159">
        <v>98</v>
      </c>
      <c r="N159">
        <v>34.729999999999997</v>
      </c>
      <c r="O159">
        <v>22572.13</v>
      </c>
      <c r="P159">
        <v>1371.96</v>
      </c>
      <c r="Q159">
        <v>3533.87</v>
      </c>
      <c r="R159">
        <v>435.18</v>
      </c>
      <c r="S159">
        <v>274.41000000000003</v>
      </c>
      <c r="T159">
        <v>76949.820000000007</v>
      </c>
      <c r="U159">
        <v>0.63</v>
      </c>
      <c r="V159">
        <v>0.85</v>
      </c>
      <c r="W159">
        <v>56.99</v>
      </c>
      <c r="X159">
        <v>4.54</v>
      </c>
      <c r="Y159">
        <v>2</v>
      </c>
      <c r="Z159">
        <v>10</v>
      </c>
    </row>
    <row r="160" spans="1:26" x14ac:dyDescent="0.25">
      <c r="A160">
        <v>10</v>
      </c>
      <c r="B160">
        <v>85</v>
      </c>
      <c r="C160" t="s">
        <v>34</v>
      </c>
      <c r="D160">
        <v>0.83919999999999995</v>
      </c>
      <c r="E160">
        <v>119.16</v>
      </c>
      <c r="F160">
        <v>113.77</v>
      </c>
      <c r="G160">
        <v>76.7</v>
      </c>
      <c r="H160">
        <v>1.07</v>
      </c>
      <c r="I160">
        <v>89</v>
      </c>
      <c r="J160">
        <v>182.62</v>
      </c>
      <c r="K160">
        <v>51.39</v>
      </c>
      <c r="L160">
        <v>11</v>
      </c>
      <c r="M160">
        <v>87</v>
      </c>
      <c r="N160">
        <v>35.22</v>
      </c>
      <c r="O160">
        <v>22756.91</v>
      </c>
      <c r="P160">
        <v>1351.36</v>
      </c>
      <c r="Q160">
        <v>3533.7</v>
      </c>
      <c r="R160">
        <v>416.24</v>
      </c>
      <c r="S160">
        <v>274.41000000000003</v>
      </c>
      <c r="T160">
        <v>67533.38</v>
      </c>
      <c r="U160">
        <v>0.66</v>
      </c>
      <c r="V160">
        <v>0.86</v>
      </c>
      <c r="W160">
        <v>56.98</v>
      </c>
      <c r="X160">
        <v>4</v>
      </c>
      <c r="Y160">
        <v>2</v>
      </c>
      <c r="Z160">
        <v>10</v>
      </c>
    </row>
    <row r="161" spans="1:26" x14ac:dyDescent="0.25">
      <c r="A161">
        <v>11</v>
      </c>
      <c r="B161">
        <v>85</v>
      </c>
      <c r="C161" t="s">
        <v>34</v>
      </c>
      <c r="D161">
        <v>0.84360000000000002</v>
      </c>
      <c r="E161">
        <v>118.54</v>
      </c>
      <c r="F161">
        <v>113.42</v>
      </c>
      <c r="G161">
        <v>84.01</v>
      </c>
      <c r="H161">
        <v>1.1599999999999999</v>
      </c>
      <c r="I161">
        <v>81</v>
      </c>
      <c r="J161">
        <v>184.12</v>
      </c>
      <c r="K161">
        <v>51.39</v>
      </c>
      <c r="L161">
        <v>12</v>
      </c>
      <c r="M161">
        <v>79</v>
      </c>
      <c r="N161">
        <v>35.729999999999997</v>
      </c>
      <c r="O161">
        <v>22942.240000000002</v>
      </c>
      <c r="P161">
        <v>1333.81</v>
      </c>
      <c r="Q161">
        <v>3533.7</v>
      </c>
      <c r="R161">
        <v>404.7</v>
      </c>
      <c r="S161">
        <v>274.41000000000003</v>
      </c>
      <c r="T161">
        <v>61807.05</v>
      </c>
      <c r="U161">
        <v>0.68</v>
      </c>
      <c r="V161">
        <v>0.86</v>
      </c>
      <c r="W161">
        <v>56.95</v>
      </c>
      <c r="X161">
        <v>3.64</v>
      </c>
      <c r="Y161">
        <v>2</v>
      </c>
      <c r="Z161">
        <v>10</v>
      </c>
    </row>
    <row r="162" spans="1:26" x14ac:dyDescent="0.25">
      <c r="A162">
        <v>12</v>
      </c>
      <c r="B162">
        <v>85</v>
      </c>
      <c r="C162" t="s">
        <v>34</v>
      </c>
      <c r="D162">
        <v>0.84770000000000001</v>
      </c>
      <c r="E162">
        <v>117.96</v>
      </c>
      <c r="F162">
        <v>113.08</v>
      </c>
      <c r="G162">
        <v>91.69</v>
      </c>
      <c r="H162">
        <v>1.24</v>
      </c>
      <c r="I162">
        <v>74</v>
      </c>
      <c r="J162">
        <v>185.63</v>
      </c>
      <c r="K162">
        <v>51.39</v>
      </c>
      <c r="L162">
        <v>13</v>
      </c>
      <c r="M162">
        <v>72</v>
      </c>
      <c r="N162">
        <v>36.24</v>
      </c>
      <c r="O162">
        <v>23128.27</v>
      </c>
      <c r="P162">
        <v>1315.34</v>
      </c>
      <c r="Q162">
        <v>3533.67</v>
      </c>
      <c r="R162">
        <v>392.76</v>
      </c>
      <c r="S162">
        <v>274.41000000000003</v>
      </c>
      <c r="T162">
        <v>55869.2</v>
      </c>
      <c r="U162">
        <v>0.7</v>
      </c>
      <c r="V162">
        <v>0.86</v>
      </c>
      <c r="W162">
        <v>56.95</v>
      </c>
      <c r="X162">
        <v>3.31</v>
      </c>
      <c r="Y162">
        <v>2</v>
      </c>
      <c r="Z162">
        <v>10</v>
      </c>
    </row>
    <row r="163" spans="1:26" x14ac:dyDescent="0.25">
      <c r="A163">
        <v>13</v>
      </c>
      <c r="B163">
        <v>85</v>
      </c>
      <c r="C163" t="s">
        <v>34</v>
      </c>
      <c r="D163">
        <v>0.85099999999999998</v>
      </c>
      <c r="E163">
        <v>117.51</v>
      </c>
      <c r="F163">
        <v>112.83</v>
      </c>
      <c r="G163">
        <v>99.56</v>
      </c>
      <c r="H163">
        <v>1.33</v>
      </c>
      <c r="I163">
        <v>68</v>
      </c>
      <c r="J163">
        <v>187.14</v>
      </c>
      <c r="K163">
        <v>51.39</v>
      </c>
      <c r="L163">
        <v>14</v>
      </c>
      <c r="M163">
        <v>66</v>
      </c>
      <c r="N163">
        <v>36.75</v>
      </c>
      <c r="O163">
        <v>23314.98</v>
      </c>
      <c r="P163">
        <v>1298.95</v>
      </c>
      <c r="Q163">
        <v>3533.5</v>
      </c>
      <c r="R163">
        <v>384.65</v>
      </c>
      <c r="S163">
        <v>274.41000000000003</v>
      </c>
      <c r="T163">
        <v>51844.18</v>
      </c>
      <c r="U163">
        <v>0.71</v>
      </c>
      <c r="V163">
        <v>0.86</v>
      </c>
      <c r="W163">
        <v>56.94</v>
      </c>
      <c r="X163">
        <v>3.06</v>
      </c>
      <c r="Y163">
        <v>2</v>
      </c>
      <c r="Z163">
        <v>10</v>
      </c>
    </row>
    <row r="164" spans="1:26" x14ac:dyDescent="0.25">
      <c r="A164">
        <v>14</v>
      </c>
      <c r="B164">
        <v>85</v>
      </c>
      <c r="C164" t="s">
        <v>34</v>
      </c>
      <c r="D164">
        <v>0.85399999999999998</v>
      </c>
      <c r="E164">
        <v>117.1</v>
      </c>
      <c r="F164">
        <v>112.6</v>
      </c>
      <c r="G164">
        <v>107.23</v>
      </c>
      <c r="H164">
        <v>1.41</v>
      </c>
      <c r="I164">
        <v>63</v>
      </c>
      <c r="J164">
        <v>188.66</v>
      </c>
      <c r="K164">
        <v>51.39</v>
      </c>
      <c r="L164">
        <v>15</v>
      </c>
      <c r="M164">
        <v>61</v>
      </c>
      <c r="N164">
        <v>37.270000000000003</v>
      </c>
      <c r="O164">
        <v>23502.400000000001</v>
      </c>
      <c r="P164">
        <v>1280.3699999999999</v>
      </c>
      <c r="Q164">
        <v>3533.34</v>
      </c>
      <c r="R164">
        <v>377.14</v>
      </c>
      <c r="S164">
        <v>274.41000000000003</v>
      </c>
      <c r="T164">
        <v>48116.98</v>
      </c>
      <c r="U164">
        <v>0.73</v>
      </c>
      <c r="V164">
        <v>0.86</v>
      </c>
      <c r="W164">
        <v>56.92</v>
      </c>
      <c r="X164">
        <v>2.83</v>
      </c>
      <c r="Y164">
        <v>2</v>
      </c>
      <c r="Z164">
        <v>10</v>
      </c>
    </row>
    <row r="165" spans="1:26" x14ac:dyDescent="0.25">
      <c r="A165">
        <v>15</v>
      </c>
      <c r="B165">
        <v>85</v>
      </c>
      <c r="C165" t="s">
        <v>34</v>
      </c>
      <c r="D165">
        <v>0.85670000000000002</v>
      </c>
      <c r="E165">
        <v>116.72</v>
      </c>
      <c r="F165">
        <v>112.38</v>
      </c>
      <c r="G165">
        <v>116.26</v>
      </c>
      <c r="H165">
        <v>1.49</v>
      </c>
      <c r="I165">
        <v>58</v>
      </c>
      <c r="J165">
        <v>190.19</v>
      </c>
      <c r="K165">
        <v>51.39</v>
      </c>
      <c r="L165">
        <v>16</v>
      </c>
      <c r="M165">
        <v>56</v>
      </c>
      <c r="N165">
        <v>37.79</v>
      </c>
      <c r="O165">
        <v>23690.52</v>
      </c>
      <c r="P165">
        <v>1263.6199999999999</v>
      </c>
      <c r="Q165">
        <v>3533.38</v>
      </c>
      <c r="R165">
        <v>369.36</v>
      </c>
      <c r="S165">
        <v>274.41000000000003</v>
      </c>
      <c r="T165">
        <v>44250.65</v>
      </c>
      <c r="U165">
        <v>0.74</v>
      </c>
      <c r="V165">
        <v>0.87</v>
      </c>
      <c r="W165">
        <v>56.93</v>
      </c>
      <c r="X165">
        <v>2.61</v>
      </c>
      <c r="Y165">
        <v>2</v>
      </c>
      <c r="Z165">
        <v>10</v>
      </c>
    </row>
    <row r="166" spans="1:26" x14ac:dyDescent="0.25">
      <c r="A166">
        <v>16</v>
      </c>
      <c r="B166">
        <v>85</v>
      </c>
      <c r="C166" t="s">
        <v>34</v>
      </c>
      <c r="D166">
        <v>0.85919999999999996</v>
      </c>
      <c r="E166">
        <v>116.39</v>
      </c>
      <c r="F166">
        <v>112.19</v>
      </c>
      <c r="G166">
        <v>124.65</v>
      </c>
      <c r="H166">
        <v>1.57</v>
      </c>
      <c r="I166">
        <v>54</v>
      </c>
      <c r="J166">
        <v>191.72</v>
      </c>
      <c r="K166">
        <v>51.39</v>
      </c>
      <c r="L166">
        <v>17</v>
      </c>
      <c r="M166">
        <v>52</v>
      </c>
      <c r="N166">
        <v>38.33</v>
      </c>
      <c r="O166">
        <v>23879.37</v>
      </c>
      <c r="P166">
        <v>1246.3699999999999</v>
      </c>
      <c r="Q166">
        <v>3533.23</v>
      </c>
      <c r="R166">
        <v>362.87</v>
      </c>
      <c r="S166">
        <v>274.41000000000003</v>
      </c>
      <c r="T166">
        <v>41026.15</v>
      </c>
      <c r="U166">
        <v>0.76</v>
      </c>
      <c r="V166">
        <v>0.87</v>
      </c>
      <c r="W166">
        <v>56.92</v>
      </c>
      <c r="X166">
        <v>2.42</v>
      </c>
      <c r="Y166">
        <v>2</v>
      </c>
      <c r="Z166">
        <v>10</v>
      </c>
    </row>
    <row r="167" spans="1:26" x14ac:dyDescent="0.25">
      <c r="A167">
        <v>17</v>
      </c>
      <c r="B167">
        <v>85</v>
      </c>
      <c r="C167" t="s">
        <v>34</v>
      </c>
      <c r="D167">
        <v>0.86150000000000004</v>
      </c>
      <c r="E167">
        <v>116.07</v>
      </c>
      <c r="F167">
        <v>112.01</v>
      </c>
      <c r="G167">
        <v>134.41</v>
      </c>
      <c r="H167">
        <v>1.65</v>
      </c>
      <c r="I167">
        <v>50</v>
      </c>
      <c r="J167">
        <v>193.26</v>
      </c>
      <c r="K167">
        <v>51.39</v>
      </c>
      <c r="L167">
        <v>18</v>
      </c>
      <c r="M167">
        <v>48</v>
      </c>
      <c r="N167">
        <v>38.86</v>
      </c>
      <c r="O167">
        <v>24068.93</v>
      </c>
      <c r="P167">
        <v>1229.22</v>
      </c>
      <c r="Q167">
        <v>3533.18</v>
      </c>
      <c r="R167">
        <v>356.86</v>
      </c>
      <c r="S167">
        <v>274.41000000000003</v>
      </c>
      <c r="T167">
        <v>38039.93</v>
      </c>
      <c r="U167">
        <v>0.77</v>
      </c>
      <c r="V167">
        <v>0.87</v>
      </c>
      <c r="W167">
        <v>56.91</v>
      </c>
      <c r="X167">
        <v>2.2400000000000002</v>
      </c>
      <c r="Y167">
        <v>2</v>
      </c>
      <c r="Z167">
        <v>10</v>
      </c>
    </row>
    <row r="168" spans="1:26" x14ac:dyDescent="0.25">
      <c r="A168">
        <v>18</v>
      </c>
      <c r="B168">
        <v>85</v>
      </c>
      <c r="C168" t="s">
        <v>34</v>
      </c>
      <c r="D168">
        <v>0.86329999999999996</v>
      </c>
      <c r="E168">
        <v>115.83</v>
      </c>
      <c r="F168">
        <v>111.87</v>
      </c>
      <c r="G168">
        <v>142.81</v>
      </c>
      <c r="H168">
        <v>1.73</v>
      </c>
      <c r="I168">
        <v>47</v>
      </c>
      <c r="J168">
        <v>194.8</v>
      </c>
      <c r="K168">
        <v>51.39</v>
      </c>
      <c r="L168">
        <v>19</v>
      </c>
      <c r="M168">
        <v>45</v>
      </c>
      <c r="N168">
        <v>39.409999999999997</v>
      </c>
      <c r="O168">
        <v>24259.23</v>
      </c>
      <c r="P168">
        <v>1212.79</v>
      </c>
      <c r="Q168">
        <v>3533.33</v>
      </c>
      <c r="R168">
        <v>352.33</v>
      </c>
      <c r="S168">
        <v>274.41000000000003</v>
      </c>
      <c r="T168">
        <v>35790.589999999997</v>
      </c>
      <c r="U168">
        <v>0.78</v>
      </c>
      <c r="V168">
        <v>0.87</v>
      </c>
      <c r="W168">
        <v>56.9</v>
      </c>
      <c r="X168">
        <v>2.1</v>
      </c>
      <c r="Y168">
        <v>2</v>
      </c>
      <c r="Z168">
        <v>10</v>
      </c>
    </row>
    <row r="169" spans="1:26" x14ac:dyDescent="0.25">
      <c r="A169">
        <v>19</v>
      </c>
      <c r="B169">
        <v>85</v>
      </c>
      <c r="C169" t="s">
        <v>34</v>
      </c>
      <c r="D169">
        <v>0.86519999999999997</v>
      </c>
      <c r="E169">
        <v>115.57</v>
      </c>
      <c r="F169">
        <v>111.71</v>
      </c>
      <c r="G169">
        <v>152.33000000000001</v>
      </c>
      <c r="H169">
        <v>1.81</v>
      </c>
      <c r="I169">
        <v>44</v>
      </c>
      <c r="J169">
        <v>196.35</v>
      </c>
      <c r="K169">
        <v>51.39</v>
      </c>
      <c r="L169">
        <v>20</v>
      </c>
      <c r="M169">
        <v>33</v>
      </c>
      <c r="N169">
        <v>39.96</v>
      </c>
      <c r="O169">
        <v>24450.27</v>
      </c>
      <c r="P169">
        <v>1195.2</v>
      </c>
      <c r="Q169">
        <v>3533.27</v>
      </c>
      <c r="R169">
        <v>346.59</v>
      </c>
      <c r="S169">
        <v>274.41000000000003</v>
      </c>
      <c r="T169">
        <v>32936.49</v>
      </c>
      <c r="U169">
        <v>0.79</v>
      </c>
      <c r="V169">
        <v>0.87</v>
      </c>
      <c r="W169">
        <v>56.91</v>
      </c>
      <c r="X169">
        <v>1.94</v>
      </c>
      <c r="Y169">
        <v>2</v>
      </c>
      <c r="Z169">
        <v>10</v>
      </c>
    </row>
    <row r="170" spans="1:26" x14ac:dyDescent="0.25">
      <c r="A170">
        <v>20</v>
      </c>
      <c r="B170">
        <v>85</v>
      </c>
      <c r="C170" t="s">
        <v>34</v>
      </c>
      <c r="D170">
        <v>0.86529999999999996</v>
      </c>
      <c r="E170">
        <v>115.56</v>
      </c>
      <c r="F170">
        <v>111.73</v>
      </c>
      <c r="G170">
        <v>155.91</v>
      </c>
      <c r="H170">
        <v>1.88</v>
      </c>
      <c r="I170">
        <v>43</v>
      </c>
      <c r="J170">
        <v>197.9</v>
      </c>
      <c r="K170">
        <v>51.39</v>
      </c>
      <c r="L170">
        <v>21</v>
      </c>
      <c r="M170">
        <v>7</v>
      </c>
      <c r="N170">
        <v>40.51</v>
      </c>
      <c r="O170">
        <v>24642.07</v>
      </c>
      <c r="P170">
        <v>1195.2</v>
      </c>
      <c r="Q170">
        <v>3533.33</v>
      </c>
      <c r="R170">
        <v>346.08</v>
      </c>
      <c r="S170">
        <v>274.41000000000003</v>
      </c>
      <c r="T170">
        <v>32686.99</v>
      </c>
      <c r="U170">
        <v>0.79</v>
      </c>
      <c r="V170">
        <v>0.87</v>
      </c>
      <c r="W170">
        <v>56.95</v>
      </c>
      <c r="X170">
        <v>1.97</v>
      </c>
      <c r="Y170">
        <v>2</v>
      </c>
      <c r="Z170">
        <v>10</v>
      </c>
    </row>
    <row r="171" spans="1:26" x14ac:dyDescent="0.25">
      <c r="A171">
        <v>21</v>
      </c>
      <c r="B171">
        <v>85</v>
      </c>
      <c r="C171" t="s">
        <v>34</v>
      </c>
      <c r="D171">
        <v>0.86529999999999996</v>
      </c>
      <c r="E171">
        <v>115.57</v>
      </c>
      <c r="F171">
        <v>111.74</v>
      </c>
      <c r="G171">
        <v>155.91</v>
      </c>
      <c r="H171">
        <v>1.96</v>
      </c>
      <c r="I171">
        <v>43</v>
      </c>
      <c r="J171">
        <v>199.46</v>
      </c>
      <c r="K171">
        <v>51.39</v>
      </c>
      <c r="L171">
        <v>22</v>
      </c>
      <c r="M171">
        <v>0</v>
      </c>
      <c r="N171">
        <v>41.07</v>
      </c>
      <c r="O171">
        <v>24834.62</v>
      </c>
      <c r="P171">
        <v>1202.73</v>
      </c>
      <c r="Q171">
        <v>3533.59</v>
      </c>
      <c r="R171">
        <v>346.31</v>
      </c>
      <c r="S171">
        <v>274.41000000000003</v>
      </c>
      <c r="T171">
        <v>32798.01</v>
      </c>
      <c r="U171">
        <v>0.79</v>
      </c>
      <c r="V171">
        <v>0.87</v>
      </c>
      <c r="W171">
        <v>56.94</v>
      </c>
      <c r="X171">
        <v>1.97</v>
      </c>
      <c r="Y171">
        <v>2</v>
      </c>
      <c r="Z171">
        <v>10</v>
      </c>
    </row>
    <row r="172" spans="1:26" x14ac:dyDescent="0.25">
      <c r="A172">
        <v>0</v>
      </c>
      <c r="B172">
        <v>20</v>
      </c>
      <c r="C172" t="s">
        <v>34</v>
      </c>
      <c r="D172">
        <v>0.6966</v>
      </c>
      <c r="E172">
        <v>143.55000000000001</v>
      </c>
      <c r="F172">
        <v>135.19</v>
      </c>
      <c r="G172">
        <v>14.99</v>
      </c>
      <c r="H172">
        <v>0.34</v>
      </c>
      <c r="I172">
        <v>541</v>
      </c>
      <c r="J172">
        <v>51.33</v>
      </c>
      <c r="K172">
        <v>24.83</v>
      </c>
      <c r="L172">
        <v>1</v>
      </c>
      <c r="M172">
        <v>539</v>
      </c>
      <c r="N172">
        <v>5.51</v>
      </c>
      <c r="O172">
        <v>6564.78</v>
      </c>
      <c r="P172">
        <v>746.66</v>
      </c>
      <c r="Q172">
        <v>3539.2</v>
      </c>
      <c r="R172">
        <v>1138.8399999999999</v>
      </c>
      <c r="S172">
        <v>274.41000000000003</v>
      </c>
      <c r="T172">
        <v>426575.38</v>
      </c>
      <c r="U172">
        <v>0.24</v>
      </c>
      <c r="V172">
        <v>0.72</v>
      </c>
      <c r="W172">
        <v>57.73</v>
      </c>
      <c r="X172">
        <v>25.34</v>
      </c>
      <c r="Y172">
        <v>2</v>
      </c>
      <c r="Z172">
        <v>10</v>
      </c>
    </row>
    <row r="173" spans="1:26" x14ac:dyDescent="0.25">
      <c r="A173">
        <v>1</v>
      </c>
      <c r="B173">
        <v>20</v>
      </c>
      <c r="C173" t="s">
        <v>34</v>
      </c>
      <c r="D173">
        <v>0.80489999999999995</v>
      </c>
      <c r="E173">
        <v>124.25</v>
      </c>
      <c r="F173">
        <v>119.83</v>
      </c>
      <c r="G173">
        <v>32.979999999999997</v>
      </c>
      <c r="H173">
        <v>0.66</v>
      </c>
      <c r="I173">
        <v>218</v>
      </c>
      <c r="J173">
        <v>52.47</v>
      </c>
      <c r="K173">
        <v>24.83</v>
      </c>
      <c r="L173">
        <v>2</v>
      </c>
      <c r="M173">
        <v>213</v>
      </c>
      <c r="N173">
        <v>5.64</v>
      </c>
      <c r="O173">
        <v>6705.1</v>
      </c>
      <c r="P173">
        <v>604.49</v>
      </c>
      <c r="Q173">
        <v>3535.22</v>
      </c>
      <c r="R173">
        <v>620.58000000000004</v>
      </c>
      <c r="S173">
        <v>274.41000000000003</v>
      </c>
      <c r="T173">
        <v>169060.63</v>
      </c>
      <c r="U173">
        <v>0.44</v>
      </c>
      <c r="V173">
        <v>0.81</v>
      </c>
      <c r="W173">
        <v>57.19</v>
      </c>
      <c r="X173">
        <v>10.039999999999999</v>
      </c>
      <c r="Y173">
        <v>2</v>
      </c>
      <c r="Z173">
        <v>10</v>
      </c>
    </row>
    <row r="174" spans="1:26" x14ac:dyDescent="0.25">
      <c r="A174">
        <v>2</v>
      </c>
      <c r="B174">
        <v>20</v>
      </c>
      <c r="C174" t="s">
        <v>34</v>
      </c>
      <c r="D174">
        <v>0.81969999999999998</v>
      </c>
      <c r="E174">
        <v>121.99</v>
      </c>
      <c r="F174">
        <v>118.07</v>
      </c>
      <c r="G174">
        <v>39.799999999999997</v>
      </c>
      <c r="H174">
        <v>0.97</v>
      </c>
      <c r="I174">
        <v>178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581.99</v>
      </c>
      <c r="Q174">
        <v>3537.01</v>
      </c>
      <c r="R174">
        <v>553.51</v>
      </c>
      <c r="S174">
        <v>274.41000000000003</v>
      </c>
      <c r="T174">
        <v>135723.51999999999</v>
      </c>
      <c r="U174">
        <v>0.5</v>
      </c>
      <c r="V174">
        <v>0.82</v>
      </c>
      <c r="W174">
        <v>57.34</v>
      </c>
      <c r="X174">
        <v>8.27</v>
      </c>
      <c r="Y174">
        <v>2</v>
      </c>
      <c r="Z174">
        <v>10</v>
      </c>
    </row>
    <row r="175" spans="1:26" x14ac:dyDescent="0.25">
      <c r="A175">
        <v>0</v>
      </c>
      <c r="B175">
        <v>65</v>
      </c>
      <c r="C175" t="s">
        <v>34</v>
      </c>
      <c r="D175">
        <v>0.44529999999999997</v>
      </c>
      <c r="E175">
        <v>224.55</v>
      </c>
      <c r="F175">
        <v>182.16</v>
      </c>
      <c r="G175">
        <v>7.4</v>
      </c>
      <c r="H175">
        <v>0.13</v>
      </c>
      <c r="I175">
        <v>1477</v>
      </c>
      <c r="J175">
        <v>133.21</v>
      </c>
      <c r="K175">
        <v>46.47</v>
      </c>
      <c r="L175">
        <v>1</v>
      </c>
      <c r="M175">
        <v>1475</v>
      </c>
      <c r="N175">
        <v>20.75</v>
      </c>
      <c r="O175">
        <v>16663.419999999998</v>
      </c>
      <c r="P175">
        <v>2019.89</v>
      </c>
      <c r="Q175">
        <v>3550.69</v>
      </c>
      <c r="R175">
        <v>2733.15</v>
      </c>
      <c r="S175">
        <v>274.41000000000003</v>
      </c>
      <c r="T175">
        <v>1219050.7</v>
      </c>
      <c r="U175">
        <v>0.1</v>
      </c>
      <c r="V175">
        <v>0.54</v>
      </c>
      <c r="W175">
        <v>59.22</v>
      </c>
      <c r="X175">
        <v>72.14</v>
      </c>
      <c r="Y175">
        <v>2</v>
      </c>
      <c r="Z175">
        <v>10</v>
      </c>
    </row>
    <row r="176" spans="1:26" x14ac:dyDescent="0.25">
      <c r="A176">
        <v>1</v>
      </c>
      <c r="B176">
        <v>65</v>
      </c>
      <c r="C176" t="s">
        <v>34</v>
      </c>
      <c r="D176">
        <v>0.65869999999999995</v>
      </c>
      <c r="E176">
        <v>151.80000000000001</v>
      </c>
      <c r="F176">
        <v>134.97999999999999</v>
      </c>
      <c r="G176">
        <v>15.05</v>
      </c>
      <c r="H176">
        <v>0.26</v>
      </c>
      <c r="I176">
        <v>538</v>
      </c>
      <c r="J176">
        <v>134.55000000000001</v>
      </c>
      <c r="K176">
        <v>46.47</v>
      </c>
      <c r="L176">
        <v>2</v>
      </c>
      <c r="M176">
        <v>536</v>
      </c>
      <c r="N176">
        <v>21.09</v>
      </c>
      <c r="O176">
        <v>16828.84</v>
      </c>
      <c r="P176">
        <v>1486.03</v>
      </c>
      <c r="Q176">
        <v>3538.83</v>
      </c>
      <c r="R176">
        <v>1132.1199999999999</v>
      </c>
      <c r="S176">
        <v>274.41000000000003</v>
      </c>
      <c r="T176">
        <v>423231.35</v>
      </c>
      <c r="U176">
        <v>0.24</v>
      </c>
      <c r="V176">
        <v>0.72</v>
      </c>
      <c r="W176">
        <v>57.72</v>
      </c>
      <c r="X176">
        <v>25.13</v>
      </c>
      <c r="Y176">
        <v>2</v>
      </c>
      <c r="Z176">
        <v>10</v>
      </c>
    </row>
    <row r="177" spans="1:26" x14ac:dyDescent="0.25">
      <c r="A177">
        <v>2</v>
      </c>
      <c r="B177">
        <v>65</v>
      </c>
      <c r="C177" t="s">
        <v>34</v>
      </c>
      <c r="D177">
        <v>0.73540000000000005</v>
      </c>
      <c r="E177">
        <v>135.99</v>
      </c>
      <c r="F177">
        <v>124.9</v>
      </c>
      <c r="G177">
        <v>22.92</v>
      </c>
      <c r="H177">
        <v>0.39</v>
      </c>
      <c r="I177">
        <v>327</v>
      </c>
      <c r="J177">
        <v>135.9</v>
      </c>
      <c r="K177">
        <v>46.47</v>
      </c>
      <c r="L177">
        <v>3</v>
      </c>
      <c r="M177">
        <v>325</v>
      </c>
      <c r="N177">
        <v>21.43</v>
      </c>
      <c r="O177">
        <v>16994.64</v>
      </c>
      <c r="P177">
        <v>1359</v>
      </c>
      <c r="Q177">
        <v>3536.37</v>
      </c>
      <c r="R177">
        <v>791.65</v>
      </c>
      <c r="S177">
        <v>274.41000000000003</v>
      </c>
      <c r="T177">
        <v>254049.62</v>
      </c>
      <c r="U177">
        <v>0.35</v>
      </c>
      <c r="V177">
        <v>0.78</v>
      </c>
      <c r="W177">
        <v>57.37</v>
      </c>
      <c r="X177">
        <v>15.09</v>
      </c>
      <c r="Y177">
        <v>2</v>
      </c>
      <c r="Z177">
        <v>10</v>
      </c>
    </row>
    <row r="178" spans="1:26" x14ac:dyDescent="0.25">
      <c r="A178">
        <v>3</v>
      </c>
      <c r="B178">
        <v>65</v>
      </c>
      <c r="C178" t="s">
        <v>34</v>
      </c>
      <c r="D178">
        <v>0.77490000000000003</v>
      </c>
      <c r="E178">
        <v>129.05000000000001</v>
      </c>
      <c r="F178">
        <v>120.5</v>
      </c>
      <c r="G178">
        <v>30.9</v>
      </c>
      <c r="H178">
        <v>0.52</v>
      </c>
      <c r="I178">
        <v>234</v>
      </c>
      <c r="J178">
        <v>137.25</v>
      </c>
      <c r="K178">
        <v>46.47</v>
      </c>
      <c r="L178">
        <v>4</v>
      </c>
      <c r="M178">
        <v>232</v>
      </c>
      <c r="N178">
        <v>21.78</v>
      </c>
      <c r="O178">
        <v>17160.919999999998</v>
      </c>
      <c r="P178">
        <v>1294.32</v>
      </c>
      <c r="Q178">
        <v>3535.25</v>
      </c>
      <c r="R178">
        <v>643.83000000000004</v>
      </c>
      <c r="S178">
        <v>274.41000000000003</v>
      </c>
      <c r="T178">
        <v>180604.28</v>
      </c>
      <c r="U178">
        <v>0.43</v>
      </c>
      <c r="V178">
        <v>0.81</v>
      </c>
      <c r="W178">
        <v>57.2</v>
      </c>
      <c r="X178">
        <v>10.7</v>
      </c>
      <c r="Y178">
        <v>2</v>
      </c>
      <c r="Z178">
        <v>10</v>
      </c>
    </row>
    <row r="179" spans="1:26" x14ac:dyDescent="0.25">
      <c r="A179">
        <v>4</v>
      </c>
      <c r="B179">
        <v>65</v>
      </c>
      <c r="C179" t="s">
        <v>34</v>
      </c>
      <c r="D179">
        <v>0.79910000000000003</v>
      </c>
      <c r="E179">
        <v>125.14</v>
      </c>
      <c r="F179">
        <v>118.04</v>
      </c>
      <c r="G179">
        <v>39.130000000000003</v>
      </c>
      <c r="H179">
        <v>0.64</v>
      </c>
      <c r="I179">
        <v>181</v>
      </c>
      <c r="J179">
        <v>138.6</v>
      </c>
      <c r="K179">
        <v>46.47</v>
      </c>
      <c r="L179">
        <v>5</v>
      </c>
      <c r="M179">
        <v>179</v>
      </c>
      <c r="N179">
        <v>22.13</v>
      </c>
      <c r="O179">
        <v>17327.689999999999</v>
      </c>
      <c r="P179">
        <v>1249.52</v>
      </c>
      <c r="Q179">
        <v>3535.24</v>
      </c>
      <c r="R179">
        <v>560.24</v>
      </c>
      <c r="S179">
        <v>274.41000000000003</v>
      </c>
      <c r="T179">
        <v>139074.82999999999</v>
      </c>
      <c r="U179">
        <v>0.49</v>
      </c>
      <c r="V179">
        <v>0.83</v>
      </c>
      <c r="W179">
        <v>57.11</v>
      </c>
      <c r="X179">
        <v>8.24</v>
      </c>
      <c r="Y179">
        <v>2</v>
      </c>
      <c r="Z179">
        <v>10</v>
      </c>
    </row>
    <row r="180" spans="1:26" x14ac:dyDescent="0.25">
      <c r="A180">
        <v>5</v>
      </c>
      <c r="B180">
        <v>65</v>
      </c>
      <c r="C180" t="s">
        <v>34</v>
      </c>
      <c r="D180">
        <v>0.81510000000000005</v>
      </c>
      <c r="E180">
        <v>122.69</v>
      </c>
      <c r="F180">
        <v>116.51</v>
      </c>
      <c r="G180">
        <v>47.55</v>
      </c>
      <c r="H180">
        <v>0.76</v>
      </c>
      <c r="I180">
        <v>147</v>
      </c>
      <c r="J180">
        <v>139.94999999999999</v>
      </c>
      <c r="K180">
        <v>46.47</v>
      </c>
      <c r="L180">
        <v>6</v>
      </c>
      <c r="M180">
        <v>145</v>
      </c>
      <c r="N180">
        <v>22.49</v>
      </c>
      <c r="O180">
        <v>17494.97</v>
      </c>
      <c r="P180">
        <v>1214.92</v>
      </c>
      <c r="Q180">
        <v>3534.29</v>
      </c>
      <c r="R180">
        <v>508.32</v>
      </c>
      <c r="S180">
        <v>274.41000000000003</v>
      </c>
      <c r="T180">
        <v>113282.74</v>
      </c>
      <c r="U180">
        <v>0.54</v>
      </c>
      <c r="V180">
        <v>0.84</v>
      </c>
      <c r="W180">
        <v>57.08</v>
      </c>
      <c r="X180">
        <v>6.72</v>
      </c>
      <c r="Y180">
        <v>2</v>
      </c>
      <c r="Z180">
        <v>10</v>
      </c>
    </row>
    <row r="181" spans="1:26" x14ac:dyDescent="0.25">
      <c r="A181">
        <v>6</v>
      </c>
      <c r="B181">
        <v>65</v>
      </c>
      <c r="C181" t="s">
        <v>34</v>
      </c>
      <c r="D181">
        <v>0.82730000000000004</v>
      </c>
      <c r="E181">
        <v>120.87</v>
      </c>
      <c r="F181">
        <v>115.34</v>
      </c>
      <c r="G181">
        <v>56.26</v>
      </c>
      <c r="H181">
        <v>0.88</v>
      </c>
      <c r="I181">
        <v>123</v>
      </c>
      <c r="J181">
        <v>141.31</v>
      </c>
      <c r="K181">
        <v>46.47</v>
      </c>
      <c r="L181">
        <v>7</v>
      </c>
      <c r="M181">
        <v>121</v>
      </c>
      <c r="N181">
        <v>22.85</v>
      </c>
      <c r="O181">
        <v>17662.75</v>
      </c>
      <c r="P181">
        <v>1185.22</v>
      </c>
      <c r="Q181">
        <v>3533.77</v>
      </c>
      <c r="R181">
        <v>469.81</v>
      </c>
      <c r="S181">
        <v>274.41000000000003</v>
      </c>
      <c r="T181">
        <v>94152.46</v>
      </c>
      <c r="U181">
        <v>0.57999999999999996</v>
      </c>
      <c r="V181">
        <v>0.84</v>
      </c>
      <c r="W181">
        <v>57.02</v>
      </c>
      <c r="X181">
        <v>5.57</v>
      </c>
      <c r="Y181">
        <v>2</v>
      </c>
      <c r="Z181">
        <v>10</v>
      </c>
    </row>
    <row r="182" spans="1:26" x14ac:dyDescent="0.25">
      <c r="A182">
        <v>7</v>
      </c>
      <c r="B182">
        <v>65</v>
      </c>
      <c r="C182" t="s">
        <v>34</v>
      </c>
      <c r="D182">
        <v>0.83630000000000004</v>
      </c>
      <c r="E182">
        <v>119.57</v>
      </c>
      <c r="F182">
        <v>114.53</v>
      </c>
      <c r="G182">
        <v>65.45</v>
      </c>
      <c r="H182">
        <v>0.99</v>
      </c>
      <c r="I182">
        <v>105</v>
      </c>
      <c r="J182">
        <v>142.68</v>
      </c>
      <c r="K182">
        <v>46.47</v>
      </c>
      <c r="L182">
        <v>8</v>
      </c>
      <c r="M182">
        <v>103</v>
      </c>
      <c r="N182">
        <v>23.21</v>
      </c>
      <c r="O182">
        <v>17831.04</v>
      </c>
      <c r="P182">
        <v>1157.9000000000001</v>
      </c>
      <c r="Q182">
        <v>3533.87</v>
      </c>
      <c r="R182">
        <v>442.14</v>
      </c>
      <c r="S182">
        <v>274.41000000000003</v>
      </c>
      <c r="T182">
        <v>80404.070000000007</v>
      </c>
      <c r="U182">
        <v>0.62</v>
      </c>
      <c r="V182">
        <v>0.85</v>
      </c>
      <c r="W182">
        <v>57</v>
      </c>
      <c r="X182">
        <v>4.75</v>
      </c>
      <c r="Y182">
        <v>2</v>
      </c>
      <c r="Z182">
        <v>10</v>
      </c>
    </row>
    <row r="183" spans="1:26" x14ac:dyDescent="0.25">
      <c r="A183">
        <v>8</v>
      </c>
      <c r="B183">
        <v>65</v>
      </c>
      <c r="C183" t="s">
        <v>34</v>
      </c>
      <c r="D183">
        <v>0.84350000000000003</v>
      </c>
      <c r="E183">
        <v>118.56</v>
      </c>
      <c r="F183">
        <v>113.9</v>
      </c>
      <c r="G183">
        <v>75.099999999999994</v>
      </c>
      <c r="H183">
        <v>1.1100000000000001</v>
      </c>
      <c r="I183">
        <v>91</v>
      </c>
      <c r="J183">
        <v>144.05000000000001</v>
      </c>
      <c r="K183">
        <v>46.47</v>
      </c>
      <c r="L183">
        <v>9</v>
      </c>
      <c r="M183">
        <v>89</v>
      </c>
      <c r="N183">
        <v>23.58</v>
      </c>
      <c r="O183">
        <v>17999.830000000002</v>
      </c>
      <c r="P183">
        <v>1130.82</v>
      </c>
      <c r="Q183">
        <v>3533.77</v>
      </c>
      <c r="R183">
        <v>420.68</v>
      </c>
      <c r="S183">
        <v>274.41000000000003</v>
      </c>
      <c r="T183">
        <v>69744.539999999994</v>
      </c>
      <c r="U183">
        <v>0.65</v>
      </c>
      <c r="V183">
        <v>0.85</v>
      </c>
      <c r="W183">
        <v>56.98</v>
      </c>
      <c r="X183">
        <v>4.12</v>
      </c>
      <c r="Y183">
        <v>2</v>
      </c>
      <c r="Z183">
        <v>10</v>
      </c>
    </row>
    <row r="184" spans="1:26" x14ac:dyDescent="0.25">
      <c r="A184">
        <v>9</v>
      </c>
      <c r="B184">
        <v>65</v>
      </c>
      <c r="C184" t="s">
        <v>34</v>
      </c>
      <c r="D184">
        <v>0.84889999999999999</v>
      </c>
      <c r="E184">
        <v>117.8</v>
      </c>
      <c r="F184">
        <v>113.41</v>
      </c>
      <c r="G184">
        <v>84.01</v>
      </c>
      <c r="H184">
        <v>1.22</v>
      </c>
      <c r="I184">
        <v>81</v>
      </c>
      <c r="J184">
        <v>145.41999999999999</v>
      </c>
      <c r="K184">
        <v>46.47</v>
      </c>
      <c r="L184">
        <v>10</v>
      </c>
      <c r="M184">
        <v>79</v>
      </c>
      <c r="N184">
        <v>23.95</v>
      </c>
      <c r="O184">
        <v>18169.150000000001</v>
      </c>
      <c r="P184">
        <v>1106.46</v>
      </c>
      <c r="Q184">
        <v>3533.24</v>
      </c>
      <c r="R184">
        <v>404.59</v>
      </c>
      <c r="S184">
        <v>274.41000000000003</v>
      </c>
      <c r="T184">
        <v>61750.6</v>
      </c>
      <c r="U184">
        <v>0.68</v>
      </c>
      <c r="V184">
        <v>0.86</v>
      </c>
      <c r="W184">
        <v>56.96</v>
      </c>
      <c r="X184">
        <v>3.65</v>
      </c>
      <c r="Y184">
        <v>2</v>
      </c>
      <c r="Z184">
        <v>10</v>
      </c>
    </row>
    <row r="185" spans="1:26" x14ac:dyDescent="0.25">
      <c r="A185">
        <v>10</v>
      </c>
      <c r="B185">
        <v>65</v>
      </c>
      <c r="C185" t="s">
        <v>34</v>
      </c>
      <c r="D185">
        <v>0.85360000000000003</v>
      </c>
      <c r="E185">
        <v>117.16</v>
      </c>
      <c r="F185">
        <v>113.02</v>
      </c>
      <c r="G185">
        <v>94.18</v>
      </c>
      <c r="H185">
        <v>1.33</v>
      </c>
      <c r="I185">
        <v>72</v>
      </c>
      <c r="J185">
        <v>146.80000000000001</v>
      </c>
      <c r="K185">
        <v>46.47</v>
      </c>
      <c r="L185">
        <v>11</v>
      </c>
      <c r="M185">
        <v>70</v>
      </c>
      <c r="N185">
        <v>24.33</v>
      </c>
      <c r="O185">
        <v>18338.990000000002</v>
      </c>
      <c r="P185">
        <v>1081.3499999999999</v>
      </c>
      <c r="Q185">
        <v>3533.45</v>
      </c>
      <c r="R185">
        <v>391.1</v>
      </c>
      <c r="S185">
        <v>274.41000000000003</v>
      </c>
      <c r="T185">
        <v>55050.44</v>
      </c>
      <c r="U185">
        <v>0.7</v>
      </c>
      <c r="V185">
        <v>0.86</v>
      </c>
      <c r="W185">
        <v>56.94</v>
      </c>
      <c r="X185">
        <v>3.24</v>
      </c>
      <c r="Y185">
        <v>2</v>
      </c>
      <c r="Z185">
        <v>10</v>
      </c>
    </row>
    <row r="186" spans="1:26" x14ac:dyDescent="0.25">
      <c r="A186">
        <v>11</v>
      </c>
      <c r="B186">
        <v>65</v>
      </c>
      <c r="C186" t="s">
        <v>34</v>
      </c>
      <c r="D186">
        <v>0.8579</v>
      </c>
      <c r="E186">
        <v>116.57</v>
      </c>
      <c r="F186">
        <v>112.64</v>
      </c>
      <c r="G186">
        <v>105.6</v>
      </c>
      <c r="H186">
        <v>1.43</v>
      </c>
      <c r="I186">
        <v>64</v>
      </c>
      <c r="J186">
        <v>148.18</v>
      </c>
      <c r="K186">
        <v>46.47</v>
      </c>
      <c r="L186">
        <v>12</v>
      </c>
      <c r="M186">
        <v>62</v>
      </c>
      <c r="N186">
        <v>24.71</v>
      </c>
      <c r="O186">
        <v>18509.36</v>
      </c>
      <c r="P186">
        <v>1055.3399999999999</v>
      </c>
      <c r="Q186">
        <v>3533.64</v>
      </c>
      <c r="R186">
        <v>377.99</v>
      </c>
      <c r="S186">
        <v>274.41000000000003</v>
      </c>
      <c r="T186">
        <v>48535.78</v>
      </c>
      <c r="U186">
        <v>0.73</v>
      </c>
      <c r="V186">
        <v>0.86</v>
      </c>
      <c r="W186">
        <v>56.94</v>
      </c>
      <c r="X186">
        <v>2.87</v>
      </c>
      <c r="Y186">
        <v>2</v>
      </c>
      <c r="Z186">
        <v>10</v>
      </c>
    </row>
    <row r="187" spans="1:26" x14ac:dyDescent="0.25">
      <c r="A187">
        <v>12</v>
      </c>
      <c r="B187">
        <v>65</v>
      </c>
      <c r="C187" t="s">
        <v>34</v>
      </c>
      <c r="D187">
        <v>0.86119999999999997</v>
      </c>
      <c r="E187">
        <v>116.12</v>
      </c>
      <c r="F187">
        <v>112.36</v>
      </c>
      <c r="G187">
        <v>116.24</v>
      </c>
      <c r="H187">
        <v>1.54</v>
      </c>
      <c r="I187">
        <v>58</v>
      </c>
      <c r="J187">
        <v>149.56</v>
      </c>
      <c r="K187">
        <v>46.47</v>
      </c>
      <c r="L187">
        <v>13</v>
      </c>
      <c r="M187">
        <v>48</v>
      </c>
      <c r="N187">
        <v>25.1</v>
      </c>
      <c r="O187">
        <v>18680.25</v>
      </c>
      <c r="P187">
        <v>1032.1500000000001</v>
      </c>
      <c r="Q187">
        <v>3533.47</v>
      </c>
      <c r="R187">
        <v>368.53</v>
      </c>
      <c r="S187">
        <v>274.41000000000003</v>
      </c>
      <c r="T187">
        <v>43833.59</v>
      </c>
      <c r="U187">
        <v>0.74</v>
      </c>
      <c r="V187">
        <v>0.87</v>
      </c>
      <c r="W187">
        <v>56.93</v>
      </c>
      <c r="X187">
        <v>2.59</v>
      </c>
      <c r="Y187">
        <v>2</v>
      </c>
      <c r="Z187">
        <v>10</v>
      </c>
    </row>
    <row r="188" spans="1:26" x14ac:dyDescent="0.25">
      <c r="A188">
        <v>13</v>
      </c>
      <c r="B188">
        <v>65</v>
      </c>
      <c r="C188" t="s">
        <v>34</v>
      </c>
      <c r="D188">
        <v>0.86180000000000001</v>
      </c>
      <c r="E188">
        <v>116.03</v>
      </c>
      <c r="F188">
        <v>112.33</v>
      </c>
      <c r="G188">
        <v>120.35</v>
      </c>
      <c r="H188">
        <v>1.64</v>
      </c>
      <c r="I188">
        <v>56</v>
      </c>
      <c r="J188">
        <v>150.94999999999999</v>
      </c>
      <c r="K188">
        <v>46.47</v>
      </c>
      <c r="L188">
        <v>14</v>
      </c>
      <c r="M188">
        <v>6</v>
      </c>
      <c r="N188">
        <v>25.49</v>
      </c>
      <c r="O188">
        <v>18851.689999999999</v>
      </c>
      <c r="P188">
        <v>1027.6300000000001</v>
      </c>
      <c r="Q188">
        <v>3533.86</v>
      </c>
      <c r="R188">
        <v>365.4</v>
      </c>
      <c r="S188">
        <v>274.41000000000003</v>
      </c>
      <c r="T188">
        <v>42280.800000000003</v>
      </c>
      <c r="U188">
        <v>0.75</v>
      </c>
      <c r="V188">
        <v>0.87</v>
      </c>
      <c r="W188">
        <v>56.98</v>
      </c>
      <c r="X188">
        <v>2.56</v>
      </c>
      <c r="Y188">
        <v>2</v>
      </c>
      <c r="Z188">
        <v>10</v>
      </c>
    </row>
    <row r="189" spans="1:26" x14ac:dyDescent="0.25">
      <c r="A189">
        <v>14</v>
      </c>
      <c r="B189">
        <v>65</v>
      </c>
      <c r="C189" t="s">
        <v>34</v>
      </c>
      <c r="D189">
        <v>0.86170000000000002</v>
      </c>
      <c r="E189">
        <v>116.05</v>
      </c>
      <c r="F189">
        <v>112.35</v>
      </c>
      <c r="G189">
        <v>120.37</v>
      </c>
      <c r="H189">
        <v>1.74</v>
      </c>
      <c r="I189">
        <v>56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1035.4100000000001</v>
      </c>
      <c r="Q189">
        <v>3533.98</v>
      </c>
      <c r="R189">
        <v>365.95</v>
      </c>
      <c r="S189">
        <v>274.41000000000003</v>
      </c>
      <c r="T189">
        <v>42556.38</v>
      </c>
      <c r="U189">
        <v>0.75</v>
      </c>
      <c r="V189">
        <v>0.87</v>
      </c>
      <c r="W189">
        <v>56.99</v>
      </c>
      <c r="X189">
        <v>2.58</v>
      </c>
      <c r="Y189">
        <v>2</v>
      </c>
      <c r="Z189">
        <v>10</v>
      </c>
    </row>
    <row r="190" spans="1:26" x14ac:dyDescent="0.25">
      <c r="A190">
        <v>0</v>
      </c>
      <c r="B190">
        <v>75</v>
      </c>
      <c r="C190" t="s">
        <v>34</v>
      </c>
      <c r="D190">
        <v>0.40139999999999998</v>
      </c>
      <c r="E190">
        <v>249.13</v>
      </c>
      <c r="F190">
        <v>194.57</v>
      </c>
      <c r="G190">
        <v>6.82</v>
      </c>
      <c r="H190">
        <v>0.12</v>
      </c>
      <c r="I190">
        <v>1711</v>
      </c>
      <c r="J190">
        <v>150.44</v>
      </c>
      <c r="K190">
        <v>49.1</v>
      </c>
      <c r="L190">
        <v>1</v>
      </c>
      <c r="M190">
        <v>1709</v>
      </c>
      <c r="N190">
        <v>25.34</v>
      </c>
      <c r="O190">
        <v>18787.759999999998</v>
      </c>
      <c r="P190">
        <v>2334.71</v>
      </c>
      <c r="Q190">
        <v>3553.77</v>
      </c>
      <c r="R190">
        <v>3155.14</v>
      </c>
      <c r="S190">
        <v>274.41000000000003</v>
      </c>
      <c r="T190">
        <v>1428873.58</v>
      </c>
      <c r="U190">
        <v>0.09</v>
      </c>
      <c r="V190">
        <v>0.5</v>
      </c>
      <c r="W190">
        <v>59.6</v>
      </c>
      <c r="X190">
        <v>84.51</v>
      </c>
      <c r="Y190">
        <v>2</v>
      </c>
      <c r="Z190">
        <v>10</v>
      </c>
    </row>
    <row r="191" spans="1:26" x14ac:dyDescent="0.25">
      <c r="A191">
        <v>1</v>
      </c>
      <c r="B191">
        <v>75</v>
      </c>
      <c r="C191" t="s">
        <v>34</v>
      </c>
      <c r="D191">
        <v>0.6321</v>
      </c>
      <c r="E191">
        <v>158.21</v>
      </c>
      <c r="F191">
        <v>137.72</v>
      </c>
      <c r="G191">
        <v>13.86</v>
      </c>
      <c r="H191">
        <v>0.23</v>
      </c>
      <c r="I191">
        <v>596</v>
      </c>
      <c r="J191">
        <v>151.83000000000001</v>
      </c>
      <c r="K191">
        <v>49.1</v>
      </c>
      <c r="L191">
        <v>2</v>
      </c>
      <c r="M191">
        <v>594</v>
      </c>
      <c r="N191">
        <v>25.73</v>
      </c>
      <c r="O191">
        <v>18959.54</v>
      </c>
      <c r="P191">
        <v>1645.62</v>
      </c>
      <c r="Q191">
        <v>3539.36</v>
      </c>
      <c r="R191">
        <v>1225.58</v>
      </c>
      <c r="S191">
        <v>274.41000000000003</v>
      </c>
      <c r="T191">
        <v>469668.21</v>
      </c>
      <c r="U191">
        <v>0.22</v>
      </c>
      <c r="V191">
        <v>0.71</v>
      </c>
      <c r="W191">
        <v>57.79</v>
      </c>
      <c r="X191">
        <v>27.86</v>
      </c>
      <c r="Y191">
        <v>2</v>
      </c>
      <c r="Z191">
        <v>10</v>
      </c>
    </row>
    <row r="192" spans="1:26" x14ac:dyDescent="0.25">
      <c r="A192">
        <v>2</v>
      </c>
      <c r="B192">
        <v>75</v>
      </c>
      <c r="C192" t="s">
        <v>34</v>
      </c>
      <c r="D192">
        <v>0.71509999999999996</v>
      </c>
      <c r="E192">
        <v>139.84</v>
      </c>
      <c r="F192">
        <v>126.53</v>
      </c>
      <c r="G192">
        <v>21.03</v>
      </c>
      <c r="H192">
        <v>0.35</v>
      </c>
      <c r="I192">
        <v>361</v>
      </c>
      <c r="J192">
        <v>153.22999999999999</v>
      </c>
      <c r="K192">
        <v>49.1</v>
      </c>
      <c r="L192">
        <v>3</v>
      </c>
      <c r="M192">
        <v>359</v>
      </c>
      <c r="N192">
        <v>26.13</v>
      </c>
      <c r="O192">
        <v>19131.849999999999</v>
      </c>
      <c r="P192">
        <v>1498.98</v>
      </c>
      <c r="Q192">
        <v>3537.07</v>
      </c>
      <c r="R192">
        <v>846.38</v>
      </c>
      <c r="S192">
        <v>274.41000000000003</v>
      </c>
      <c r="T192">
        <v>281243.98</v>
      </c>
      <c r="U192">
        <v>0.32</v>
      </c>
      <c r="V192">
        <v>0.77</v>
      </c>
      <c r="W192">
        <v>57.44</v>
      </c>
      <c r="X192">
        <v>16.71</v>
      </c>
      <c r="Y192">
        <v>2</v>
      </c>
      <c r="Z192">
        <v>10</v>
      </c>
    </row>
    <row r="193" spans="1:26" x14ac:dyDescent="0.25">
      <c r="A193">
        <v>3</v>
      </c>
      <c r="B193">
        <v>75</v>
      </c>
      <c r="C193" t="s">
        <v>34</v>
      </c>
      <c r="D193">
        <v>0.75870000000000004</v>
      </c>
      <c r="E193">
        <v>131.80000000000001</v>
      </c>
      <c r="F193">
        <v>121.64</v>
      </c>
      <c r="G193">
        <v>28.29</v>
      </c>
      <c r="H193">
        <v>0.46</v>
      </c>
      <c r="I193">
        <v>258</v>
      </c>
      <c r="J193">
        <v>154.63</v>
      </c>
      <c r="K193">
        <v>49.1</v>
      </c>
      <c r="L193">
        <v>4</v>
      </c>
      <c r="M193">
        <v>256</v>
      </c>
      <c r="N193">
        <v>26.53</v>
      </c>
      <c r="O193">
        <v>19304.72</v>
      </c>
      <c r="P193">
        <v>1426.78</v>
      </c>
      <c r="Q193">
        <v>3535.91</v>
      </c>
      <c r="R193">
        <v>681.37</v>
      </c>
      <c r="S193">
        <v>274.41000000000003</v>
      </c>
      <c r="T193">
        <v>199257.15</v>
      </c>
      <c r="U193">
        <v>0.4</v>
      </c>
      <c r="V193">
        <v>0.8</v>
      </c>
      <c r="W193">
        <v>57.26</v>
      </c>
      <c r="X193">
        <v>11.84</v>
      </c>
      <c r="Y193">
        <v>2</v>
      </c>
      <c r="Z193">
        <v>10</v>
      </c>
    </row>
    <row r="194" spans="1:26" x14ac:dyDescent="0.25">
      <c r="A194">
        <v>4</v>
      </c>
      <c r="B194">
        <v>75</v>
      </c>
      <c r="C194" t="s">
        <v>34</v>
      </c>
      <c r="D194">
        <v>0.78539999999999999</v>
      </c>
      <c r="E194">
        <v>127.33</v>
      </c>
      <c r="F194">
        <v>118.94</v>
      </c>
      <c r="G194">
        <v>35.68</v>
      </c>
      <c r="H194">
        <v>0.56999999999999995</v>
      </c>
      <c r="I194">
        <v>200</v>
      </c>
      <c r="J194">
        <v>156.03</v>
      </c>
      <c r="K194">
        <v>49.1</v>
      </c>
      <c r="L194">
        <v>5</v>
      </c>
      <c r="M194">
        <v>198</v>
      </c>
      <c r="N194">
        <v>26.94</v>
      </c>
      <c r="O194">
        <v>19478.150000000001</v>
      </c>
      <c r="P194">
        <v>1380.44</v>
      </c>
      <c r="Q194">
        <v>3535.03</v>
      </c>
      <c r="R194">
        <v>590.98</v>
      </c>
      <c r="S194">
        <v>274.41000000000003</v>
      </c>
      <c r="T194">
        <v>154350.95000000001</v>
      </c>
      <c r="U194">
        <v>0.46</v>
      </c>
      <c r="V194">
        <v>0.82</v>
      </c>
      <c r="W194">
        <v>57.15</v>
      </c>
      <c r="X194">
        <v>9.15</v>
      </c>
      <c r="Y194">
        <v>2</v>
      </c>
      <c r="Z194">
        <v>10</v>
      </c>
    </row>
    <row r="195" spans="1:26" x14ac:dyDescent="0.25">
      <c r="A195">
        <v>5</v>
      </c>
      <c r="B195">
        <v>75</v>
      </c>
      <c r="C195" t="s">
        <v>34</v>
      </c>
      <c r="D195">
        <v>0.80420000000000003</v>
      </c>
      <c r="E195">
        <v>124.35</v>
      </c>
      <c r="F195">
        <v>117.12</v>
      </c>
      <c r="G195">
        <v>43.38</v>
      </c>
      <c r="H195">
        <v>0.67</v>
      </c>
      <c r="I195">
        <v>162</v>
      </c>
      <c r="J195">
        <v>157.44</v>
      </c>
      <c r="K195">
        <v>49.1</v>
      </c>
      <c r="L195">
        <v>6</v>
      </c>
      <c r="M195">
        <v>160</v>
      </c>
      <c r="N195">
        <v>27.35</v>
      </c>
      <c r="O195">
        <v>19652.13</v>
      </c>
      <c r="P195">
        <v>1344.27</v>
      </c>
      <c r="Q195">
        <v>3534.67</v>
      </c>
      <c r="R195">
        <v>529.49</v>
      </c>
      <c r="S195">
        <v>274.41000000000003</v>
      </c>
      <c r="T195">
        <v>123796.08</v>
      </c>
      <c r="U195">
        <v>0.52</v>
      </c>
      <c r="V195">
        <v>0.83</v>
      </c>
      <c r="W195">
        <v>57.09</v>
      </c>
      <c r="X195">
        <v>7.34</v>
      </c>
      <c r="Y195">
        <v>2</v>
      </c>
      <c r="Z195">
        <v>10</v>
      </c>
    </row>
    <row r="196" spans="1:26" x14ac:dyDescent="0.25">
      <c r="A196">
        <v>6</v>
      </c>
      <c r="B196">
        <v>75</v>
      </c>
      <c r="C196" t="s">
        <v>34</v>
      </c>
      <c r="D196">
        <v>0.81689999999999996</v>
      </c>
      <c r="E196">
        <v>122.41</v>
      </c>
      <c r="F196">
        <v>115.98</v>
      </c>
      <c r="G196">
        <v>51.17</v>
      </c>
      <c r="H196">
        <v>0.78</v>
      </c>
      <c r="I196">
        <v>136</v>
      </c>
      <c r="J196">
        <v>158.86000000000001</v>
      </c>
      <c r="K196">
        <v>49.1</v>
      </c>
      <c r="L196">
        <v>7</v>
      </c>
      <c r="M196">
        <v>134</v>
      </c>
      <c r="N196">
        <v>27.77</v>
      </c>
      <c r="O196">
        <v>19826.68</v>
      </c>
      <c r="P196">
        <v>1315.85</v>
      </c>
      <c r="Q196">
        <v>3534.03</v>
      </c>
      <c r="R196">
        <v>490.93</v>
      </c>
      <c r="S196">
        <v>274.41000000000003</v>
      </c>
      <c r="T196">
        <v>104644.42</v>
      </c>
      <c r="U196">
        <v>0.56000000000000005</v>
      </c>
      <c r="V196">
        <v>0.84</v>
      </c>
      <c r="W196">
        <v>57.05</v>
      </c>
      <c r="X196">
        <v>6.2</v>
      </c>
      <c r="Y196">
        <v>2</v>
      </c>
      <c r="Z196">
        <v>10</v>
      </c>
    </row>
    <row r="197" spans="1:26" x14ac:dyDescent="0.25">
      <c r="A197">
        <v>7</v>
      </c>
      <c r="B197">
        <v>75</v>
      </c>
      <c r="C197" t="s">
        <v>34</v>
      </c>
      <c r="D197">
        <v>0.82699999999999996</v>
      </c>
      <c r="E197">
        <v>120.91</v>
      </c>
      <c r="F197">
        <v>115.06</v>
      </c>
      <c r="G197">
        <v>59.01</v>
      </c>
      <c r="H197">
        <v>0.88</v>
      </c>
      <c r="I197">
        <v>117</v>
      </c>
      <c r="J197">
        <v>160.28</v>
      </c>
      <c r="K197">
        <v>49.1</v>
      </c>
      <c r="L197">
        <v>8</v>
      </c>
      <c r="M197">
        <v>115</v>
      </c>
      <c r="N197">
        <v>28.19</v>
      </c>
      <c r="O197">
        <v>20001.93</v>
      </c>
      <c r="P197">
        <v>1289.82</v>
      </c>
      <c r="Q197">
        <v>3534.26</v>
      </c>
      <c r="R197">
        <v>460.23</v>
      </c>
      <c r="S197">
        <v>274.41000000000003</v>
      </c>
      <c r="T197">
        <v>89392.5</v>
      </c>
      <c r="U197">
        <v>0.6</v>
      </c>
      <c r="V197">
        <v>0.85</v>
      </c>
      <c r="W197">
        <v>57.01</v>
      </c>
      <c r="X197">
        <v>5.28</v>
      </c>
      <c r="Y197">
        <v>2</v>
      </c>
      <c r="Z197">
        <v>10</v>
      </c>
    </row>
    <row r="198" spans="1:26" x14ac:dyDescent="0.25">
      <c r="A198">
        <v>8</v>
      </c>
      <c r="B198">
        <v>75</v>
      </c>
      <c r="C198" t="s">
        <v>34</v>
      </c>
      <c r="D198">
        <v>0.83489999999999998</v>
      </c>
      <c r="E198">
        <v>119.77</v>
      </c>
      <c r="F198">
        <v>114.38</v>
      </c>
      <c r="G198">
        <v>67.28</v>
      </c>
      <c r="H198">
        <v>0.99</v>
      </c>
      <c r="I198">
        <v>102</v>
      </c>
      <c r="J198">
        <v>161.71</v>
      </c>
      <c r="K198">
        <v>49.1</v>
      </c>
      <c r="L198">
        <v>9</v>
      </c>
      <c r="M198">
        <v>100</v>
      </c>
      <c r="N198">
        <v>28.61</v>
      </c>
      <c r="O198">
        <v>20177.64</v>
      </c>
      <c r="P198">
        <v>1265.6199999999999</v>
      </c>
      <c r="Q198">
        <v>3533.89</v>
      </c>
      <c r="R198">
        <v>437.48</v>
      </c>
      <c r="S198">
        <v>274.41000000000003</v>
      </c>
      <c r="T198">
        <v>78091.570000000007</v>
      </c>
      <c r="U198">
        <v>0.63</v>
      </c>
      <c r="V198">
        <v>0.85</v>
      </c>
      <c r="W198">
        <v>56.97</v>
      </c>
      <c r="X198">
        <v>4.5999999999999996</v>
      </c>
      <c r="Y198">
        <v>2</v>
      </c>
      <c r="Z198">
        <v>10</v>
      </c>
    </row>
    <row r="199" spans="1:26" x14ac:dyDescent="0.25">
      <c r="A199">
        <v>9</v>
      </c>
      <c r="B199">
        <v>75</v>
      </c>
      <c r="C199" t="s">
        <v>34</v>
      </c>
      <c r="D199">
        <v>0.84060000000000001</v>
      </c>
      <c r="E199">
        <v>118.96</v>
      </c>
      <c r="F199">
        <v>113.9</v>
      </c>
      <c r="G199">
        <v>75.099999999999994</v>
      </c>
      <c r="H199">
        <v>1.0900000000000001</v>
      </c>
      <c r="I199">
        <v>91</v>
      </c>
      <c r="J199">
        <v>163.13</v>
      </c>
      <c r="K199">
        <v>49.1</v>
      </c>
      <c r="L199">
        <v>10</v>
      </c>
      <c r="M199">
        <v>89</v>
      </c>
      <c r="N199">
        <v>29.04</v>
      </c>
      <c r="O199">
        <v>20353.939999999999</v>
      </c>
      <c r="P199">
        <v>1244.04</v>
      </c>
      <c r="Q199">
        <v>3533.93</v>
      </c>
      <c r="R199">
        <v>421.07</v>
      </c>
      <c r="S199">
        <v>274.41000000000003</v>
      </c>
      <c r="T199">
        <v>69941.37</v>
      </c>
      <c r="U199">
        <v>0.65</v>
      </c>
      <c r="V199">
        <v>0.85</v>
      </c>
      <c r="W199">
        <v>56.97</v>
      </c>
      <c r="X199">
        <v>4.13</v>
      </c>
      <c r="Y199">
        <v>2</v>
      </c>
      <c r="Z199">
        <v>10</v>
      </c>
    </row>
    <row r="200" spans="1:26" x14ac:dyDescent="0.25">
      <c r="A200">
        <v>10</v>
      </c>
      <c r="B200">
        <v>75</v>
      </c>
      <c r="C200" t="s">
        <v>34</v>
      </c>
      <c r="D200">
        <v>0.84619999999999995</v>
      </c>
      <c r="E200">
        <v>118.17</v>
      </c>
      <c r="F200">
        <v>113.42</v>
      </c>
      <c r="G200">
        <v>84.02</v>
      </c>
      <c r="H200">
        <v>1.18</v>
      </c>
      <c r="I200">
        <v>81</v>
      </c>
      <c r="J200">
        <v>164.57</v>
      </c>
      <c r="K200">
        <v>49.1</v>
      </c>
      <c r="L200">
        <v>11</v>
      </c>
      <c r="M200">
        <v>79</v>
      </c>
      <c r="N200">
        <v>29.47</v>
      </c>
      <c r="O200">
        <v>20530.82</v>
      </c>
      <c r="P200">
        <v>1222.97</v>
      </c>
      <c r="Q200">
        <v>3533.65</v>
      </c>
      <c r="R200">
        <v>404.73</v>
      </c>
      <c r="S200">
        <v>274.41000000000003</v>
      </c>
      <c r="T200">
        <v>61819.58</v>
      </c>
      <c r="U200">
        <v>0.68</v>
      </c>
      <c r="V200">
        <v>0.86</v>
      </c>
      <c r="W200">
        <v>56.95</v>
      </c>
      <c r="X200">
        <v>3.65</v>
      </c>
      <c r="Y200">
        <v>2</v>
      </c>
      <c r="Z200">
        <v>10</v>
      </c>
    </row>
    <row r="201" spans="1:26" x14ac:dyDescent="0.25">
      <c r="A201">
        <v>11</v>
      </c>
      <c r="B201">
        <v>75</v>
      </c>
      <c r="C201" t="s">
        <v>34</v>
      </c>
      <c r="D201">
        <v>0.85070000000000001</v>
      </c>
      <c r="E201">
        <v>117.54</v>
      </c>
      <c r="F201">
        <v>113.04</v>
      </c>
      <c r="G201">
        <v>92.91</v>
      </c>
      <c r="H201">
        <v>1.28</v>
      </c>
      <c r="I201">
        <v>73</v>
      </c>
      <c r="J201">
        <v>166.01</v>
      </c>
      <c r="K201">
        <v>49.1</v>
      </c>
      <c r="L201">
        <v>12</v>
      </c>
      <c r="M201">
        <v>71</v>
      </c>
      <c r="N201">
        <v>29.91</v>
      </c>
      <c r="O201">
        <v>20708.3</v>
      </c>
      <c r="P201">
        <v>1202.31</v>
      </c>
      <c r="Q201">
        <v>3533.53</v>
      </c>
      <c r="R201">
        <v>391.99</v>
      </c>
      <c r="S201">
        <v>274.41000000000003</v>
      </c>
      <c r="T201">
        <v>55488.27</v>
      </c>
      <c r="U201">
        <v>0.7</v>
      </c>
      <c r="V201">
        <v>0.86</v>
      </c>
      <c r="W201">
        <v>56.94</v>
      </c>
      <c r="X201">
        <v>3.26</v>
      </c>
      <c r="Y201">
        <v>2</v>
      </c>
      <c r="Z201">
        <v>10</v>
      </c>
    </row>
    <row r="202" spans="1:26" x14ac:dyDescent="0.25">
      <c r="A202">
        <v>12</v>
      </c>
      <c r="B202">
        <v>75</v>
      </c>
      <c r="C202" t="s">
        <v>34</v>
      </c>
      <c r="D202">
        <v>0.85450000000000004</v>
      </c>
      <c r="E202">
        <v>117.03</v>
      </c>
      <c r="F202">
        <v>112.74</v>
      </c>
      <c r="G202">
        <v>102.49</v>
      </c>
      <c r="H202">
        <v>1.38</v>
      </c>
      <c r="I202">
        <v>66</v>
      </c>
      <c r="J202">
        <v>167.45</v>
      </c>
      <c r="K202">
        <v>49.1</v>
      </c>
      <c r="L202">
        <v>13</v>
      </c>
      <c r="M202">
        <v>64</v>
      </c>
      <c r="N202">
        <v>30.36</v>
      </c>
      <c r="O202">
        <v>20886.38</v>
      </c>
      <c r="P202">
        <v>1180.76</v>
      </c>
      <c r="Q202">
        <v>3533.42</v>
      </c>
      <c r="R202">
        <v>381.7</v>
      </c>
      <c r="S202">
        <v>274.41000000000003</v>
      </c>
      <c r="T202">
        <v>50380.1</v>
      </c>
      <c r="U202">
        <v>0.72</v>
      </c>
      <c r="V202">
        <v>0.86</v>
      </c>
      <c r="W202">
        <v>56.93</v>
      </c>
      <c r="X202">
        <v>2.97</v>
      </c>
      <c r="Y202">
        <v>2</v>
      </c>
      <c r="Z202">
        <v>10</v>
      </c>
    </row>
    <row r="203" spans="1:26" x14ac:dyDescent="0.25">
      <c r="A203">
        <v>13</v>
      </c>
      <c r="B203">
        <v>75</v>
      </c>
      <c r="C203" t="s">
        <v>34</v>
      </c>
      <c r="D203">
        <v>0.85719999999999996</v>
      </c>
      <c r="E203">
        <v>116.66</v>
      </c>
      <c r="F203">
        <v>112.52</v>
      </c>
      <c r="G203">
        <v>110.68</v>
      </c>
      <c r="H203">
        <v>1.47</v>
      </c>
      <c r="I203">
        <v>61</v>
      </c>
      <c r="J203">
        <v>168.9</v>
      </c>
      <c r="K203">
        <v>49.1</v>
      </c>
      <c r="L203">
        <v>14</v>
      </c>
      <c r="M203">
        <v>59</v>
      </c>
      <c r="N203">
        <v>30.81</v>
      </c>
      <c r="O203">
        <v>21065.06</v>
      </c>
      <c r="P203">
        <v>1160.92</v>
      </c>
      <c r="Q203">
        <v>3533.61</v>
      </c>
      <c r="R203">
        <v>374.25</v>
      </c>
      <c r="S203">
        <v>274.41000000000003</v>
      </c>
      <c r="T203">
        <v>46679.15</v>
      </c>
      <c r="U203">
        <v>0.73</v>
      </c>
      <c r="V203">
        <v>0.87</v>
      </c>
      <c r="W203">
        <v>56.93</v>
      </c>
      <c r="X203">
        <v>2.75</v>
      </c>
      <c r="Y203">
        <v>2</v>
      </c>
      <c r="Z203">
        <v>10</v>
      </c>
    </row>
    <row r="204" spans="1:26" x14ac:dyDescent="0.25">
      <c r="A204">
        <v>14</v>
      </c>
      <c r="B204">
        <v>75</v>
      </c>
      <c r="C204" t="s">
        <v>34</v>
      </c>
      <c r="D204">
        <v>0.86009999999999998</v>
      </c>
      <c r="E204">
        <v>116.27</v>
      </c>
      <c r="F204">
        <v>112.28</v>
      </c>
      <c r="G204">
        <v>120.3</v>
      </c>
      <c r="H204">
        <v>1.56</v>
      </c>
      <c r="I204">
        <v>56</v>
      </c>
      <c r="J204">
        <v>170.35</v>
      </c>
      <c r="K204">
        <v>49.1</v>
      </c>
      <c r="L204">
        <v>15</v>
      </c>
      <c r="M204">
        <v>54</v>
      </c>
      <c r="N204">
        <v>31.26</v>
      </c>
      <c r="O204">
        <v>21244.37</v>
      </c>
      <c r="P204">
        <v>1139.31</v>
      </c>
      <c r="Q204">
        <v>3533.38</v>
      </c>
      <c r="R204">
        <v>366.15</v>
      </c>
      <c r="S204">
        <v>274.41000000000003</v>
      </c>
      <c r="T204">
        <v>42653.83</v>
      </c>
      <c r="U204">
        <v>0.75</v>
      </c>
      <c r="V204">
        <v>0.87</v>
      </c>
      <c r="W204">
        <v>56.92</v>
      </c>
      <c r="X204">
        <v>2.5099999999999998</v>
      </c>
      <c r="Y204">
        <v>2</v>
      </c>
      <c r="Z204">
        <v>10</v>
      </c>
    </row>
    <row r="205" spans="1:26" x14ac:dyDescent="0.25">
      <c r="A205">
        <v>15</v>
      </c>
      <c r="B205">
        <v>75</v>
      </c>
      <c r="C205" t="s">
        <v>34</v>
      </c>
      <c r="D205">
        <v>0.86299999999999999</v>
      </c>
      <c r="E205">
        <v>115.88</v>
      </c>
      <c r="F205">
        <v>112.04</v>
      </c>
      <c r="G205">
        <v>131.82</v>
      </c>
      <c r="H205">
        <v>1.65</v>
      </c>
      <c r="I205">
        <v>51</v>
      </c>
      <c r="J205">
        <v>171.81</v>
      </c>
      <c r="K205">
        <v>49.1</v>
      </c>
      <c r="L205">
        <v>16</v>
      </c>
      <c r="M205">
        <v>47</v>
      </c>
      <c r="N205">
        <v>31.72</v>
      </c>
      <c r="O205">
        <v>21424.29</v>
      </c>
      <c r="P205">
        <v>1116.56</v>
      </c>
      <c r="Q205">
        <v>3533.46</v>
      </c>
      <c r="R205">
        <v>358.54</v>
      </c>
      <c r="S205">
        <v>274.41000000000003</v>
      </c>
      <c r="T205">
        <v>38875.22</v>
      </c>
      <c r="U205">
        <v>0.77</v>
      </c>
      <c r="V205">
        <v>0.87</v>
      </c>
      <c r="W205">
        <v>56.9</v>
      </c>
      <c r="X205">
        <v>2.2799999999999998</v>
      </c>
      <c r="Y205">
        <v>2</v>
      </c>
      <c r="Z205">
        <v>10</v>
      </c>
    </row>
    <row r="206" spans="1:26" x14ac:dyDescent="0.25">
      <c r="A206">
        <v>16</v>
      </c>
      <c r="B206">
        <v>75</v>
      </c>
      <c r="C206" t="s">
        <v>34</v>
      </c>
      <c r="D206">
        <v>0.86370000000000002</v>
      </c>
      <c r="E206">
        <v>115.78</v>
      </c>
      <c r="F206">
        <v>112.01</v>
      </c>
      <c r="G206">
        <v>137.15</v>
      </c>
      <c r="H206">
        <v>1.74</v>
      </c>
      <c r="I206">
        <v>49</v>
      </c>
      <c r="J206">
        <v>173.28</v>
      </c>
      <c r="K206">
        <v>49.1</v>
      </c>
      <c r="L206">
        <v>17</v>
      </c>
      <c r="M206">
        <v>14</v>
      </c>
      <c r="N206">
        <v>32.18</v>
      </c>
      <c r="O206">
        <v>21604.83</v>
      </c>
      <c r="P206">
        <v>1109.3800000000001</v>
      </c>
      <c r="Q206">
        <v>3533.8</v>
      </c>
      <c r="R206">
        <v>355.39</v>
      </c>
      <c r="S206">
        <v>274.41000000000003</v>
      </c>
      <c r="T206">
        <v>37308.769999999997</v>
      </c>
      <c r="U206">
        <v>0.77</v>
      </c>
      <c r="V206">
        <v>0.87</v>
      </c>
      <c r="W206">
        <v>56.95</v>
      </c>
      <c r="X206">
        <v>2.2400000000000002</v>
      </c>
      <c r="Y206">
        <v>2</v>
      </c>
      <c r="Z206">
        <v>10</v>
      </c>
    </row>
    <row r="207" spans="1:26" x14ac:dyDescent="0.25">
      <c r="A207">
        <v>17</v>
      </c>
      <c r="B207">
        <v>75</v>
      </c>
      <c r="C207" t="s">
        <v>34</v>
      </c>
      <c r="D207">
        <v>0.86350000000000005</v>
      </c>
      <c r="E207">
        <v>115.8</v>
      </c>
      <c r="F207">
        <v>112.03</v>
      </c>
      <c r="G207">
        <v>137.18</v>
      </c>
      <c r="H207">
        <v>1.83</v>
      </c>
      <c r="I207">
        <v>49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1115.18</v>
      </c>
      <c r="Q207">
        <v>3533.78</v>
      </c>
      <c r="R207">
        <v>355.89</v>
      </c>
      <c r="S207">
        <v>274.41000000000003</v>
      </c>
      <c r="T207">
        <v>37560.339999999997</v>
      </c>
      <c r="U207">
        <v>0.77</v>
      </c>
      <c r="V207">
        <v>0.87</v>
      </c>
      <c r="W207">
        <v>56.96</v>
      </c>
      <c r="X207">
        <v>2.2599999999999998</v>
      </c>
      <c r="Y207">
        <v>2</v>
      </c>
      <c r="Z207">
        <v>10</v>
      </c>
    </row>
    <row r="208" spans="1:26" x14ac:dyDescent="0.25">
      <c r="A208">
        <v>0</v>
      </c>
      <c r="B208">
        <v>95</v>
      </c>
      <c r="C208" t="s">
        <v>34</v>
      </c>
      <c r="D208">
        <v>0.31909999999999999</v>
      </c>
      <c r="E208">
        <v>313.39</v>
      </c>
      <c r="F208">
        <v>225.98</v>
      </c>
      <c r="G208">
        <v>5.94</v>
      </c>
      <c r="H208">
        <v>0.1</v>
      </c>
      <c r="I208">
        <v>2282</v>
      </c>
      <c r="J208">
        <v>185.69</v>
      </c>
      <c r="K208">
        <v>53.44</v>
      </c>
      <c r="L208">
        <v>1</v>
      </c>
      <c r="M208">
        <v>2280</v>
      </c>
      <c r="N208">
        <v>36.26</v>
      </c>
      <c r="O208">
        <v>23136.14</v>
      </c>
      <c r="P208">
        <v>3100.21</v>
      </c>
      <c r="Q208">
        <v>3558.39</v>
      </c>
      <c r="R208">
        <v>4224.37</v>
      </c>
      <c r="S208">
        <v>274.41000000000003</v>
      </c>
      <c r="T208">
        <v>1960637.15</v>
      </c>
      <c r="U208">
        <v>0.06</v>
      </c>
      <c r="V208">
        <v>0.43</v>
      </c>
      <c r="W208">
        <v>60.59</v>
      </c>
      <c r="X208">
        <v>115.82</v>
      </c>
      <c r="Y208">
        <v>2</v>
      </c>
      <c r="Z208">
        <v>10</v>
      </c>
    </row>
    <row r="209" spans="1:26" x14ac:dyDescent="0.25">
      <c r="A209">
        <v>1</v>
      </c>
      <c r="B209">
        <v>95</v>
      </c>
      <c r="C209" t="s">
        <v>34</v>
      </c>
      <c r="D209">
        <v>0.57999999999999996</v>
      </c>
      <c r="E209">
        <v>172.42</v>
      </c>
      <c r="F209">
        <v>143.41</v>
      </c>
      <c r="G209">
        <v>12.07</v>
      </c>
      <c r="H209">
        <v>0.19</v>
      </c>
      <c r="I209">
        <v>713</v>
      </c>
      <c r="J209">
        <v>187.21</v>
      </c>
      <c r="K209">
        <v>53.44</v>
      </c>
      <c r="L209">
        <v>2</v>
      </c>
      <c r="M209">
        <v>711</v>
      </c>
      <c r="N209">
        <v>36.770000000000003</v>
      </c>
      <c r="O209">
        <v>23322.880000000001</v>
      </c>
      <c r="P209">
        <v>1967.68</v>
      </c>
      <c r="Q209">
        <v>3540.91</v>
      </c>
      <c r="R209">
        <v>1417.5</v>
      </c>
      <c r="S209">
        <v>274.41000000000003</v>
      </c>
      <c r="T209">
        <v>565044.73</v>
      </c>
      <c r="U209">
        <v>0.19</v>
      </c>
      <c r="V209">
        <v>0.68</v>
      </c>
      <c r="W209">
        <v>58.01</v>
      </c>
      <c r="X209">
        <v>33.54</v>
      </c>
      <c r="Y209">
        <v>2</v>
      </c>
      <c r="Z209">
        <v>10</v>
      </c>
    </row>
    <row r="210" spans="1:26" x14ac:dyDescent="0.25">
      <c r="A210">
        <v>2</v>
      </c>
      <c r="B210">
        <v>95</v>
      </c>
      <c r="C210" t="s">
        <v>34</v>
      </c>
      <c r="D210">
        <v>0.67559999999999998</v>
      </c>
      <c r="E210">
        <v>148.02000000000001</v>
      </c>
      <c r="F210">
        <v>129.65</v>
      </c>
      <c r="G210">
        <v>18.22</v>
      </c>
      <c r="H210">
        <v>0.28000000000000003</v>
      </c>
      <c r="I210">
        <v>427</v>
      </c>
      <c r="J210">
        <v>188.73</v>
      </c>
      <c r="K210">
        <v>53.44</v>
      </c>
      <c r="L210">
        <v>3</v>
      </c>
      <c r="M210">
        <v>425</v>
      </c>
      <c r="N210">
        <v>37.29</v>
      </c>
      <c r="O210">
        <v>23510.33</v>
      </c>
      <c r="P210">
        <v>1770.45</v>
      </c>
      <c r="Q210">
        <v>3538.07</v>
      </c>
      <c r="R210">
        <v>952.05</v>
      </c>
      <c r="S210">
        <v>274.41000000000003</v>
      </c>
      <c r="T210">
        <v>333751</v>
      </c>
      <c r="U210">
        <v>0.28999999999999998</v>
      </c>
      <c r="V210">
        <v>0.75</v>
      </c>
      <c r="W210">
        <v>57.54</v>
      </c>
      <c r="X210">
        <v>19.82</v>
      </c>
      <c r="Y210">
        <v>2</v>
      </c>
      <c r="Z210">
        <v>10</v>
      </c>
    </row>
    <row r="211" spans="1:26" x14ac:dyDescent="0.25">
      <c r="A211">
        <v>3</v>
      </c>
      <c r="B211">
        <v>95</v>
      </c>
      <c r="C211" t="s">
        <v>34</v>
      </c>
      <c r="D211">
        <v>0.72740000000000005</v>
      </c>
      <c r="E211">
        <v>137.49</v>
      </c>
      <c r="F211">
        <v>123.74</v>
      </c>
      <c r="G211">
        <v>24.5</v>
      </c>
      <c r="H211">
        <v>0.37</v>
      </c>
      <c r="I211">
        <v>303</v>
      </c>
      <c r="J211">
        <v>190.25</v>
      </c>
      <c r="K211">
        <v>53.44</v>
      </c>
      <c r="L211">
        <v>4</v>
      </c>
      <c r="M211">
        <v>301</v>
      </c>
      <c r="N211">
        <v>37.82</v>
      </c>
      <c r="O211">
        <v>23698.48</v>
      </c>
      <c r="P211">
        <v>1679.33</v>
      </c>
      <c r="Q211">
        <v>3536.21</v>
      </c>
      <c r="R211">
        <v>752.85</v>
      </c>
      <c r="S211">
        <v>274.41000000000003</v>
      </c>
      <c r="T211">
        <v>234769.49</v>
      </c>
      <c r="U211">
        <v>0.36</v>
      </c>
      <c r="V211">
        <v>0.79</v>
      </c>
      <c r="W211">
        <v>57.31</v>
      </c>
      <c r="X211">
        <v>13.92</v>
      </c>
      <c r="Y211">
        <v>2</v>
      </c>
      <c r="Z211">
        <v>10</v>
      </c>
    </row>
    <row r="212" spans="1:26" x14ac:dyDescent="0.25">
      <c r="A212">
        <v>4</v>
      </c>
      <c r="B212">
        <v>95</v>
      </c>
      <c r="C212" t="s">
        <v>34</v>
      </c>
      <c r="D212">
        <v>0.75870000000000004</v>
      </c>
      <c r="E212">
        <v>131.80000000000001</v>
      </c>
      <c r="F212">
        <v>120.58</v>
      </c>
      <c r="G212">
        <v>30.79</v>
      </c>
      <c r="H212">
        <v>0.46</v>
      </c>
      <c r="I212">
        <v>235</v>
      </c>
      <c r="J212">
        <v>191.78</v>
      </c>
      <c r="K212">
        <v>53.44</v>
      </c>
      <c r="L212">
        <v>5</v>
      </c>
      <c r="M212">
        <v>233</v>
      </c>
      <c r="N212">
        <v>38.35</v>
      </c>
      <c r="O212">
        <v>23887.360000000001</v>
      </c>
      <c r="P212">
        <v>1626.21</v>
      </c>
      <c r="Q212">
        <v>3535.53</v>
      </c>
      <c r="R212">
        <v>645.88</v>
      </c>
      <c r="S212">
        <v>274.41000000000003</v>
      </c>
      <c r="T212">
        <v>181624.16</v>
      </c>
      <c r="U212">
        <v>0.42</v>
      </c>
      <c r="V212">
        <v>0.81</v>
      </c>
      <c r="W212">
        <v>57.21</v>
      </c>
      <c r="X212">
        <v>10.78</v>
      </c>
      <c r="Y212">
        <v>2</v>
      </c>
      <c r="Z212">
        <v>10</v>
      </c>
    </row>
    <row r="213" spans="1:26" x14ac:dyDescent="0.25">
      <c r="A213">
        <v>5</v>
      </c>
      <c r="B213">
        <v>95</v>
      </c>
      <c r="C213" t="s">
        <v>34</v>
      </c>
      <c r="D213">
        <v>0.78069999999999995</v>
      </c>
      <c r="E213">
        <v>128.1</v>
      </c>
      <c r="F213">
        <v>118.52</v>
      </c>
      <c r="G213">
        <v>37.229999999999997</v>
      </c>
      <c r="H213">
        <v>0.55000000000000004</v>
      </c>
      <c r="I213">
        <v>191</v>
      </c>
      <c r="J213">
        <v>193.32</v>
      </c>
      <c r="K213">
        <v>53.44</v>
      </c>
      <c r="L213">
        <v>6</v>
      </c>
      <c r="M213">
        <v>189</v>
      </c>
      <c r="N213">
        <v>38.89</v>
      </c>
      <c r="O213">
        <v>24076.95</v>
      </c>
      <c r="P213">
        <v>1587.57</v>
      </c>
      <c r="Q213">
        <v>3534.93</v>
      </c>
      <c r="R213">
        <v>576.01</v>
      </c>
      <c r="S213">
        <v>274.41000000000003</v>
      </c>
      <c r="T213">
        <v>146912.18</v>
      </c>
      <c r="U213">
        <v>0.48</v>
      </c>
      <c r="V213">
        <v>0.82</v>
      </c>
      <c r="W213">
        <v>57.15</v>
      </c>
      <c r="X213">
        <v>8.7200000000000006</v>
      </c>
      <c r="Y213">
        <v>2</v>
      </c>
      <c r="Z213">
        <v>10</v>
      </c>
    </row>
    <row r="214" spans="1:26" x14ac:dyDescent="0.25">
      <c r="A214">
        <v>6</v>
      </c>
      <c r="B214">
        <v>95</v>
      </c>
      <c r="C214" t="s">
        <v>34</v>
      </c>
      <c r="D214">
        <v>0.79630000000000001</v>
      </c>
      <c r="E214">
        <v>125.58</v>
      </c>
      <c r="F214">
        <v>117.12</v>
      </c>
      <c r="G214">
        <v>43.65</v>
      </c>
      <c r="H214">
        <v>0.64</v>
      </c>
      <c r="I214">
        <v>161</v>
      </c>
      <c r="J214">
        <v>194.86</v>
      </c>
      <c r="K214">
        <v>53.44</v>
      </c>
      <c r="L214">
        <v>7</v>
      </c>
      <c r="M214">
        <v>159</v>
      </c>
      <c r="N214">
        <v>39.43</v>
      </c>
      <c r="O214">
        <v>24267.279999999999</v>
      </c>
      <c r="P214">
        <v>1557.65</v>
      </c>
      <c r="Q214">
        <v>3535.04</v>
      </c>
      <c r="R214">
        <v>529.54</v>
      </c>
      <c r="S214">
        <v>274.41000000000003</v>
      </c>
      <c r="T214">
        <v>123823.83</v>
      </c>
      <c r="U214">
        <v>0.52</v>
      </c>
      <c r="V214">
        <v>0.83</v>
      </c>
      <c r="W214">
        <v>57.08</v>
      </c>
      <c r="X214">
        <v>7.33</v>
      </c>
      <c r="Y214">
        <v>2</v>
      </c>
      <c r="Z214">
        <v>10</v>
      </c>
    </row>
    <row r="215" spans="1:26" x14ac:dyDescent="0.25">
      <c r="A215">
        <v>7</v>
      </c>
      <c r="B215">
        <v>95</v>
      </c>
      <c r="C215" t="s">
        <v>34</v>
      </c>
      <c r="D215">
        <v>0.80779999999999996</v>
      </c>
      <c r="E215">
        <v>123.79</v>
      </c>
      <c r="F215">
        <v>116.14</v>
      </c>
      <c r="G215">
        <v>50.13</v>
      </c>
      <c r="H215">
        <v>0.72</v>
      </c>
      <c r="I215">
        <v>139</v>
      </c>
      <c r="J215">
        <v>196.41</v>
      </c>
      <c r="K215">
        <v>53.44</v>
      </c>
      <c r="L215">
        <v>8</v>
      </c>
      <c r="M215">
        <v>137</v>
      </c>
      <c r="N215">
        <v>39.979999999999997</v>
      </c>
      <c r="O215">
        <v>24458.36</v>
      </c>
      <c r="P215">
        <v>1534.15</v>
      </c>
      <c r="Q215">
        <v>3533.99</v>
      </c>
      <c r="R215">
        <v>496.06</v>
      </c>
      <c r="S215">
        <v>274.41000000000003</v>
      </c>
      <c r="T215">
        <v>107195.14</v>
      </c>
      <c r="U215">
        <v>0.55000000000000004</v>
      </c>
      <c r="V215">
        <v>0.84</v>
      </c>
      <c r="W215">
        <v>57.07</v>
      </c>
      <c r="X215">
        <v>6.36</v>
      </c>
      <c r="Y215">
        <v>2</v>
      </c>
      <c r="Z215">
        <v>10</v>
      </c>
    </row>
    <row r="216" spans="1:26" x14ac:dyDescent="0.25">
      <c r="A216">
        <v>8</v>
      </c>
      <c r="B216">
        <v>95</v>
      </c>
      <c r="C216" t="s">
        <v>34</v>
      </c>
      <c r="D216">
        <v>0.81779999999999997</v>
      </c>
      <c r="E216">
        <v>122.28</v>
      </c>
      <c r="F216">
        <v>115.27</v>
      </c>
      <c r="G216">
        <v>56.69</v>
      </c>
      <c r="H216">
        <v>0.81</v>
      </c>
      <c r="I216">
        <v>122</v>
      </c>
      <c r="J216">
        <v>197.97</v>
      </c>
      <c r="K216">
        <v>53.44</v>
      </c>
      <c r="L216">
        <v>9</v>
      </c>
      <c r="M216">
        <v>120</v>
      </c>
      <c r="N216">
        <v>40.53</v>
      </c>
      <c r="O216">
        <v>24650.18</v>
      </c>
      <c r="P216">
        <v>1511.01</v>
      </c>
      <c r="Q216">
        <v>3533.92</v>
      </c>
      <c r="R216">
        <v>466.58</v>
      </c>
      <c r="S216">
        <v>274.41000000000003</v>
      </c>
      <c r="T216">
        <v>92538.07</v>
      </c>
      <c r="U216">
        <v>0.59</v>
      </c>
      <c r="V216">
        <v>0.84</v>
      </c>
      <c r="W216">
        <v>57.03</v>
      </c>
      <c r="X216">
        <v>5.49</v>
      </c>
      <c r="Y216">
        <v>2</v>
      </c>
      <c r="Z216">
        <v>10</v>
      </c>
    </row>
    <row r="217" spans="1:26" x14ac:dyDescent="0.25">
      <c r="A217">
        <v>9</v>
      </c>
      <c r="B217">
        <v>95</v>
      </c>
      <c r="C217" t="s">
        <v>34</v>
      </c>
      <c r="D217">
        <v>0.8256</v>
      </c>
      <c r="E217">
        <v>121.12</v>
      </c>
      <c r="F217">
        <v>114.64</v>
      </c>
      <c r="G217">
        <v>63.69</v>
      </c>
      <c r="H217">
        <v>0.89</v>
      </c>
      <c r="I217">
        <v>108</v>
      </c>
      <c r="J217">
        <v>199.53</v>
      </c>
      <c r="K217">
        <v>53.44</v>
      </c>
      <c r="L217">
        <v>10</v>
      </c>
      <c r="M217">
        <v>106</v>
      </c>
      <c r="N217">
        <v>41.1</v>
      </c>
      <c r="O217">
        <v>24842.77</v>
      </c>
      <c r="P217">
        <v>1491.81</v>
      </c>
      <c r="Q217">
        <v>3533.98</v>
      </c>
      <c r="R217">
        <v>445.28</v>
      </c>
      <c r="S217">
        <v>274.41000000000003</v>
      </c>
      <c r="T217">
        <v>81958.429999999993</v>
      </c>
      <c r="U217">
        <v>0.62</v>
      </c>
      <c r="V217">
        <v>0.85</v>
      </c>
      <c r="W217">
        <v>57.01</v>
      </c>
      <c r="X217">
        <v>4.8600000000000003</v>
      </c>
      <c r="Y217">
        <v>2</v>
      </c>
      <c r="Z217">
        <v>10</v>
      </c>
    </row>
    <row r="218" spans="1:26" x14ac:dyDescent="0.25">
      <c r="A218">
        <v>10</v>
      </c>
      <c r="B218">
        <v>95</v>
      </c>
      <c r="C218" t="s">
        <v>34</v>
      </c>
      <c r="D218">
        <v>0.83160000000000001</v>
      </c>
      <c r="E218">
        <v>120.25</v>
      </c>
      <c r="F218">
        <v>114.17</v>
      </c>
      <c r="G218">
        <v>70.62</v>
      </c>
      <c r="H218">
        <v>0.97</v>
      </c>
      <c r="I218">
        <v>97</v>
      </c>
      <c r="J218">
        <v>201.1</v>
      </c>
      <c r="K218">
        <v>53.44</v>
      </c>
      <c r="L218">
        <v>11</v>
      </c>
      <c r="M218">
        <v>95</v>
      </c>
      <c r="N218">
        <v>41.66</v>
      </c>
      <c r="O218">
        <v>25036.12</v>
      </c>
      <c r="P218">
        <v>1474.48</v>
      </c>
      <c r="Q218">
        <v>3533.89</v>
      </c>
      <c r="R218">
        <v>430.16</v>
      </c>
      <c r="S218">
        <v>274.41000000000003</v>
      </c>
      <c r="T218">
        <v>74456.77</v>
      </c>
      <c r="U218">
        <v>0.64</v>
      </c>
      <c r="V218">
        <v>0.85</v>
      </c>
      <c r="W218">
        <v>56.98</v>
      </c>
      <c r="X218">
        <v>4.3899999999999997</v>
      </c>
      <c r="Y218">
        <v>2</v>
      </c>
      <c r="Z218">
        <v>10</v>
      </c>
    </row>
    <row r="219" spans="1:26" x14ac:dyDescent="0.25">
      <c r="A219">
        <v>11</v>
      </c>
      <c r="B219">
        <v>95</v>
      </c>
      <c r="C219" t="s">
        <v>34</v>
      </c>
      <c r="D219">
        <v>0.83689999999999998</v>
      </c>
      <c r="E219">
        <v>119.49</v>
      </c>
      <c r="F219">
        <v>113.75</v>
      </c>
      <c r="G219">
        <v>77.56</v>
      </c>
      <c r="H219">
        <v>1.05</v>
      </c>
      <c r="I219">
        <v>88</v>
      </c>
      <c r="J219">
        <v>202.67</v>
      </c>
      <c r="K219">
        <v>53.44</v>
      </c>
      <c r="L219">
        <v>12</v>
      </c>
      <c r="M219">
        <v>86</v>
      </c>
      <c r="N219">
        <v>42.24</v>
      </c>
      <c r="O219">
        <v>25230.25</v>
      </c>
      <c r="P219">
        <v>1457.36</v>
      </c>
      <c r="Q219">
        <v>3533.89</v>
      </c>
      <c r="R219">
        <v>415.65</v>
      </c>
      <c r="S219">
        <v>274.41000000000003</v>
      </c>
      <c r="T219">
        <v>67246.89</v>
      </c>
      <c r="U219">
        <v>0.66</v>
      </c>
      <c r="V219">
        <v>0.86</v>
      </c>
      <c r="W219">
        <v>56.97</v>
      </c>
      <c r="X219">
        <v>3.97</v>
      </c>
      <c r="Y219">
        <v>2</v>
      </c>
      <c r="Z219">
        <v>10</v>
      </c>
    </row>
    <row r="220" spans="1:26" x14ac:dyDescent="0.25">
      <c r="A220">
        <v>12</v>
      </c>
      <c r="B220">
        <v>95</v>
      </c>
      <c r="C220" t="s">
        <v>34</v>
      </c>
      <c r="D220">
        <v>0.84079999999999999</v>
      </c>
      <c r="E220">
        <v>118.94</v>
      </c>
      <c r="F220">
        <v>113.45</v>
      </c>
      <c r="G220">
        <v>84.04</v>
      </c>
      <c r="H220">
        <v>1.1299999999999999</v>
      </c>
      <c r="I220">
        <v>81</v>
      </c>
      <c r="J220">
        <v>204.25</v>
      </c>
      <c r="K220">
        <v>53.44</v>
      </c>
      <c r="L220">
        <v>13</v>
      </c>
      <c r="M220">
        <v>79</v>
      </c>
      <c r="N220">
        <v>42.82</v>
      </c>
      <c r="O220">
        <v>25425.3</v>
      </c>
      <c r="P220">
        <v>1442.68</v>
      </c>
      <c r="Q220">
        <v>3533.65</v>
      </c>
      <c r="R220">
        <v>405.65</v>
      </c>
      <c r="S220">
        <v>274.41000000000003</v>
      </c>
      <c r="T220">
        <v>62281.18</v>
      </c>
      <c r="U220">
        <v>0.68</v>
      </c>
      <c r="V220">
        <v>0.86</v>
      </c>
      <c r="W220">
        <v>56.96</v>
      </c>
      <c r="X220">
        <v>3.68</v>
      </c>
      <c r="Y220">
        <v>2</v>
      </c>
      <c r="Z220">
        <v>10</v>
      </c>
    </row>
    <row r="221" spans="1:26" x14ac:dyDescent="0.25">
      <c r="A221">
        <v>13</v>
      </c>
      <c r="B221">
        <v>95</v>
      </c>
      <c r="C221" t="s">
        <v>34</v>
      </c>
      <c r="D221">
        <v>0.84530000000000005</v>
      </c>
      <c r="E221">
        <v>118.3</v>
      </c>
      <c r="F221">
        <v>113.08</v>
      </c>
      <c r="G221">
        <v>91.69</v>
      </c>
      <c r="H221">
        <v>1.21</v>
      </c>
      <c r="I221">
        <v>74</v>
      </c>
      <c r="J221">
        <v>205.84</v>
      </c>
      <c r="K221">
        <v>53.44</v>
      </c>
      <c r="L221">
        <v>14</v>
      </c>
      <c r="M221">
        <v>72</v>
      </c>
      <c r="N221">
        <v>43.4</v>
      </c>
      <c r="O221">
        <v>25621.03</v>
      </c>
      <c r="P221">
        <v>1424.73</v>
      </c>
      <c r="Q221">
        <v>3533.61</v>
      </c>
      <c r="R221">
        <v>393.19</v>
      </c>
      <c r="S221">
        <v>274.41000000000003</v>
      </c>
      <c r="T221">
        <v>56087.13</v>
      </c>
      <c r="U221">
        <v>0.7</v>
      </c>
      <c r="V221">
        <v>0.86</v>
      </c>
      <c r="W221">
        <v>56.94</v>
      </c>
      <c r="X221">
        <v>3.31</v>
      </c>
      <c r="Y221">
        <v>2</v>
      </c>
      <c r="Z221">
        <v>10</v>
      </c>
    </row>
    <row r="222" spans="1:26" x14ac:dyDescent="0.25">
      <c r="A222">
        <v>14</v>
      </c>
      <c r="B222">
        <v>95</v>
      </c>
      <c r="C222" t="s">
        <v>34</v>
      </c>
      <c r="D222">
        <v>0.84809999999999997</v>
      </c>
      <c r="E222">
        <v>117.91</v>
      </c>
      <c r="F222">
        <v>112.88</v>
      </c>
      <c r="G222">
        <v>98.15</v>
      </c>
      <c r="H222">
        <v>1.28</v>
      </c>
      <c r="I222">
        <v>69</v>
      </c>
      <c r="J222">
        <v>207.43</v>
      </c>
      <c r="K222">
        <v>53.44</v>
      </c>
      <c r="L222">
        <v>15</v>
      </c>
      <c r="M222">
        <v>67</v>
      </c>
      <c r="N222">
        <v>44</v>
      </c>
      <c r="O222">
        <v>25817.56</v>
      </c>
      <c r="P222">
        <v>1411.31</v>
      </c>
      <c r="Q222">
        <v>3533.77</v>
      </c>
      <c r="R222">
        <v>386.44</v>
      </c>
      <c r="S222">
        <v>274.41000000000003</v>
      </c>
      <c r="T222">
        <v>52736.86</v>
      </c>
      <c r="U222">
        <v>0.71</v>
      </c>
      <c r="V222">
        <v>0.86</v>
      </c>
      <c r="W222">
        <v>56.93</v>
      </c>
      <c r="X222">
        <v>3.1</v>
      </c>
      <c r="Y222">
        <v>2</v>
      </c>
      <c r="Z222">
        <v>10</v>
      </c>
    </row>
    <row r="223" spans="1:26" x14ac:dyDescent="0.25">
      <c r="A223">
        <v>15</v>
      </c>
      <c r="B223">
        <v>95</v>
      </c>
      <c r="C223" t="s">
        <v>34</v>
      </c>
      <c r="D223">
        <v>0.85089999999999999</v>
      </c>
      <c r="E223">
        <v>117.53</v>
      </c>
      <c r="F223">
        <v>112.68</v>
      </c>
      <c r="G223">
        <v>105.63</v>
      </c>
      <c r="H223">
        <v>1.36</v>
      </c>
      <c r="I223">
        <v>64</v>
      </c>
      <c r="J223">
        <v>209.03</v>
      </c>
      <c r="K223">
        <v>53.44</v>
      </c>
      <c r="L223">
        <v>16</v>
      </c>
      <c r="M223">
        <v>62</v>
      </c>
      <c r="N223">
        <v>44.6</v>
      </c>
      <c r="O223">
        <v>26014.91</v>
      </c>
      <c r="P223">
        <v>1398.09</v>
      </c>
      <c r="Q223">
        <v>3533.27</v>
      </c>
      <c r="R223">
        <v>379.53</v>
      </c>
      <c r="S223">
        <v>274.41000000000003</v>
      </c>
      <c r="T223">
        <v>49306.37</v>
      </c>
      <c r="U223">
        <v>0.72</v>
      </c>
      <c r="V223">
        <v>0.86</v>
      </c>
      <c r="W223">
        <v>56.93</v>
      </c>
      <c r="X223">
        <v>2.91</v>
      </c>
      <c r="Y223">
        <v>2</v>
      </c>
      <c r="Z223">
        <v>10</v>
      </c>
    </row>
    <row r="224" spans="1:26" x14ac:dyDescent="0.25">
      <c r="A224">
        <v>16</v>
      </c>
      <c r="B224">
        <v>95</v>
      </c>
      <c r="C224" t="s">
        <v>34</v>
      </c>
      <c r="D224">
        <v>0.85350000000000004</v>
      </c>
      <c r="E224">
        <v>117.16</v>
      </c>
      <c r="F224">
        <v>112.46</v>
      </c>
      <c r="G224">
        <v>112.46</v>
      </c>
      <c r="H224">
        <v>1.43</v>
      </c>
      <c r="I224">
        <v>60</v>
      </c>
      <c r="J224">
        <v>210.64</v>
      </c>
      <c r="K224">
        <v>53.44</v>
      </c>
      <c r="L224">
        <v>17</v>
      </c>
      <c r="M224">
        <v>58</v>
      </c>
      <c r="N224">
        <v>45.21</v>
      </c>
      <c r="O224">
        <v>26213.09</v>
      </c>
      <c r="P224">
        <v>1380.45</v>
      </c>
      <c r="Q224">
        <v>3533.32</v>
      </c>
      <c r="R224">
        <v>372.58</v>
      </c>
      <c r="S224">
        <v>274.41000000000003</v>
      </c>
      <c r="T224">
        <v>45847.86</v>
      </c>
      <c r="U224">
        <v>0.74</v>
      </c>
      <c r="V224">
        <v>0.87</v>
      </c>
      <c r="W224">
        <v>56.92</v>
      </c>
      <c r="X224">
        <v>2.69</v>
      </c>
      <c r="Y224">
        <v>2</v>
      </c>
      <c r="Z224">
        <v>10</v>
      </c>
    </row>
    <row r="225" spans="1:26" x14ac:dyDescent="0.25">
      <c r="A225">
        <v>17</v>
      </c>
      <c r="B225">
        <v>95</v>
      </c>
      <c r="C225" t="s">
        <v>34</v>
      </c>
      <c r="D225">
        <v>0.85589999999999999</v>
      </c>
      <c r="E225">
        <v>116.84</v>
      </c>
      <c r="F225">
        <v>112.29</v>
      </c>
      <c r="G225">
        <v>120.31</v>
      </c>
      <c r="H225">
        <v>1.51</v>
      </c>
      <c r="I225">
        <v>56</v>
      </c>
      <c r="J225">
        <v>212.25</v>
      </c>
      <c r="K225">
        <v>53.44</v>
      </c>
      <c r="L225">
        <v>18</v>
      </c>
      <c r="M225">
        <v>54</v>
      </c>
      <c r="N225">
        <v>45.82</v>
      </c>
      <c r="O225">
        <v>26412.11</v>
      </c>
      <c r="P225">
        <v>1367.29</v>
      </c>
      <c r="Q225">
        <v>3533.2</v>
      </c>
      <c r="R225">
        <v>366.24</v>
      </c>
      <c r="S225">
        <v>274.41000000000003</v>
      </c>
      <c r="T225">
        <v>42699.519999999997</v>
      </c>
      <c r="U225">
        <v>0.75</v>
      </c>
      <c r="V225">
        <v>0.87</v>
      </c>
      <c r="W225">
        <v>56.92</v>
      </c>
      <c r="X225">
        <v>2.52</v>
      </c>
      <c r="Y225">
        <v>2</v>
      </c>
      <c r="Z225">
        <v>10</v>
      </c>
    </row>
    <row r="226" spans="1:26" x14ac:dyDescent="0.25">
      <c r="A226">
        <v>18</v>
      </c>
      <c r="B226">
        <v>95</v>
      </c>
      <c r="C226" t="s">
        <v>34</v>
      </c>
      <c r="D226">
        <v>0.85840000000000005</v>
      </c>
      <c r="E226">
        <v>116.5</v>
      </c>
      <c r="F226">
        <v>112.09</v>
      </c>
      <c r="G226">
        <v>129.34</v>
      </c>
      <c r="H226">
        <v>1.58</v>
      </c>
      <c r="I226">
        <v>52</v>
      </c>
      <c r="J226">
        <v>213.87</v>
      </c>
      <c r="K226">
        <v>53.44</v>
      </c>
      <c r="L226">
        <v>19</v>
      </c>
      <c r="M226">
        <v>50</v>
      </c>
      <c r="N226">
        <v>46.44</v>
      </c>
      <c r="O226">
        <v>26611.98</v>
      </c>
      <c r="P226">
        <v>1352.44</v>
      </c>
      <c r="Q226">
        <v>3533.27</v>
      </c>
      <c r="R226">
        <v>359.92</v>
      </c>
      <c r="S226">
        <v>274.41000000000003</v>
      </c>
      <c r="T226">
        <v>39562.42</v>
      </c>
      <c r="U226">
        <v>0.76</v>
      </c>
      <c r="V226">
        <v>0.87</v>
      </c>
      <c r="W226">
        <v>56.91</v>
      </c>
      <c r="X226">
        <v>2.33</v>
      </c>
      <c r="Y226">
        <v>2</v>
      </c>
      <c r="Z226">
        <v>10</v>
      </c>
    </row>
    <row r="227" spans="1:26" x14ac:dyDescent="0.25">
      <c r="A227">
        <v>19</v>
      </c>
      <c r="B227">
        <v>95</v>
      </c>
      <c r="C227" t="s">
        <v>34</v>
      </c>
      <c r="D227">
        <v>0.86029999999999995</v>
      </c>
      <c r="E227">
        <v>116.24</v>
      </c>
      <c r="F227">
        <v>111.95</v>
      </c>
      <c r="G227">
        <v>137.08000000000001</v>
      </c>
      <c r="H227">
        <v>1.65</v>
      </c>
      <c r="I227">
        <v>49</v>
      </c>
      <c r="J227">
        <v>215.5</v>
      </c>
      <c r="K227">
        <v>53.44</v>
      </c>
      <c r="L227">
        <v>20</v>
      </c>
      <c r="M227">
        <v>47</v>
      </c>
      <c r="N227">
        <v>47.07</v>
      </c>
      <c r="O227">
        <v>26812.71</v>
      </c>
      <c r="P227">
        <v>1338.6</v>
      </c>
      <c r="Q227">
        <v>3533.2</v>
      </c>
      <c r="R227">
        <v>355.24</v>
      </c>
      <c r="S227">
        <v>274.41000000000003</v>
      </c>
      <c r="T227">
        <v>37235.629999999997</v>
      </c>
      <c r="U227">
        <v>0.77</v>
      </c>
      <c r="V227">
        <v>0.87</v>
      </c>
      <c r="W227">
        <v>56.9</v>
      </c>
      <c r="X227">
        <v>2.1800000000000002</v>
      </c>
      <c r="Y227">
        <v>2</v>
      </c>
      <c r="Z227">
        <v>10</v>
      </c>
    </row>
    <row r="228" spans="1:26" x14ac:dyDescent="0.25">
      <c r="A228">
        <v>20</v>
      </c>
      <c r="B228">
        <v>95</v>
      </c>
      <c r="C228" t="s">
        <v>34</v>
      </c>
      <c r="D228">
        <v>0.86140000000000005</v>
      </c>
      <c r="E228">
        <v>116.1</v>
      </c>
      <c r="F228">
        <v>111.88</v>
      </c>
      <c r="G228">
        <v>142.82</v>
      </c>
      <c r="H228">
        <v>1.72</v>
      </c>
      <c r="I228">
        <v>47</v>
      </c>
      <c r="J228">
        <v>217.14</v>
      </c>
      <c r="K228">
        <v>53.44</v>
      </c>
      <c r="L228">
        <v>21</v>
      </c>
      <c r="M228">
        <v>45</v>
      </c>
      <c r="N228">
        <v>47.7</v>
      </c>
      <c r="O228">
        <v>27014.3</v>
      </c>
      <c r="P228">
        <v>1323.71</v>
      </c>
      <c r="Q228">
        <v>3533.14</v>
      </c>
      <c r="R228">
        <v>352.71</v>
      </c>
      <c r="S228">
        <v>274.41000000000003</v>
      </c>
      <c r="T228">
        <v>35981.65</v>
      </c>
      <c r="U228">
        <v>0.78</v>
      </c>
      <c r="V228">
        <v>0.87</v>
      </c>
      <c r="W228">
        <v>56.9</v>
      </c>
      <c r="X228">
        <v>2.11</v>
      </c>
      <c r="Y228">
        <v>2</v>
      </c>
      <c r="Z228">
        <v>10</v>
      </c>
    </row>
    <row r="229" spans="1:26" x14ac:dyDescent="0.25">
      <c r="A229">
        <v>21</v>
      </c>
      <c r="B229">
        <v>95</v>
      </c>
      <c r="C229" t="s">
        <v>34</v>
      </c>
      <c r="D229">
        <v>0.86339999999999995</v>
      </c>
      <c r="E229">
        <v>115.82</v>
      </c>
      <c r="F229">
        <v>111.71</v>
      </c>
      <c r="G229">
        <v>152.34</v>
      </c>
      <c r="H229">
        <v>1.79</v>
      </c>
      <c r="I229">
        <v>44</v>
      </c>
      <c r="J229">
        <v>218.78</v>
      </c>
      <c r="K229">
        <v>53.44</v>
      </c>
      <c r="L229">
        <v>22</v>
      </c>
      <c r="M229">
        <v>42</v>
      </c>
      <c r="N229">
        <v>48.34</v>
      </c>
      <c r="O229">
        <v>27216.79</v>
      </c>
      <c r="P229">
        <v>1311.56</v>
      </c>
      <c r="Q229">
        <v>3533.07</v>
      </c>
      <c r="R229">
        <v>346.93</v>
      </c>
      <c r="S229">
        <v>274.41000000000003</v>
      </c>
      <c r="T229">
        <v>33106.21</v>
      </c>
      <c r="U229">
        <v>0.79</v>
      </c>
      <c r="V229">
        <v>0.87</v>
      </c>
      <c r="W229">
        <v>56.9</v>
      </c>
      <c r="X229">
        <v>1.95</v>
      </c>
      <c r="Y229">
        <v>2</v>
      </c>
      <c r="Z229">
        <v>10</v>
      </c>
    </row>
    <row r="230" spans="1:26" x14ac:dyDescent="0.25">
      <c r="A230">
        <v>22</v>
      </c>
      <c r="B230">
        <v>95</v>
      </c>
      <c r="C230" t="s">
        <v>34</v>
      </c>
      <c r="D230">
        <v>0.86439999999999995</v>
      </c>
      <c r="E230">
        <v>115.68</v>
      </c>
      <c r="F230">
        <v>111.65</v>
      </c>
      <c r="G230">
        <v>159.5</v>
      </c>
      <c r="H230">
        <v>1.85</v>
      </c>
      <c r="I230">
        <v>42</v>
      </c>
      <c r="J230">
        <v>220.43</v>
      </c>
      <c r="K230">
        <v>53.44</v>
      </c>
      <c r="L230">
        <v>23</v>
      </c>
      <c r="M230">
        <v>40</v>
      </c>
      <c r="N230">
        <v>48.99</v>
      </c>
      <c r="O230">
        <v>27420.16</v>
      </c>
      <c r="P230">
        <v>1296.7</v>
      </c>
      <c r="Q230">
        <v>3533.2</v>
      </c>
      <c r="R230">
        <v>345.04</v>
      </c>
      <c r="S230">
        <v>274.41000000000003</v>
      </c>
      <c r="T230">
        <v>32169.33</v>
      </c>
      <c r="U230">
        <v>0.8</v>
      </c>
      <c r="V230">
        <v>0.87</v>
      </c>
      <c r="W230">
        <v>56.89</v>
      </c>
      <c r="X230">
        <v>1.89</v>
      </c>
      <c r="Y230">
        <v>2</v>
      </c>
      <c r="Z230">
        <v>10</v>
      </c>
    </row>
    <row r="231" spans="1:26" x14ac:dyDescent="0.25">
      <c r="A231">
        <v>23</v>
      </c>
      <c r="B231">
        <v>95</v>
      </c>
      <c r="C231" t="s">
        <v>34</v>
      </c>
      <c r="D231">
        <v>0.86580000000000001</v>
      </c>
      <c r="E231">
        <v>115.49</v>
      </c>
      <c r="F231">
        <v>111.54</v>
      </c>
      <c r="G231">
        <v>167.3</v>
      </c>
      <c r="H231">
        <v>1.92</v>
      </c>
      <c r="I231">
        <v>40</v>
      </c>
      <c r="J231">
        <v>222.08</v>
      </c>
      <c r="K231">
        <v>53.44</v>
      </c>
      <c r="L231">
        <v>24</v>
      </c>
      <c r="M231">
        <v>31</v>
      </c>
      <c r="N231">
        <v>49.65</v>
      </c>
      <c r="O231">
        <v>27624.44</v>
      </c>
      <c r="P231">
        <v>1283.6500000000001</v>
      </c>
      <c r="Q231">
        <v>3533.25</v>
      </c>
      <c r="R231">
        <v>341.06</v>
      </c>
      <c r="S231">
        <v>274.41000000000003</v>
      </c>
      <c r="T231">
        <v>30188.3</v>
      </c>
      <c r="U231">
        <v>0.8</v>
      </c>
      <c r="V231">
        <v>0.87</v>
      </c>
      <c r="W231">
        <v>56.89</v>
      </c>
      <c r="X231">
        <v>1.77</v>
      </c>
      <c r="Y231">
        <v>2</v>
      </c>
      <c r="Z231">
        <v>10</v>
      </c>
    </row>
    <row r="232" spans="1:26" x14ac:dyDescent="0.25">
      <c r="A232">
        <v>24</v>
      </c>
      <c r="B232">
        <v>95</v>
      </c>
      <c r="C232" t="s">
        <v>34</v>
      </c>
      <c r="D232">
        <v>0.86619999999999997</v>
      </c>
      <c r="E232">
        <v>115.44</v>
      </c>
      <c r="F232">
        <v>111.52</v>
      </c>
      <c r="G232">
        <v>171.58</v>
      </c>
      <c r="H232">
        <v>1.99</v>
      </c>
      <c r="I232">
        <v>39</v>
      </c>
      <c r="J232">
        <v>223.75</v>
      </c>
      <c r="K232">
        <v>53.44</v>
      </c>
      <c r="L232">
        <v>25</v>
      </c>
      <c r="M232">
        <v>10</v>
      </c>
      <c r="N232">
        <v>50.31</v>
      </c>
      <c r="O232">
        <v>27829.77</v>
      </c>
      <c r="P232">
        <v>1282.42</v>
      </c>
      <c r="Q232">
        <v>3533.36</v>
      </c>
      <c r="R232">
        <v>339.54</v>
      </c>
      <c r="S232">
        <v>274.41000000000003</v>
      </c>
      <c r="T232">
        <v>29434.95</v>
      </c>
      <c r="U232">
        <v>0.81</v>
      </c>
      <c r="V232">
        <v>0.87</v>
      </c>
      <c r="W232">
        <v>56.92</v>
      </c>
      <c r="X232">
        <v>1.76</v>
      </c>
      <c r="Y232">
        <v>2</v>
      </c>
      <c r="Z232">
        <v>10</v>
      </c>
    </row>
    <row r="233" spans="1:26" x14ac:dyDescent="0.25">
      <c r="A233">
        <v>25</v>
      </c>
      <c r="B233">
        <v>95</v>
      </c>
      <c r="C233" t="s">
        <v>34</v>
      </c>
      <c r="D233">
        <v>0.86599999999999999</v>
      </c>
      <c r="E233">
        <v>115.47</v>
      </c>
      <c r="F233">
        <v>111.55</v>
      </c>
      <c r="G233">
        <v>171.62</v>
      </c>
      <c r="H233">
        <v>2.0499999999999998</v>
      </c>
      <c r="I233">
        <v>39</v>
      </c>
      <c r="J233">
        <v>225.42</v>
      </c>
      <c r="K233">
        <v>53.44</v>
      </c>
      <c r="L233">
        <v>26</v>
      </c>
      <c r="M233">
        <v>1</v>
      </c>
      <c r="N233">
        <v>50.98</v>
      </c>
      <c r="O233">
        <v>28035.919999999998</v>
      </c>
      <c r="P233">
        <v>1288.8900000000001</v>
      </c>
      <c r="Q233">
        <v>3533.41</v>
      </c>
      <c r="R233">
        <v>339.46</v>
      </c>
      <c r="S233">
        <v>274.41000000000003</v>
      </c>
      <c r="T233">
        <v>29397.279999999999</v>
      </c>
      <c r="U233">
        <v>0.81</v>
      </c>
      <c r="V233">
        <v>0.87</v>
      </c>
      <c r="W233">
        <v>56.95</v>
      </c>
      <c r="X233">
        <v>1.78</v>
      </c>
      <c r="Y233">
        <v>2</v>
      </c>
      <c r="Z233">
        <v>10</v>
      </c>
    </row>
    <row r="234" spans="1:26" x14ac:dyDescent="0.25">
      <c r="A234">
        <v>26</v>
      </c>
      <c r="B234">
        <v>95</v>
      </c>
      <c r="C234" t="s">
        <v>34</v>
      </c>
      <c r="D234">
        <v>0.86599999999999999</v>
      </c>
      <c r="E234">
        <v>115.47</v>
      </c>
      <c r="F234">
        <v>111.55</v>
      </c>
      <c r="G234">
        <v>171.62</v>
      </c>
      <c r="H234">
        <v>2.11</v>
      </c>
      <c r="I234">
        <v>39</v>
      </c>
      <c r="J234">
        <v>227.1</v>
      </c>
      <c r="K234">
        <v>53.44</v>
      </c>
      <c r="L234">
        <v>27</v>
      </c>
      <c r="M234">
        <v>0</v>
      </c>
      <c r="N234">
        <v>51.66</v>
      </c>
      <c r="O234">
        <v>28243</v>
      </c>
      <c r="P234">
        <v>1297.24</v>
      </c>
      <c r="Q234">
        <v>3533.45</v>
      </c>
      <c r="R234">
        <v>339.44</v>
      </c>
      <c r="S234">
        <v>274.41000000000003</v>
      </c>
      <c r="T234">
        <v>29385.81</v>
      </c>
      <c r="U234">
        <v>0.81</v>
      </c>
      <c r="V234">
        <v>0.87</v>
      </c>
      <c r="W234">
        <v>56.95</v>
      </c>
      <c r="X234">
        <v>1.79</v>
      </c>
      <c r="Y234">
        <v>2</v>
      </c>
      <c r="Z234">
        <v>10</v>
      </c>
    </row>
    <row r="235" spans="1:26" x14ac:dyDescent="0.25">
      <c r="A235">
        <v>0</v>
      </c>
      <c r="B235">
        <v>55</v>
      </c>
      <c r="C235" t="s">
        <v>34</v>
      </c>
      <c r="D235">
        <v>0.49180000000000001</v>
      </c>
      <c r="E235">
        <v>203.32</v>
      </c>
      <c r="F235">
        <v>171.06</v>
      </c>
      <c r="G235">
        <v>8.1300000000000008</v>
      </c>
      <c r="H235">
        <v>0.15</v>
      </c>
      <c r="I235">
        <v>1263</v>
      </c>
      <c r="J235">
        <v>116.05</v>
      </c>
      <c r="K235">
        <v>43.4</v>
      </c>
      <c r="L235">
        <v>1</v>
      </c>
      <c r="M235">
        <v>1261</v>
      </c>
      <c r="N235">
        <v>16.649999999999999</v>
      </c>
      <c r="O235">
        <v>14546.17</v>
      </c>
      <c r="P235">
        <v>1731.37</v>
      </c>
      <c r="Q235">
        <v>3547.58</v>
      </c>
      <c r="R235">
        <v>2355.25</v>
      </c>
      <c r="S235">
        <v>274.41000000000003</v>
      </c>
      <c r="T235">
        <v>1031171.75</v>
      </c>
      <c r="U235">
        <v>0.12</v>
      </c>
      <c r="V235">
        <v>0.56999999999999995</v>
      </c>
      <c r="W235">
        <v>58.89</v>
      </c>
      <c r="X235">
        <v>61.08</v>
      </c>
      <c r="Y235">
        <v>2</v>
      </c>
      <c r="Z235">
        <v>10</v>
      </c>
    </row>
    <row r="236" spans="1:26" x14ac:dyDescent="0.25">
      <c r="A236">
        <v>1</v>
      </c>
      <c r="B236">
        <v>55</v>
      </c>
      <c r="C236" t="s">
        <v>34</v>
      </c>
      <c r="D236">
        <v>0.68689999999999996</v>
      </c>
      <c r="E236">
        <v>145.59</v>
      </c>
      <c r="F236">
        <v>132.09</v>
      </c>
      <c r="G236">
        <v>16.579999999999998</v>
      </c>
      <c r="H236">
        <v>0.3</v>
      </c>
      <c r="I236">
        <v>478</v>
      </c>
      <c r="J236">
        <v>117.34</v>
      </c>
      <c r="K236">
        <v>43.4</v>
      </c>
      <c r="L236">
        <v>2</v>
      </c>
      <c r="M236">
        <v>476</v>
      </c>
      <c r="N236">
        <v>16.940000000000001</v>
      </c>
      <c r="O236">
        <v>14705.49</v>
      </c>
      <c r="P236">
        <v>1321.76</v>
      </c>
      <c r="Q236">
        <v>3538</v>
      </c>
      <c r="R236">
        <v>1034.54</v>
      </c>
      <c r="S236">
        <v>274.41000000000003</v>
      </c>
      <c r="T236">
        <v>374741.34</v>
      </c>
      <c r="U236">
        <v>0.27</v>
      </c>
      <c r="V236">
        <v>0.74</v>
      </c>
      <c r="W236">
        <v>57.61</v>
      </c>
      <c r="X236">
        <v>22.25</v>
      </c>
      <c r="Y236">
        <v>2</v>
      </c>
      <c r="Z236">
        <v>10</v>
      </c>
    </row>
    <row r="237" spans="1:26" x14ac:dyDescent="0.25">
      <c r="A237">
        <v>2</v>
      </c>
      <c r="B237">
        <v>55</v>
      </c>
      <c r="C237" t="s">
        <v>34</v>
      </c>
      <c r="D237">
        <v>0.75570000000000004</v>
      </c>
      <c r="E237">
        <v>132.33000000000001</v>
      </c>
      <c r="F237">
        <v>123.27</v>
      </c>
      <c r="G237">
        <v>25.33</v>
      </c>
      <c r="H237">
        <v>0.45</v>
      </c>
      <c r="I237">
        <v>292</v>
      </c>
      <c r="J237">
        <v>118.63</v>
      </c>
      <c r="K237">
        <v>43.4</v>
      </c>
      <c r="L237">
        <v>3</v>
      </c>
      <c r="M237">
        <v>290</v>
      </c>
      <c r="N237">
        <v>17.23</v>
      </c>
      <c r="O237">
        <v>14865.24</v>
      </c>
      <c r="P237">
        <v>1213.95</v>
      </c>
      <c r="Q237">
        <v>3536.04</v>
      </c>
      <c r="R237">
        <v>736.43</v>
      </c>
      <c r="S237">
        <v>274.41000000000003</v>
      </c>
      <c r="T237">
        <v>226617.06</v>
      </c>
      <c r="U237">
        <v>0.37</v>
      </c>
      <c r="V237">
        <v>0.79</v>
      </c>
      <c r="W237">
        <v>57.32</v>
      </c>
      <c r="X237">
        <v>13.46</v>
      </c>
      <c r="Y237">
        <v>2</v>
      </c>
      <c r="Z237">
        <v>10</v>
      </c>
    </row>
    <row r="238" spans="1:26" x14ac:dyDescent="0.25">
      <c r="A238">
        <v>3</v>
      </c>
      <c r="B238">
        <v>55</v>
      </c>
      <c r="C238" t="s">
        <v>34</v>
      </c>
      <c r="D238">
        <v>0.7913</v>
      </c>
      <c r="E238">
        <v>126.38</v>
      </c>
      <c r="F238">
        <v>119.33</v>
      </c>
      <c r="G238">
        <v>34.42</v>
      </c>
      <c r="H238">
        <v>0.59</v>
      </c>
      <c r="I238">
        <v>208</v>
      </c>
      <c r="J238">
        <v>119.93</v>
      </c>
      <c r="K238">
        <v>43.4</v>
      </c>
      <c r="L238">
        <v>4</v>
      </c>
      <c r="M238">
        <v>206</v>
      </c>
      <c r="N238">
        <v>17.53</v>
      </c>
      <c r="O238">
        <v>15025.44</v>
      </c>
      <c r="P238">
        <v>1153.52</v>
      </c>
      <c r="Q238">
        <v>3534.93</v>
      </c>
      <c r="R238">
        <v>603.99</v>
      </c>
      <c r="S238">
        <v>274.41000000000003</v>
      </c>
      <c r="T238">
        <v>160813.23000000001</v>
      </c>
      <c r="U238">
        <v>0.45</v>
      </c>
      <c r="V238">
        <v>0.82</v>
      </c>
      <c r="W238">
        <v>57.16</v>
      </c>
      <c r="X238">
        <v>9.5299999999999994</v>
      </c>
      <c r="Y238">
        <v>2</v>
      </c>
      <c r="Z238">
        <v>10</v>
      </c>
    </row>
    <row r="239" spans="1:26" x14ac:dyDescent="0.25">
      <c r="A239">
        <v>4</v>
      </c>
      <c r="B239">
        <v>55</v>
      </c>
      <c r="C239" t="s">
        <v>34</v>
      </c>
      <c r="D239">
        <v>0.8125</v>
      </c>
      <c r="E239">
        <v>123.07</v>
      </c>
      <c r="F239">
        <v>117.14</v>
      </c>
      <c r="G239">
        <v>43.65</v>
      </c>
      <c r="H239">
        <v>0.73</v>
      </c>
      <c r="I239">
        <v>161</v>
      </c>
      <c r="J239">
        <v>121.23</v>
      </c>
      <c r="K239">
        <v>43.4</v>
      </c>
      <c r="L239">
        <v>5</v>
      </c>
      <c r="M239">
        <v>159</v>
      </c>
      <c r="N239">
        <v>17.829999999999998</v>
      </c>
      <c r="O239">
        <v>15186.08</v>
      </c>
      <c r="P239">
        <v>1111.3</v>
      </c>
      <c r="Q239">
        <v>3534.68</v>
      </c>
      <c r="R239">
        <v>530.19000000000005</v>
      </c>
      <c r="S239">
        <v>274.41000000000003</v>
      </c>
      <c r="T239">
        <v>124150.37</v>
      </c>
      <c r="U239">
        <v>0.52</v>
      </c>
      <c r="V239">
        <v>0.83</v>
      </c>
      <c r="W239">
        <v>57.09</v>
      </c>
      <c r="X239">
        <v>7.35</v>
      </c>
      <c r="Y239">
        <v>2</v>
      </c>
      <c r="Z239">
        <v>10</v>
      </c>
    </row>
    <row r="240" spans="1:26" x14ac:dyDescent="0.25">
      <c r="A240">
        <v>5</v>
      </c>
      <c r="B240">
        <v>55</v>
      </c>
      <c r="C240" t="s">
        <v>34</v>
      </c>
      <c r="D240">
        <v>0.82740000000000002</v>
      </c>
      <c r="E240">
        <v>120.86</v>
      </c>
      <c r="F240">
        <v>115.67</v>
      </c>
      <c r="G240">
        <v>53.39</v>
      </c>
      <c r="H240">
        <v>0.86</v>
      </c>
      <c r="I240">
        <v>130</v>
      </c>
      <c r="J240">
        <v>122.54</v>
      </c>
      <c r="K240">
        <v>43.4</v>
      </c>
      <c r="L240">
        <v>6</v>
      </c>
      <c r="M240">
        <v>128</v>
      </c>
      <c r="N240">
        <v>18.14</v>
      </c>
      <c r="O240">
        <v>15347.16</v>
      </c>
      <c r="P240">
        <v>1074.76</v>
      </c>
      <c r="Q240">
        <v>3534.13</v>
      </c>
      <c r="R240">
        <v>480.62</v>
      </c>
      <c r="S240">
        <v>274.41000000000003</v>
      </c>
      <c r="T240">
        <v>99517.68</v>
      </c>
      <c r="U240">
        <v>0.56999999999999995</v>
      </c>
      <c r="V240">
        <v>0.84</v>
      </c>
      <c r="W240">
        <v>57.03</v>
      </c>
      <c r="X240">
        <v>5.89</v>
      </c>
      <c r="Y240">
        <v>2</v>
      </c>
      <c r="Z240">
        <v>10</v>
      </c>
    </row>
    <row r="241" spans="1:26" x14ac:dyDescent="0.25">
      <c r="A241">
        <v>6</v>
      </c>
      <c r="B241">
        <v>55</v>
      </c>
      <c r="C241" t="s">
        <v>34</v>
      </c>
      <c r="D241">
        <v>0.83819999999999995</v>
      </c>
      <c r="E241">
        <v>119.31</v>
      </c>
      <c r="F241">
        <v>114.64</v>
      </c>
      <c r="G241">
        <v>63.69</v>
      </c>
      <c r="H241">
        <v>1</v>
      </c>
      <c r="I241">
        <v>108</v>
      </c>
      <c r="J241">
        <v>123.85</v>
      </c>
      <c r="K241">
        <v>43.4</v>
      </c>
      <c r="L241">
        <v>7</v>
      </c>
      <c r="M241">
        <v>106</v>
      </c>
      <c r="N241">
        <v>18.45</v>
      </c>
      <c r="O241">
        <v>15508.69</v>
      </c>
      <c r="P241">
        <v>1043.1300000000001</v>
      </c>
      <c r="Q241">
        <v>3533.94</v>
      </c>
      <c r="R241">
        <v>445.65</v>
      </c>
      <c r="S241">
        <v>274.41000000000003</v>
      </c>
      <c r="T241">
        <v>82145.289999999994</v>
      </c>
      <c r="U241">
        <v>0.62</v>
      </c>
      <c r="V241">
        <v>0.85</v>
      </c>
      <c r="W241">
        <v>57</v>
      </c>
      <c r="X241">
        <v>4.8600000000000003</v>
      </c>
      <c r="Y241">
        <v>2</v>
      </c>
      <c r="Z241">
        <v>10</v>
      </c>
    </row>
    <row r="242" spans="1:26" x14ac:dyDescent="0.25">
      <c r="A242">
        <v>7</v>
      </c>
      <c r="B242">
        <v>55</v>
      </c>
      <c r="C242" t="s">
        <v>34</v>
      </c>
      <c r="D242">
        <v>0.84570000000000001</v>
      </c>
      <c r="E242">
        <v>118.25</v>
      </c>
      <c r="F242">
        <v>113.96</v>
      </c>
      <c r="G242">
        <v>74.319999999999993</v>
      </c>
      <c r="H242">
        <v>1.1299999999999999</v>
      </c>
      <c r="I242">
        <v>92</v>
      </c>
      <c r="J242">
        <v>125.16</v>
      </c>
      <c r="K242">
        <v>43.4</v>
      </c>
      <c r="L242">
        <v>8</v>
      </c>
      <c r="M242">
        <v>90</v>
      </c>
      <c r="N242">
        <v>18.760000000000002</v>
      </c>
      <c r="O242">
        <v>15670.68</v>
      </c>
      <c r="P242">
        <v>1012.13</v>
      </c>
      <c r="Q242">
        <v>3533.52</v>
      </c>
      <c r="R242">
        <v>423.1</v>
      </c>
      <c r="S242">
        <v>274.41000000000003</v>
      </c>
      <c r="T242">
        <v>70951.97</v>
      </c>
      <c r="U242">
        <v>0.65</v>
      </c>
      <c r="V242">
        <v>0.85</v>
      </c>
      <c r="W242">
        <v>56.97</v>
      </c>
      <c r="X242">
        <v>4.1900000000000004</v>
      </c>
      <c r="Y242">
        <v>2</v>
      </c>
      <c r="Z242">
        <v>10</v>
      </c>
    </row>
    <row r="243" spans="1:26" x14ac:dyDescent="0.25">
      <c r="A243">
        <v>8</v>
      </c>
      <c r="B243">
        <v>55</v>
      </c>
      <c r="C243" t="s">
        <v>34</v>
      </c>
      <c r="D243">
        <v>0.85240000000000005</v>
      </c>
      <c r="E243">
        <v>117.32</v>
      </c>
      <c r="F243">
        <v>113.35</v>
      </c>
      <c r="G243">
        <v>86.09</v>
      </c>
      <c r="H243">
        <v>1.26</v>
      </c>
      <c r="I243">
        <v>79</v>
      </c>
      <c r="J243">
        <v>126.48</v>
      </c>
      <c r="K243">
        <v>43.4</v>
      </c>
      <c r="L243">
        <v>9</v>
      </c>
      <c r="M243">
        <v>77</v>
      </c>
      <c r="N243">
        <v>19.079999999999998</v>
      </c>
      <c r="O243">
        <v>15833.12</v>
      </c>
      <c r="P243">
        <v>980.65</v>
      </c>
      <c r="Q243">
        <v>3533.7</v>
      </c>
      <c r="R243">
        <v>402.41</v>
      </c>
      <c r="S243">
        <v>274.41000000000003</v>
      </c>
      <c r="T243">
        <v>60671.77</v>
      </c>
      <c r="U243">
        <v>0.68</v>
      </c>
      <c r="V243">
        <v>0.86</v>
      </c>
      <c r="W243">
        <v>56.95</v>
      </c>
      <c r="X243">
        <v>3.58</v>
      </c>
      <c r="Y243">
        <v>2</v>
      </c>
      <c r="Z243">
        <v>10</v>
      </c>
    </row>
    <row r="244" spans="1:26" x14ac:dyDescent="0.25">
      <c r="A244">
        <v>9</v>
      </c>
      <c r="B244">
        <v>55</v>
      </c>
      <c r="C244" t="s">
        <v>34</v>
      </c>
      <c r="D244">
        <v>0.85709999999999997</v>
      </c>
      <c r="E244">
        <v>116.68</v>
      </c>
      <c r="F244">
        <v>112.92</v>
      </c>
      <c r="G244">
        <v>96.79</v>
      </c>
      <c r="H244">
        <v>1.38</v>
      </c>
      <c r="I244">
        <v>70</v>
      </c>
      <c r="J244">
        <v>127.8</v>
      </c>
      <c r="K244">
        <v>43.4</v>
      </c>
      <c r="L244">
        <v>10</v>
      </c>
      <c r="M244">
        <v>62</v>
      </c>
      <c r="N244">
        <v>19.399999999999999</v>
      </c>
      <c r="O244">
        <v>15996.02</v>
      </c>
      <c r="P244">
        <v>952.13</v>
      </c>
      <c r="Q244">
        <v>3533.48</v>
      </c>
      <c r="R244">
        <v>387.24</v>
      </c>
      <c r="S244">
        <v>274.41000000000003</v>
      </c>
      <c r="T244">
        <v>53130.36</v>
      </c>
      <c r="U244">
        <v>0.71</v>
      </c>
      <c r="V244">
        <v>0.86</v>
      </c>
      <c r="W244">
        <v>56.95</v>
      </c>
      <c r="X244">
        <v>3.15</v>
      </c>
      <c r="Y244">
        <v>2</v>
      </c>
      <c r="Z244">
        <v>10</v>
      </c>
    </row>
    <row r="245" spans="1:26" x14ac:dyDescent="0.25">
      <c r="A245">
        <v>10</v>
      </c>
      <c r="B245">
        <v>55</v>
      </c>
      <c r="C245" t="s">
        <v>34</v>
      </c>
      <c r="D245">
        <v>0.85840000000000005</v>
      </c>
      <c r="E245">
        <v>116.5</v>
      </c>
      <c r="F245">
        <v>112.84</v>
      </c>
      <c r="G245">
        <v>102.58</v>
      </c>
      <c r="H245">
        <v>1.5</v>
      </c>
      <c r="I245">
        <v>66</v>
      </c>
      <c r="J245">
        <v>129.13</v>
      </c>
      <c r="K245">
        <v>43.4</v>
      </c>
      <c r="L245">
        <v>11</v>
      </c>
      <c r="M245">
        <v>2</v>
      </c>
      <c r="N245">
        <v>19.73</v>
      </c>
      <c r="O245">
        <v>16159.39</v>
      </c>
      <c r="P245">
        <v>944.41</v>
      </c>
      <c r="Q245">
        <v>3534.12</v>
      </c>
      <c r="R245">
        <v>382.08</v>
      </c>
      <c r="S245">
        <v>274.41000000000003</v>
      </c>
      <c r="T245">
        <v>50572.639999999999</v>
      </c>
      <c r="U245">
        <v>0.72</v>
      </c>
      <c r="V245">
        <v>0.86</v>
      </c>
      <c r="W245">
        <v>57.02</v>
      </c>
      <c r="X245">
        <v>3.07</v>
      </c>
      <c r="Y245">
        <v>2</v>
      </c>
      <c r="Z245">
        <v>10</v>
      </c>
    </row>
    <row r="246" spans="1:26" x14ac:dyDescent="0.25">
      <c r="A246">
        <v>11</v>
      </c>
      <c r="B246">
        <v>55</v>
      </c>
      <c r="C246" t="s">
        <v>34</v>
      </c>
      <c r="D246">
        <v>0.85840000000000005</v>
      </c>
      <c r="E246">
        <v>116.5</v>
      </c>
      <c r="F246">
        <v>112.84</v>
      </c>
      <c r="G246">
        <v>102.58</v>
      </c>
      <c r="H246">
        <v>1.63</v>
      </c>
      <c r="I246">
        <v>66</v>
      </c>
      <c r="J246">
        <v>130.44999999999999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953.21</v>
      </c>
      <c r="Q246">
        <v>3534.23</v>
      </c>
      <c r="R246">
        <v>382.1</v>
      </c>
      <c r="S246">
        <v>274.41000000000003</v>
      </c>
      <c r="T246">
        <v>50580.43</v>
      </c>
      <c r="U246">
        <v>0.72</v>
      </c>
      <c r="V246">
        <v>0.86</v>
      </c>
      <c r="W246">
        <v>57.02</v>
      </c>
      <c r="X246">
        <v>3.07</v>
      </c>
      <c r="Y246">
        <v>2</v>
      </c>
      <c r="Z24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1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INDEX(resultados!$A$2:$ZZ$246, 1, MATCH($B$1, resultados!$A$1:$ZZ$1, 0))</f>
        <v>#N/A</v>
      </c>
      <c r="B7" t="e">
        <f>INDEX(resultados!$A$2:$ZZ$246, 1, MATCH($B$2, resultados!$A$1:$ZZ$1, 0))</f>
        <v>#N/A</v>
      </c>
      <c r="C7" t="e">
        <f>INDEX(resultados!$A$2:$ZZ$246, 1, MATCH($B$3, resultados!$A$1:$ZZ$1, 0))</f>
        <v>#N/A</v>
      </c>
    </row>
    <row r="8" spans="1:3" x14ac:dyDescent="0.25">
      <c r="A8" t="e">
        <f>INDEX(resultados!$A$2:$ZZ$246, 2, MATCH($B$1, resultados!$A$1:$ZZ$1, 0))</f>
        <v>#N/A</v>
      </c>
      <c r="B8" t="e">
        <f>INDEX(resultados!$A$2:$ZZ$246, 2, MATCH($B$2, resultados!$A$1:$ZZ$1, 0))</f>
        <v>#N/A</v>
      </c>
      <c r="C8" t="e">
        <f>INDEX(resultados!$A$2:$ZZ$246, 2, MATCH($B$3, resultados!$A$1:$ZZ$1, 0))</f>
        <v>#N/A</v>
      </c>
    </row>
    <row r="9" spans="1:3" x14ac:dyDescent="0.25">
      <c r="A9" t="e">
        <f>INDEX(resultados!$A$2:$ZZ$246, 3, MATCH($B$1, resultados!$A$1:$ZZ$1, 0))</f>
        <v>#N/A</v>
      </c>
      <c r="B9" t="e">
        <f>INDEX(resultados!$A$2:$ZZ$246, 3, MATCH($B$2, resultados!$A$1:$ZZ$1, 0))</f>
        <v>#N/A</v>
      </c>
      <c r="C9" t="e">
        <f>INDEX(resultados!$A$2:$ZZ$246, 3, MATCH($B$3, resultados!$A$1:$ZZ$1, 0))</f>
        <v>#N/A</v>
      </c>
    </row>
    <row r="10" spans="1:3" x14ac:dyDescent="0.25">
      <c r="A10" t="e">
        <f>INDEX(resultados!$A$2:$ZZ$246, 4, MATCH($B$1, resultados!$A$1:$ZZ$1, 0))</f>
        <v>#N/A</v>
      </c>
      <c r="B10" t="e">
        <f>INDEX(resultados!$A$2:$ZZ$246, 4, MATCH($B$2, resultados!$A$1:$ZZ$1, 0))</f>
        <v>#N/A</v>
      </c>
      <c r="C10" t="e">
        <f>INDEX(resultados!$A$2:$ZZ$246, 4, MATCH($B$3, resultados!$A$1:$ZZ$1, 0))</f>
        <v>#N/A</v>
      </c>
    </row>
    <row r="11" spans="1:3" x14ac:dyDescent="0.25">
      <c r="A11" t="e">
        <f>INDEX(resultados!$A$2:$ZZ$246, 5, MATCH($B$1, resultados!$A$1:$ZZ$1, 0))</f>
        <v>#N/A</v>
      </c>
      <c r="B11" t="e">
        <f>INDEX(resultados!$A$2:$ZZ$246, 5, MATCH($B$2, resultados!$A$1:$ZZ$1, 0))</f>
        <v>#N/A</v>
      </c>
      <c r="C11" t="e">
        <f>INDEX(resultados!$A$2:$ZZ$246, 5, MATCH($B$3, resultados!$A$1:$ZZ$1, 0))</f>
        <v>#N/A</v>
      </c>
    </row>
    <row r="12" spans="1:3" x14ac:dyDescent="0.25">
      <c r="A12" t="e">
        <f>INDEX(resultados!$A$2:$ZZ$246, 6, MATCH($B$1, resultados!$A$1:$ZZ$1, 0))</f>
        <v>#N/A</v>
      </c>
      <c r="B12" t="e">
        <f>INDEX(resultados!$A$2:$ZZ$246, 6, MATCH($B$2, resultados!$A$1:$ZZ$1, 0))</f>
        <v>#N/A</v>
      </c>
      <c r="C12" t="e">
        <f>INDEX(resultados!$A$2:$ZZ$246, 6, MATCH($B$3, resultados!$A$1:$ZZ$1, 0))</f>
        <v>#N/A</v>
      </c>
    </row>
    <row r="13" spans="1:3" x14ac:dyDescent="0.25">
      <c r="A13" t="e">
        <f>INDEX(resultados!$A$2:$ZZ$246, 7, MATCH($B$1, resultados!$A$1:$ZZ$1, 0))</f>
        <v>#N/A</v>
      </c>
      <c r="B13" t="e">
        <f>INDEX(resultados!$A$2:$ZZ$246, 7, MATCH($B$2, resultados!$A$1:$ZZ$1, 0))</f>
        <v>#N/A</v>
      </c>
      <c r="C13" t="e">
        <f>INDEX(resultados!$A$2:$ZZ$246, 7, MATCH($B$3, resultados!$A$1:$ZZ$1, 0))</f>
        <v>#N/A</v>
      </c>
    </row>
    <row r="14" spans="1:3" x14ac:dyDescent="0.25">
      <c r="A14" t="e">
        <f>INDEX(resultados!$A$2:$ZZ$246, 8, MATCH($B$1, resultados!$A$1:$ZZ$1, 0))</f>
        <v>#N/A</v>
      </c>
      <c r="B14" t="e">
        <f>INDEX(resultados!$A$2:$ZZ$246, 8, MATCH($B$2, resultados!$A$1:$ZZ$1, 0))</f>
        <v>#N/A</v>
      </c>
      <c r="C14" t="e">
        <f>INDEX(resultados!$A$2:$ZZ$246, 8, MATCH($B$3, resultados!$A$1:$ZZ$1, 0))</f>
        <v>#N/A</v>
      </c>
    </row>
    <row r="15" spans="1:3" x14ac:dyDescent="0.25">
      <c r="A15" t="e">
        <f>INDEX(resultados!$A$2:$ZZ$246, 9, MATCH($B$1, resultados!$A$1:$ZZ$1, 0))</f>
        <v>#N/A</v>
      </c>
      <c r="B15" t="e">
        <f>INDEX(resultados!$A$2:$ZZ$246, 9, MATCH($B$2, resultados!$A$1:$ZZ$1, 0))</f>
        <v>#N/A</v>
      </c>
      <c r="C15" t="e">
        <f>INDEX(resultados!$A$2:$ZZ$246, 9, MATCH($B$3, resultados!$A$1:$ZZ$1, 0))</f>
        <v>#N/A</v>
      </c>
    </row>
    <row r="16" spans="1:3" x14ac:dyDescent="0.25">
      <c r="A16" t="e">
        <f>INDEX(resultados!$A$2:$ZZ$246, 10, MATCH($B$1, resultados!$A$1:$ZZ$1, 0))</f>
        <v>#N/A</v>
      </c>
      <c r="B16" t="e">
        <f>INDEX(resultados!$A$2:$ZZ$246, 10, MATCH($B$2, resultados!$A$1:$ZZ$1, 0))</f>
        <v>#N/A</v>
      </c>
      <c r="C16" t="e">
        <f>INDEX(resultados!$A$2:$ZZ$246, 10, MATCH($B$3, resultados!$A$1:$ZZ$1, 0))</f>
        <v>#N/A</v>
      </c>
    </row>
    <row r="17" spans="1:3" x14ac:dyDescent="0.25">
      <c r="A17" t="e">
        <f>INDEX(resultados!$A$2:$ZZ$246, 11, MATCH($B$1, resultados!$A$1:$ZZ$1, 0))</f>
        <v>#N/A</v>
      </c>
      <c r="B17" t="e">
        <f>INDEX(resultados!$A$2:$ZZ$246, 11, MATCH($B$2, resultados!$A$1:$ZZ$1, 0))</f>
        <v>#N/A</v>
      </c>
      <c r="C17" t="e">
        <f>INDEX(resultados!$A$2:$ZZ$246, 11, MATCH($B$3, resultados!$A$1:$ZZ$1, 0))</f>
        <v>#N/A</v>
      </c>
    </row>
    <row r="18" spans="1:3" x14ac:dyDescent="0.25">
      <c r="A18" t="e">
        <f>INDEX(resultados!$A$2:$ZZ$246, 12, MATCH($B$1, resultados!$A$1:$ZZ$1, 0))</f>
        <v>#N/A</v>
      </c>
      <c r="B18" t="e">
        <f>INDEX(resultados!$A$2:$ZZ$246, 12, MATCH($B$2, resultados!$A$1:$ZZ$1, 0))</f>
        <v>#N/A</v>
      </c>
      <c r="C18" t="e">
        <f>INDEX(resultados!$A$2:$ZZ$246, 12, MATCH($B$3, resultados!$A$1:$ZZ$1, 0))</f>
        <v>#N/A</v>
      </c>
    </row>
    <row r="19" spans="1:3" x14ac:dyDescent="0.25">
      <c r="A19" t="e">
        <f>INDEX(resultados!$A$2:$ZZ$246, 13, MATCH($B$1, resultados!$A$1:$ZZ$1, 0))</f>
        <v>#N/A</v>
      </c>
      <c r="B19" t="e">
        <f>INDEX(resultados!$A$2:$ZZ$246, 13, MATCH($B$2, resultados!$A$1:$ZZ$1, 0))</f>
        <v>#N/A</v>
      </c>
      <c r="C19" t="e">
        <f>INDEX(resultados!$A$2:$ZZ$246, 13, MATCH($B$3, resultados!$A$1:$ZZ$1, 0))</f>
        <v>#N/A</v>
      </c>
    </row>
    <row r="20" spans="1:3" x14ac:dyDescent="0.25">
      <c r="A20" t="e">
        <f>INDEX(resultados!$A$2:$ZZ$246, 14, MATCH($B$1, resultados!$A$1:$ZZ$1, 0))</f>
        <v>#N/A</v>
      </c>
      <c r="B20" t="e">
        <f>INDEX(resultados!$A$2:$ZZ$246, 14, MATCH($B$2, resultados!$A$1:$ZZ$1, 0))</f>
        <v>#N/A</v>
      </c>
      <c r="C20" t="e">
        <f>INDEX(resultados!$A$2:$ZZ$246, 14, MATCH($B$3, resultados!$A$1:$ZZ$1, 0))</f>
        <v>#N/A</v>
      </c>
    </row>
    <row r="21" spans="1:3" x14ac:dyDescent="0.25">
      <c r="A21" t="e">
        <f>INDEX(resultados!$A$2:$ZZ$246, 15, MATCH($B$1, resultados!$A$1:$ZZ$1, 0))</f>
        <v>#N/A</v>
      </c>
      <c r="B21" t="e">
        <f>INDEX(resultados!$A$2:$ZZ$246, 15, MATCH($B$2, resultados!$A$1:$ZZ$1, 0))</f>
        <v>#N/A</v>
      </c>
      <c r="C21" t="e">
        <f>INDEX(resultados!$A$2:$ZZ$246, 15, MATCH($B$3, resultados!$A$1:$ZZ$1, 0))</f>
        <v>#N/A</v>
      </c>
    </row>
    <row r="22" spans="1:3" x14ac:dyDescent="0.25">
      <c r="A22" t="e">
        <f>INDEX(resultados!$A$2:$ZZ$246, 16, MATCH($B$1, resultados!$A$1:$ZZ$1, 0))</f>
        <v>#N/A</v>
      </c>
      <c r="B22" t="e">
        <f>INDEX(resultados!$A$2:$ZZ$246, 16, MATCH($B$2, resultados!$A$1:$ZZ$1, 0))</f>
        <v>#N/A</v>
      </c>
      <c r="C22" t="e">
        <f>INDEX(resultados!$A$2:$ZZ$246, 16, MATCH($B$3, resultados!$A$1:$ZZ$1, 0))</f>
        <v>#N/A</v>
      </c>
    </row>
    <row r="23" spans="1:3" x14ac:dyDescent="0.25">
      <c r="A23" t="e">
        <f>INDEX(resultados!$A$2:$ZZ$246, 17, MATCH($B$1, resultados!$A$1:$ZZ$1, 0))</f>
        <v>#N/A</v>
      </c>
      <c r="B23" t="e">
        <f>INDEX(resultados!$A$2:$ZZ$246, 17, MATCH($B$2, resultados!$A$1:$ZZ$1, 0))</f>
        <v>#N/A</v>
      </c>
      <c r="C23" t="e">
        <f>INDEX(resultados!$A$2:$ZZ$246, 17, MATCH($B$3, resultados!$A$1:$ZZ$1, 0))</f>
        <v>#N/A</v>
      </c>
    </row>
    <row r="24" spans="1:3" x14ac:dyDescent="0.25">
      <c r="A24" t="e">
        <f>INDEX(resultados!$A$2:$ZZ$246, 18, MATCH($B$1, resultados!$A$1:$ZZ$1, 0))</f>
        <v>#N/A</v>
      </c>
      <c r="B24" t="e">
        <f>INDEX(resultados!$A$2:$ZZ$246, 18, MATCH($B$2, resultados!$A$1:$ZZ$1, 0))</f>
        <v>#N/A</v>
      </c>
      <c r="C24" t="e">
        <f>INDEX(resultados!$A$2:$ZZ$246, 18, MATCH($B$3, resultados!$A$1:$ZZ$1, 0))</f>
        <v>#N/A</v>
      </c>
    </row>
    <row r="25" spans="1:3" x14ac:dyDescent="0.25">
      <c r="A25" t="e">
        <f>INDEX(resultados!$A$2:$ZZ$246, 19, MATCH($B$1, resultados!$A$1:$ZZ$1, 0))</f>
        <v>#N/A</v>
      </c>
      <c r="B25" t="e">
        <f>INDEX(resultados!$A$2:$ZZ$246, 19, MATCH($B$2, resultados!$A$1:$ZZ$1, 0))</f>
        <v>#N/A</v>
      </c>
      <c r="C25" t="e">
        <f>INDEX(resultados!$A$2:$ZZ$246, 19, MATCH($B$3, resultados!$A$1:$ZZ$1, 0))</f>
        <v>#N/A</v>
      </c>
    </row>
    <row r="26" spans="1:3" x14ac:dyDescent="0.25">
      <c r="A26" t="e">
        <f>INDEX(resultados!$A$2:$ZZ$246, 20, MATCH($B$1, resultados!$A$1:$ZZ$1, 0))</f>
        <v>#N/A</v>
      </c>
      <c r="B26" t="e">
        <f>INDEX(resultados!$A$2:$ZZ$246, 20, MATCH($B$2, resultados!$A$1:$ZZ$1, 0))</f>
        <v>#N/A</v>
      </c>
      <c r="C26" t="e">
        <f>INDEX(resultados!$A$2:$ZZ$246, 20, MATCH($B$3, resultados!$A$1:$ZZ$1, 0))</f>
        <v>#N/A</v>
      </c>
    </row>
    <row r="27" spans="1:3" x14ac:dyDescent="0.25">
      <c r="A27" t="e">
        <f>INDEX(resultados!$A$2:$ZZ$246, 21, MATCH($B$1, resultados!$A$1:$ZZ$1, 0))</f>
        <v>#N/A</v>
      </c>
      <c r="B27" t="e">
        <f>INDEX(resultados!$A$2:$ZZ$246, 21, MATCH($B$2, resultados!$A$1:$ZZ$1, 0))</f>
        <v>#N/A</v>
      </c>
      <c r="C27" t="e">
        <f>INDEX(resultados!$A$2:$ZZ$246, 21, MATCH($B$3, resultados!$A$1:$ZZ$1, 0))</f>
        <v>#N/A</v>
      </c>
    </row>
    <row r="28" spans="1:3" x14ac:dyDescent="0.25">
      <c r="A28" t="e">
        <f>INDEX(resultados!$A$2:$ZZ$246, 22, MATCH($B$1, resultados!$A$1:$ZZ$1, 0))</f>
        <v>#N/A</v>
      </c>
      <c r="B28" t="e">
        <f>INDEX(resultados!$A$2:$ZZ$246, 22, MATCH($B$2, resultados!$A$1:$ZZ$1, 0))</f>
        <v>#N/A</v>
      </c>
      <c r="C28" t="e">
        <f>INDEX(resultados!$A$2:$ZZ$246, 22, MATCH($B$3, resultados!$A$1:$ZZ$1, 0))</f>
        <v>#N/A</v>
      </c>
    </row>
    <row r="29" spans="1:3" x14ac:dyDescent="0.25">
      <c r="A29" t="e">
        <f>INDEX(resultados!$A$2:$ZZ$246, 23, MATCH($B$1, resultados!$A$1:$ZZ$1, 0))</f>
        <v>#N/A</v>
      </c>
      <c r="B29" t="e">
        <f>INDEX(resultados!$A$2:$ZZ$246, 23, MATCH($B$2, resultados!$A$1:$ZZ$1, 0))</f>
        <v>#N/A</v>
      </c>
      <c r="C29" t="e">
        <f>INDEX(resultados!$A$2:$ZZ$246, 23, MATCH($B$3, resultados!$A$1:$ZZ$1, 0))</f>
        <v>#N/A</v>
      </c>
    </row>
    <row r="30" spans="1:3" x14ac:dyDescent="0.25">
      <c r="A30" t="e">
        <f>INDEX(resultados!$A$2:$ZZ$246, 24, MATCH($B$1, resultados!$A$1:$ZZ$1, 0))</f>
        <v>#N/A</v>
      </c>
      <c r="B30" t="e">
        <f>INDEX(resultados!$A$2:$ZZ$246, 24, MATCH($B$2, resultados!$A$1:$ZZ$1, 0))</f>
        <v>#N/A</v>
      </c>
      <c r="C30" t="e">
        <f>INDEX(resultados!$A$2:$ZZ$246, 24, MATCH($B$3, resultados!$A$1:$ZZ$1, 0))</f>
        <v>#N/A</v>
      </c>
    </row>
    <row r="31" spans="1:3" x14ac:dyDescent="0.25">
      <c r="A31" t="e">
        <f>INDEX(resultados!$A$2:$ZZ$246, 25, MATCH($B$1, resultados!$A$1:$ZZ$1, 0))</f>
        <v>#N/A</v>
      </c>
      <c r="B31" t="e">
        <f>INDEX(resultados!$A$2:$ZZ$246, 25, MATCH($B$2, resultados!$A$1:$ZZ$1, 0))</f>
        <v>#N/A</v>
      </c>
      <c r="C31" t="e">
        <f>INDEX(resultados!$A$2:$ZZ$246, 25, MATCH($B$3, resultados!$A$1:$ZZ$1, 0))</f>
        <v>#N/A</v>
      </c>
    </row>
    <row r="32" spans="1:3" x14ac:dyDescent="0.25">
      <c r="A32" t="e">
        <f>INDEX(resultados!$A$2:$ZZ$246, 26, MATCH($B$1, resultados!$A$1:$ZZ$1, 0))</f>
        <v>#N/A</v>
      </c>
      <c r="B32" t="e">
        <f>INDEX(resultados!$A$2:$ZZ$246, 26, MATCH($B$2, resultados!$A$1:$ZZ$1, 0))</f>
        <v>#N/A</v>
      </c>
      <c r="C32" t="e">
        <f>INDEX(resultados!$A$2:$ZZ$246, 26, MATCH($B$3, resultados!$A$1:$ZZ$1, 0))</f>
        <v>#N/A</v>
      </c>
    </row>
    <row r="33" spans="1:3" x14ac:dyDescent="0.25">
      <c r="A33" t="e">
        <f>INDEX(resultados!$A$2:$ZZ$246, 27, MATCH($B$1, resultados!$A$1:$ZZ$1, 0))</f>
        <v>#N/A</v>
      </c>
      <c r="B33" t="e">
        <f>INDEX(resultados!$A$2:$ZZ$246, 27, MATCH($B$2, resultados!$A$1:$ZZ$1, 0))</f>
        <v>#N/A</v>
      </c>
      <c r="C33" t="e">
        <f>INDEX(resultados!$A$2:$ZZ$246, 27, MATCH($B$3, resultados!$A$1:$ZZ$1, 0))</f>
        <v>#N/A</v>
      </c>
    </row>
    <row r="34" spans="1:3" x14ac:dyDescent="0.25">
      <c r="A34" t="e">
        <f>INDEX(resultados!$A$2:$ZZ$246, 28, MATCH($B$1, resultados!$A$1:$ZZ$1, 0))</f>
        <v>#N/A</v>
      </c>
      <c r="B34" t="e">
        <f>INDEX(resultados!$A$2:$ZZ$246, 28, MATCH($B$2, resultados!$A$1:$ZZ$1, 0))</f>
        <v>#N/A</v>
      </c>
      <c r="C34" t="e">
        <f>INDEX(resultados!$A$2:$ZZ$246, 28, MATCH($B$3, resultados!$A$1:$ZZ$1, 0))</f>
        <v>#N/A</v>
      </c>
    </row>
    <row r="35" spans="1:3" x14ac:dyDescent="0.25">
      <c r="A35" t="e">
        <f>INDEX(resultados!$A$2:$ZZ$246, 29, MATCH($B$1, resultados!$A$1:$ZZ$1, 0))</f>
        <v>#N/A</v>
      </c>
      <c r="B35" t="e">
        <f>INDEX(resultados!$A$2:$ZZ$246, 29, MATCH($B$2, resultados!$A$1:$ZZ$1, 0))</f>
        <v>#N/A</v>
      </c>
      <c r="C35" t="e">
        <f>INDEX(resultados!$A$2:$ZZ$246, 29, MATCH($B$3, resultados!$A$1:$ZZ$1, 0))</f>
        <v>#N/A</v>
      </c>
    </row>
    <row r="36" spans="1:3" x14ac:dyDescent="0.25">
      <c r="A36" t="e">
        <f>INDEX(resultados!$A$2:$ZZ$246, 30, MATCH($B$1, resultados!$A$1:$ZZ$1, 0))</f>
        <v>#N/A</v>
      </c>
      <c r="B36" t="e">
        <f>INDEX(resultados!$A$2:$ZZ$246, 30, MATCH($B$2, resultados!$A$1:$ZZ$1, 0))</f>
        <v>#N/A</v>
      </c>
      <c r="C36" t="e">
        <f>INDEX(resultados!$A$2:$ZZ$246, 30, MATCH($B$3, resultados!$A$1:$ZZ$1, 0))</f>
        <v>#N/A</v>
      </c>
    </row>
    <row r="37" spans="1:3" x14ac:dyDescent="0.25">
      <c r="A37" t="e">
        <f>INDEX(resultados!$A$2:$ZZ$246, 31, MATCH($B$1, resultados!$A$1:$ZZ$1, 0))</f>
        <v>#N/A</v>
      </c>
      <c r="B37" t="e">
        <f>INDEX(resultados!$A$2:$ZZ$246, 31, MATCH($B$2, resultados!$A$1:$ZZ$1, 0))</f>
        <v>#N/A</v>
      </c>
      <c r="C37" t="e">
        <f>INDEX(resultados!$A$2:$ZZ$246, 31, MATCH($B$3, resultados!$A$1:$ZZ$1, 0))</f>
        <v>#N/A</v>
      </c>
    </row>
    <row r="38" spans="1:3" x14ac:dyDescent="0.25">
      <c r="A38" t="e">
        <f>INDEX(resultados!$A$2:$ZZ$246, 32, MATCH($B$1, resultados!$A$1:$ZZ$1, 0))</f>
        <v>#N/A</v>
      </c>
      <c r="B38" t="e">
        <f>INDEX(resultados!$A$2:$ZZ$246, 32, MATCH($B$2, resultados!$A$1:$ZZ$1, 0))</f>
        <v>#N/A</v>
      </c>
      <c r="C38" t="e">
        <f>INDEX(resultados!$A$2:$ZZ$246, 32, MATCH($B$3, resultados!$A$1:$ZZ$1, 0))</f>
        <v>#N/A</v>
      </c>
    </row>
    <row r="39" spans="1:3" x14ac:dyDescent="0.25">
      <c r="A39" t="e">
        <f>INDEX(resultados!$A$2:$ZZ$246, 33, MATCH($B$1, resultados!$A$1:$ZZ$1, 0))</f>
        <v>#N/A</v>
      </c>
      <c r="B39" t="e">
        <f>INDEX(resultados!$A$2:$ZZ$246, 33, MATCH($B$2, resultados!$A$1:$ZZ$1, 0))</f>
        <v>#N/A</v>
      </c>
      <c r="C39" t="e">
        <f>INDEX(resultados!$A$2:$ZZ$246, 33, MATCH($B$3, resultados!$A$1:$ZZ$1, 0))</f>
        <v>#N/A</v>
      </c>
    </row>
    <row r="40" spans="1:3" x14ac:dyDescent="0.25">
      <c r="A40" t="e">
        <f>INDEX(resultados!$A$2:$ZZ$246, 34, MATCH($B$1, resultados!$A$1:$ZZ$1, 0))</f>
        <v>#N/A</v>
      </c>
      <c r="B40" t="e">
        <f>INDEX(resultados!$A$2:$ZZ$246, 34, MATCH($B$2, resultados!$A$1:$ZZ$1, 0))</f>
        <v>#N/A</v>
      </c>
      <c r="C40" t="e">
        <f>INDEX(resultados!$A$2:$ZZ$246, 34, MATCH($B$3, resultados!$A$1:$ZZ$1, 0))</f>
        <v>#N/A</v>
      </c>
    </row>
    <row r="41" spans="1:3" x14ac:dyDescent="0.25">
      <c r="A41" t="e">
        <f>INDEX(resultados!$A$2:$ZZ$246, 35, MATCH($B$1, resultados!$A$1:$ZZ$1, 0))</f>
        <v>#N/A</v>
      </c>
      <c r="B41" t="e">
        <f>INDEX(resultados!$A$2:$ZZ$246, 35, MATCH($B$2, resultados!$A$1:$ZZ$1, 0))</f>
        <v>#N/A</v>
      </c>
      <c r="C41" t="e">
        <f>INDEX(resultados!$A$2:$ZZ$246, 35, MATCH($B$3, resultados!$A$1:$ZZ$1, 0))</f>
        <v>#N/A</v>
      </c>
    </row>
    <row r="42" spans="1:3" x14ac:dyDescent="0.25">
      <c r="A42" t="e">
        <f>INDEX(resultados!$A$2:$ZZ$246, 36, MATCH($B$1, resultados!$A$1:$ZZ$1, 0))</f>
        <v>#N/A</v>
      </c>
      <c r="B42" t="e">
        <f>INDEX(resultados!$A$2:$ZZ$246, 36, MATCH($B$2, resultados!$A$1:$ZZ$1, 0))</f>
        <v>#N/A</v>
      </c>
      <c r="C42" t="e">
        <f>INDEX(resultados!$A$2:$ZZ$246, 36, MATCH($B$3, resultados!$A$1:$ZZ$1, 0))</f>
        <v>#N/A</v>
      </c>
    </row>
    <row r="43" spans="1:3" x14ac:dyDescent="0.25">
      <c r="A43" t="e">
        <f>INDEX(resultados!$A$2:$ZZ$246, 37, MATCH($B$1, resultados!$A$1:$ZZ$1, 0))</f>
        <v>#N/A</v>
      </c>
      <c r="B43" t="e">
        <f>INDEX(resultados!$A$2:$ZZ$246, 37, MATCH($B$2, resultados!$A$1:$ZZ$1, 0))</f>
        <v>#N/A</v>
      </c>
      <c r="C43" t="e">
        <f>INDEX(resultados!$A$2:$ZZ$246, 37, MATCH($B$3, resultados!$A$1:$ZZ$1, 0))</f>
        <v>#N/A</v>
      </c>
    </row>
    <row r="44" spans="1:3" x14ac:dyDescent="0.25">
      <c r="A44" t="e">
        <f>INDEX(resultados!$A$2:$ZZ$246, 38, MATCH($B$1, resultados!$A$1:$ZZ$1, 0))</f>
        <v>#N/A</v>
      </c>
      <c r="B44" t="e">
        <f>INDEX(resultados!$A$2:$ZZ$246, 38, MATCH($B$2, resultados!$A$1:$ZZ$1, 0))</f>
        <v>#N/A</v>
      </c>
      <c r="C44" t="e">
        <f>INDEX(resultados!$A$2:$ZZ$246, 38, MATCH($B$3, resultados!$A$1:$ZZ$1, 0))</f>
        <v>#N/A</v>
      </c>
    </row>
    <row r="45" spans="1:3" x14ac:dyDescent="0.25">
      <c r="A45" t="e">
        <f>INDEX(resultados!$A$2:$ZZ$246, 39, MATCH($B$1, resultados!$A$1:$ZZ$1, 0))</f>
        <v>#N/A</v>
      </c>
      <c r="B45" t="e">
        <f>INDEX(resultados!$A$2:$ZZ$246, 39, MATCH($B$2, resultados!$A$1:$ZZ$1, 0))</f>
        <v>#N/A</v>
      </c>
      <c r="C45" t="e">
        <f>INDEX(resultados!$A$2:$ZZ$246, 39, MATCH($B$3, resultados!$A$1:$ZZ$1, 0))</f>
        <v>#N/A</v>
      </c>
    </row>
    <row r="46" spans="1:3" x14ac:dyDescent="0.25">
      <c r="A46" t="e">
        <f>INDEX(resultados!$A$2:$ZZ$246, 40, MATCH($B$1, resultados!$A$1:$ZZ$1, 0))</f>
        <v>#N/A</v>
      </c>
      <c r="B46" t="e">
        <f>INDEX(resultados!$A$2:$ZZ$246, 40, MATCH($B$2, resultados!$A$1:$ZZ$1, 0))</f>
        <v>#N/A</v>
      </c>
      <c r="C46" t="e">
        <f>INDEX(resultados!$A$2:$ZZ$246, 40, MATCH($B$3, resultados!$A$1:$ZZ$1, 0))</f>
        <v>#N/A</v>
      </c>
    </row>
    <row r="47" spans="1:3" x14ac:dyDescent="0.25">
      <c r="A47" t="e">
        <f>INDEX(resultados!$A$2:$ZZ$246, 41, MATCH($B$1, resultados!$A$1:$ZZ$1, 0))</f>
        <v>#N/A</v>
      </c>
      <c r="B47" t="e">
        <f>INDEX(resultados!$A$2:$ZZ$246, 41, MATCH($B$2, resultados!$A$1:$ZZ$1, 0))</f>
        <v>#N/A</v>
      </c>
      <c r="C47" t="e">
        <f>INDEX(resultados!$A$2:$ZZ$246, 41, MATCH($B$3, resultados!$A$1:$ZZ$1, 0))</f>
        <v>#N/A</v>
      </c>
    </row>
    <row r="48" spans="1:3" x14ac:dyDescent="0.25">
      <c r="A48" t="e">
        <f>INDEX(resultados!$A$2:$ZZ$246, 42, MATCH($B$1, resultados!$A$1:$ZZ$1, 0))</f>
        <v>#N/A</v>
      </c>
      <c r="B48" t="e">
        <f>INDEX(resultados!$A$2:$ZZ$246, 42, MATCH($B$2, resultados!$A$1:$ZZ$1, 0))</f>
        <v>#N/A</v>
      </c>
      <c r="C48" t="e">
        <f>INDEX(resultados!$A$2:$ZZ$246, 42, MATCH($B$3, resultados!$A$1:$ZZ$1, 0))</f>
        <v>#N/A</v>
      </c>
    </row>
    <row r="49" spans="1:3" x14ac:dyDescent="0.25">
      <c r="A49" t="e">
        <f>INDEX(resultados!$A$2:$ZZ$246, 43, MATCH($B$1, resultados!$A$1:$ZZ$1, 0))</f>
        <v>#N/A</v>
      </c>
      <c r="B49" t="e">
        <f>INDEX(resultados!$A$2:$ZZ$246, 43, MATCH($B$2, resultados!$A$1:$ZZ$1, 0))</f>
        <v>#N/A</v>
      </c>
      <c r="C49" t="e">
        <f>INDEX(resultados!$A$2:$ZZ$246, 43, MATCH($B$3, resultados!$A$1:$ZZ$1, 0))</f>
        <v>#N/A</v>
      </c>
    </row>
    <row r="50" spans="1:3" x14ac:dyDescent="0.25">
      <c r="A50" t="e">
        <f>INDEX(resultados!$A$2:$ZZ$246, 44, MATCH($B$1, resultados!$A$1:$ZZ$1, 0))</f>
        <v>#N/A</v>
      </c>
      <c r="B50" t="e">
        <f>INDEX(resultados!$A$2:$ZZ$246, 44, MATCH($B$2, resultados!$A$1:$ZZ$1, 0))</f>
        <v>#N/A</v>
      </c>
      <c r="C50" t="e">
        <f>INDEX(resultados!$A$2:$ZZ$246, 44, MATCH($B$3, resultados!$A$1:$ZZ$1, 0))</f>
        <v>#N/A</v>
      </c>
    </row>
    <row r="51" spans="1:3" x14ac:dyDescent="0.25">
      <c r="A51" t="e">
        <f>INDEX(resultados!$A$2:$ZZ$246, 45, MATCH($B$1, resultados!$A$1:$ZZ$1, 0))</f>
        <v>#N/A</v>
      </c>
      <c r="B51" t="e">
        <f>INDEX(resultados!$A$2:$ZZ$246, 45, MATCH($B$2, resultados!$A$1:$ZZ$1, 0))</f>
        <v>#N/A</v>
      </c>
      <c r="C51" t="e">
        <f>INDEX(resultados!$A$2:$ZZ$246, 45, MATCH($B$3, resultados!$A$1:$ZZ$1, 0))</f>
        <v>#N/A</v>
      </c>
    </row>
    <row r="52" spans="1:3" x14ac:dyDescent="0.25">
      <c r="A52" t="e">
        <f>INDEX(resultados!$A$2:$ZZ$246, 46, MATCH($B$1, resultados!$A$1:$ZZ$1, 0))</f>
        <v>#N/A</v>
      </c>
      <c r="B52" t="e">
        <f>INDEX(resultados!$A$2:$ZZ$246, 46, MATCH($B$2, resultados!$A$1:$ZZ$1, 0))</f>
        <v>#N/A</v>
      </c>
      <c r="C52" t="e">
        <f>INDEX(resultados!$A$2:$ZZ$246, 46, MATCH($B$3, resultados!$A$1:$ZZ$1, 0))</f>
        <v>#N/A</v>
      </c>
    </row>
    <row r="53" spans="1:3" x14ac:dyDescent="0.25">
      <c r="A53" t="e">
        <f>INDEX(resultados!$A$2:$ZZ$246, 47, MATCH($B$1, resultados!$A$1:$ZZ$1, 0))</f>
        <v>#N/A</v>
      </c>
      <c r="B53" t="e">
        <f>INDEX(resultados!$A$2:$ZZ$246, 47, MATCH($B$2, resultados!$A$1:$ZZ$1, 0))</f>
        <v>#N/A</v>
      </c>
      <c r="C53" t="e">
        <f>INDEX(resultados!$A$2:$ZZ$246, 47, MATCH($B$3, resultados!$A$1:$ZZ$1, 0))</f>
        <v>#N/A</v>
      </c>
    </row>
    <row r="54" spans="1:3" x14ac:dyDescent="0.25">
      <c r="A54" t="e">
        <f>INDEX(resultados!$A$2:$ZZ$246, 48, MATCH($B$1, resultados!$A$1:$ZZ$1, 0))</f>
        <v>#N/A</v>
      </c>
      <c r="B54" t="e">
        <f>INDEX(resultados!$A$2:$ZZ$246, 48, MATCH($B$2, resultados!$A$1:$ZZ$1, 0))</f>
        <v>#N/A</v>
      </c>
      <c r="C54" t="e">
        <f>INDEX(resultados!$A$2:$ZZ$246, 48, MATCH($B$3, resultados!$A$1:$ZZ$1, 0))</f>
        <v>#N/A</v>
      </c>
    </row>
    <row r="55" spans="1:3" x14ac:dyDescent="0.25">
      <c r="A55" t="e">
        <f>INDEX(resultados!$A$2:$ZZ$246, 49, MATCH($B$1, resultados!$A$1:$ZZ$1, 0))</f>
        <v>#N/A</v>
      </c>
      <c r="B55" t="e">
        <f>INDEX(resultados!$A$2:$ZZ$246, 49, MATCH($B$2, resultados!$A$1:$ZZ$1, 0))</f>
        <v>#N/A</v>
      </c>
      <c r="C55" t="e">
        <f>INDEX(resultados!$A$2:$ZZ$246, 49, MATCH($B$3, resultados!$A$1:$ZZ$1, 0))</f>
        <v>#N/A</v>
      </c>
    </row>
    <row r="56" spans="1:3" x14ac:dyDescent="0.25">
      <c r="A56" t="e">
        <f>INDEX(resultados!$A$2:$ZZ$246, 50, MATCH($B$1, resultados!$A$1:$ZZ$1, 0))</f>
        <v>#N/A</v>
      </c>
      <c r="B56" t="e">
        <f>INDEX(resultados!$A$2:$ZZ$246, 50, MATCH($B$2, resultados!$A$1:$ZZ$1, 0))</f>
        <v>#N/A</v>
      </c>
      <c r="C56" t="e">
        <f>INDEX(resultados!$A$2:$ZZ$246, 50, MATCH($B$3, resultados!$A$1:$ZZ$1, 0))</f>
        <v>#N/A</v>
      </c>
    </row>
    <row r="57" spans="1:3" x14ac:dyDescent="0.25">
      <c r="A57" t="e">
        <f>INDEX(resultados!$A$2:$ZZ$246, 51, MATCH($B$1, resultados!$A$1:$ZZ$1, 0))</f>
        <v>#N/A</v>
      </c>
      <c r="B57" t="e">
        <f>INDEX(resultados!$A$2:$ZZ$246, 51, MATCH($B$2, resultados!$A$1:$ZZ$1, 0))</f>
        <v>#N/A</v>
      </c>
      <c r="C57" t="e">
        <f>INDEX(resultados!$A$2:$ZZ$246, 51, MATCH($B$3, resultados!$A$1:$ZZ$1, 0))</f>
        <v>#N/A</v>
      </c>
    </row>
    <row r="58" spans="1:3" x14ac:dyDescent="0.25">
      <c r="A58" t="e">
        <f>INDEX(resultados!$A$2:$ZZ$246, 52, MATCH($B$1, resultados!$A$1:$ZZ$1, 0))</f>
        <v>#N/A</v>
      </c>
      <c r="B58" t="e">
        <f>INDEX(resultados!$A$2:$ZZ$246, 52, MATCH($B$2, resultados!$A$1:$ZZ$1, 0))</f>
        <v>#N/A</v>
      </c>
      <c r="C58" t="e">
        <f>INDEX(resultados!$A$2:$ZZ$246, 52, MATCH($B$3, resultados!$A$1:$ZZ$1, 0))</f>
        <v>#N/A</v>
      </c>
    </row>
    <row r="59" spans="1:3" x14ac:dyDescent="0.25">
      <c r="A59" t="e">
        <f>INDEX(resultados!$A$2:$ZZ$246, 53, MATCH($B$1, resultados!$A$1:$ZZ$1, 0))</f>
        <v>#N/A</v>
      </c>
      <c r="B59" t="e">
        <f>INDEX(resultados!$A$2:$ZZ$246, 53, MATCH($B$2, resultados!$A$1:$ZZ$1, 0))</f>
        <v>#N/A</v>
      </c>
      <c r="C59" t="e">
        <f>INDEX(resultados!$A$2:$ZZ$246, 53, MATCH($B$3, resultados!$A$1:$ZZ$1, 0))</f>
        <v>#N/A</v>
      </c>
    </row>
    <row r="60" spans="1:3" x14ac:dyDescent="0.25">
      <c r="A60" t="e">
        <f>INDEX(resultados!$A$2:$ZZ$246, 54, MATCH($B$1, resultados!$A$1:$ZZ$1, 0))</f>
        <v>#N/A</v>
      </c>
      <c r="B60" t="e">
        <f>INDEX(resultados!$A$2:$ZZ$246, 54, MATCH($B$2, resultados!$A$1:$ZZ$1, 0))</f>
        <v>#N/A</v>
      </c>
      <c r="C60" t="e">
        <f>INDEX(resultados!$A$2:$ZZ$246, 54, MATCH($B$3, resultados!$A$1:$ZZ$1, 0))</f>
        <v>#N/A</v>
      </c>
    </row>
    <row r="61" spans="1:3" x14ac:dyDescent="0.25">
      <c r="A61" t="e">
        <f>INDEX(resultados!$A$2:$ZZ$246, 55, MATCH($B$1, resultados!$A$1:$ZZ$1, 0))</f>
        <v>#N/A</v>
      </c>
      <c r="B61" t="e">
        <f>INDEX(resultados!$A$2:$ZZ$246, 55, MATCH($B$2, resultados!$A$1:$ZZ$1, 0))</f>
        <v>#N/A</v>
      </c>
      <c r="C61" t="e">
        <f>INDEX(resultados!$A$2:$ZZ$246, 55, MATCH($B$3, resultados!$A$1:$ZZ$1, 0))</f>
        <v>#N/A</v>
      </c>
    </row>
    <row r="62" spans="1:3" x14ac:dyDescent="0.25">
      <c r="A62" t="e">
        <f>INDEX(resultados!$A$2:$ZZ$246, 56, MATCH($B$1, resultados!$A$1:$ZZ$1, 0))</f>
        <v>#N/A</v>
      </c>
      <c r="B62" t="e">
        <f>INDEX(resultados!$A$2:$ZZ$246, 56, MATCH($B$2, resultados!$A$1:$ZZ$1, 0))</f>
        <v>#N/A</v>
      </c>
      <c r="C62" t="e">
        <f>INDEX(resultados!$A$2:$ZZ$246, 56, MATCH($B$3, resultados!$A$1:$ZZ$1, 0))</f>
        <v>#N/A</v>
      </c>
    </row>
    <row r="63" spans="1:3" x14ac:dyDescent="0.25">
      <c r="A63" t="e">
        <f>INDEX(resultados!$A$2:$ZZ$246, 57, MATCH($B$1, resultados!$A$1:$ZZ$1, 0))</f>
        <v>#N/A</v>
      </c>
      <c r="B63" t="e">
        <f>INDEX(resultados!$A$2:$ZZ$246, 57, MATCH($B$2, resultados!$A$1:$ZZ$1, 0))</f>
        <v>#N/A</v>
      </c>
      <c r="C63" t="e">
        <f>INDEX(resultados!$A$2:$ZZ$246, 57, MATCH($B$3, resultados!$A$1:$ZZ$1, 0))</f>
        <v>#N/A</v>
      </c>
    </row>
    <row r="64" spans="1:3" x14ac:dyDescent="0.25">
      <c r="A64" t="e">
        <f>INDEX(resultados!$A$2:$ZZ$246, 58, MATCH($B$1, resultados!$A$1:$ZZ$1, 0))</f>
        <v>#N/A</v>
      </c>
      <c r="B64" t="e">
        <f>INDEX(resultados!$A$2:$ZZ$246, 58, MATCH($B$2, resultados!$A$1:$ZZ$1, 0))</f>
        <v>#N/A</v>
      </c>
      <c r="C64" t="e">
        <f>INDEX(resultados!$A$2:$ZZ$246, 58, MATCH($B$3, resultados!$A$1:$ZZ$1, 0))</f>
        <v>#N/A</v>
      </c>
    </row>
    <row r="65" spans="1:3" x14ac:dyDescent="0.25">
      <c r="A65" t="e">
        <f>INDEX(resultados!$A$2:$ZZ$246, 59, MATCH($B$1, resultados!$A$1:$ZZ$1, 0))</f>
        <v>#N/A</v>
      </c>
      <c r="B65" t="e">
        <f>INDEX(resultados!$A$2:$ZZ$246, 59, MATCH($B$2, resultados!$A$1:$ZZ$1, 0))</f>
        <v>#N/A</v>
      </c>
      <c r="C65" t="e">
        <f>INDEX(resultados!$A$2:$ZZ$246, 59, MATCH($B$3, resultados!$A$1:$ZZ$1, 0))</f>
        <v>#N/A</v>
      </c>
    </row>
    <row r="66" spans="1:3" x14ac:dyDescent="0.25">
      <c r="A66" t="e">
        <f>INDEX(resultados!$A$2:$ZZ$246, 60, MATCH($B$1, resultados!$A$1:$ZZ$1, 0))</f>
        <v>#N/A</v>
      </c>
      <c r="B66" t="e">
        <f>INDEX(resultados!$A$2:$ZZ$246, 60, MATCH($B$2, resultados!$A$1:$ZZ$1, 0))</f>
        <v>#N/A</v>
      </c>
      <c r="C66" t="e">
        <f>INDEX(resultados!$A$2:$ZZ$246, 60, MATCH($B$3, resultados!$A$1:$ZZ$1, 0))</f>
        <v>#N/A</v>
      </c>
    </row>
    <row r="67" spans="1:3" x14ac:dyDescent="0.25">
      <c r="A67" t="e">
        <f>INDEX(resultados!$A$2:$ZZ$246, 61, MATCH($B$1, resultados!$A$1:$ZZ$1, 0))</f>
        <v>#N/A</v>
      </c>
      <c r="B67" t="e">
        <f>INDEX(resultados!$A$2:$ZZ$246, 61, MATCH($B$2, resultados!$A$1:$ZZ$1, 0))</f>
        <v>#N/A</v>
      </c>
      <c r="C67" t="e">
        <f>INDEX(resultados!$A$2:$ZZ$246, 61, MATCH($B$3, resultados!$A$1:$ZZ$1, 0))</f>
        <v>#N/A</v>
      </c>
    </row>
    <row r="68" spans="1:3" x14ac:dyDescent="0.25">
      <c r="A68" t="e">
        <f>INDEX(resultados!$A$2:$ZZ$246, 62, MATCH($B$1, resultados!$A$1:$ZZ$1, 0))</f>
        <v>#N/A</v>
      </c>
      <c r="B68" t="e">
        <f>INDEX(resultados!$A$2:$ZZ$246, 62, MATCH($B$2, resultados!$A$1:$ZZ$1, 0))</f>
        <v>#N/A</v>
      </c>
      <c r="C68" t="e">
        <f>INDEX(resultados!$A$2:$ZZ$246, 62, MATCH($B$3, resultados!$A$1:$ZZ$1, 0))</f>
        <v>#N/A</v>
      </c>
    </row>
    <row r="69" spans="1:3" x14ac:dyDescent="0.25">
      <c r="A69" t="e">
        <f>INDEX(resultados!$A$2:$ZZ$246, 63, MATCH($B$1, resultados!$A$1:$ZZ$1, 0))</f>
        <v>#N/A</v>
      </c>
      <c r="B69" t="e">
        <f>INDEX(resultados!$A$2:$ZZ$246, 63, MATCH($B$2, resultados!$A$1:$ZZ$1, 0))</f>
        <v>#N/A</v>
      </c>
      <c r="C69" t="e">
        <f>INDEX(resultados!$A$2:$ZZ$246, 63, MATCH($B$3, resultados!$A$1:$ZZ$1, 0))</f>
        <v>#N/A</v>
      </c>
    </row>
    <row r="70" spans="1:3" x14ac:dyDescent="0.25">
      <c r="A70" t="e">
        <f>INDEX(resultados!$A$2:$ZZ$246, 64, MATCH($B$1, resultados!$A$1:$ZZ$1, 0))</f>
        <v>#N/A</v>
      </c>
      <c r="B70" t="e">
        <f>INDEX(resultados!$A$2:$ZZ$246, 64, MATCH($B$2, resultados!$A$1:$ZZ$1, 0))</f>
        <v>#N/A</v>
      </c>
      <c r="C70" t="e">
        <f>INDEX(resultados!$A$2:$ZZ$246, 64, MATCH($B$3, resultados!$A$1:$ZZ$1, 0))</f>
        <v>#N/A</v>
      </c>
    </row>
    <row r="71" spans="1:3" x14ac:dyDescent="0.25">
      <c r="A71" t="e">
        <f>INDEX(resultados!$A$2:$ZZ$246, 65, MATCH($B$1, resultados!$A$1:$ZZ$1, 0))</f>
        <v>#N/A</v>
      </c>
      <c r="B71" t="e">
        <f>INDEX(resultados!$A$2:$ZZ$246, 65, MATCH($B$2, resultados!$A$1:$ZZ$1, 0))</f>
        <v>#N/A</v>
      </c>
      <c r="C71" t="e">
        <f>INDEX(resultados!$A$2:$ZZ$246, 65, MATCH($B$3, resultados!$A$1:$ZZ$1, 0))</f>
        <v>#N/A</v>
      </c>
    </row>
    <row r="72" spans="1:3" x14ac:dyDescent="0.25">
      <c r="A72" t="e">
        <f>INDEX(resultados!$A$2:$ZZ$246, 66, MATCH($B$1, resultados!$A$1:$ZZ$1, 0))</f>
        <v>#N/A</v>
      </c>
      <c r="B72" t="e">
        <f>INDEX(resultados!$A$2:$ZZ$246, 66, MATCH($B$2, resultados!$A$1:$ZZ$1, 0))</f>
        <v>#N/A</v>
      </c>
      <c r="C72" t="e">
        <f>INDEX(resultados!$A$2:$ZZ$246, 66, MATCH($B$3, resultados!$A$1:$ZZ$1, 0))</f>
        <v>#N/A</v>
      </c>
    </row>
    <row r="73" spans="1:3" x14ac:dyDescent="0.25">
      <c r="A73" t="e">
        <f>INDEX(resultados!$A$2:$ZZ$246, 67, MATCH($B$1, resultados!$A$1:$ZZ$1, 0))</f>
        <v>#N/A</v>
      </c>
      <c r="B73" t="e">
        <f>INDEX(resultados!$A$2:$ZZ$246, 67, MATCH($B$2, resultados!$A$1:$ZZ$1, 0))</f>
        <v>#N/A</v>
      </c>
      <c r="C73" t="e">
        <f>INDEX(resultados!$A$2:$ZZ$246, 67, MATCH($B$3, resultados!$A$1:$ZZ$1, 0))</f>
        <v>#N/A</v>
      </c>
    </row>
    <row r="74" spans="1:3" x14ac:dyDescent="0.25">
      <c r="A74" t="e">
        <f>INDEX(resultados!$A$2:$ZZ$246, 68, MATCH($B$1, resultados!$A$1:$ZZ$1, 0))</f>
        <v>#N/A</v>
      </c>
      <c r="B74" t="e">
        <f>INDEX(resultados!$A$2:$ZZ$246, 68, MATCH($B$2, resultados!$A$1:$ZZ$1, 0))</f>
        <v>#N/A</v>
      </c>
      <c r="C74" t="e">
        <f>INDEX(resultados!$A$2:$ZZ$246, 68, MATCH($B$3, resultados!$A$1:$ZZ$1, 0))</f>
        <v>#N/A</v>
      </c>
    </row>
    <row r="75" spans="1:3" x14ac:dyDescent="0.25">
      <c r="A75" t="e">
        <f>INDEX(resultados!$A$2:$ZZ$246, 69, MATCH($B$1, resultados!$A$1:$ZZ$1, 0))</f>
        <v>#N/A</v>
      </c>
      <c r="B75" t="e">
        <f>INDEX(resultados!$A$2:$ZZ$246, 69, MATCH($B$2, resultados!$A$1:$ZZ$1, 0))</f>
        <v>#N/A</v>
      </c>
      <c r="C75" t="e">
        <f>INDEX(resultados!$A$2:$ZZ$246, 69, MATCH($B$3, resultados!$A$1:$ZZ$1, 0))</f>
        <v>#N/A</v>
      </c>
    </row>
    <row r="76" spans="1:3" x14ac:dyDescent="0.25">
      <c r="A76" t="e">
        <f>INDEX(resultados!$A$2:$ZZ$246, 70, MATCH($B$1, resultados!$A$1:$ZZ$1, 0))</f>
        <v>#N/A</v>
      </c>
      <c r="B76" t="e">
        <f>INDEX(resultados!$A$2:$ZZ$246, 70, MATCH($B$2, resultados!$A$1:$ZZ$1, 0))</f>
        <v>#N/A</v>
      </c>
      <c r="C76" t="e">
        <f>INDEX(resultados!$A$2:$ZZ$246, 70, MATCH($B$3, resultados!$A$1:$ZZ$1, 0))</f>
        <v>#N/A</v>
      </c>
    </row>
    <row r="77" spans="1:3" x14ac:dyDescent="0.25">
      <c r="A77" t="e">
        <f>INDEX(resultados!$A$2:$ZZ$246, 71, MATCH($B$1, resultados!$A$1:$ZZ$1, 0))</f>
        <v>#N/A</v>
      </c>
      <c r="B77" t="e">
        <f>INDEX(resultados!$A$2:$ZZ$246, 71, MATCH($B$2, resultados!$A$1:$ZZ$1, 0))</f>
        <v>#N/A</v>
      </c>
      <c r="C77" t="e">
        <f>INDEX(resultados!$A$2:$ZZ$246, 71, MATCH($B$3, resultados!$A$1:$ZZ$1, 0))</f>
        <v>#N/A</v>
      </c>
    </row>
    <row r="78" spans="1:3" x14ac:dyDescent="0.25">
      <c r="A78" t="e">
        <f>INDEX(resultados!$A$2:$ZZ$246, 72, MATCH($B$1, resultados!$A$1:$ZZ$1, 0))</f>
        <v>#N/A</v>
      </c>
      <c r="B78" t="e">
        <f>INDEX(resultados!$A$2:$ZZ$246, 72, MATCH($B$2, resultados!$A$1:$ZZ$1, 0))</f>
        <v>#N/A</v>
      </c>
      <c r="C78" t="e">
        <f>INDEX(resultados!$A$2:$ZZ$246, 72, MATCH($B$3, resultados!$A$1:$ZZ$1, 0))</f>
        <v>#N/A</v>
      </c>
    </row>
    <row r="79" spans="1:3" x14ac:dyDescent="0.25">
      <c r="A79" t="e">
        <f>INDEX(resultados!$A$2:$ZZ$246, 73, MATCH($B$1, resultados!$A$1:$ZZ$1, 0))</f>
        <v>#N/A</v>
      </c>
      <c r="B79" t="e">
        <f>INDEX(resultados!$A$2:$ZZ$246, 73, MATCH($B$2, resultados!$A$1:$ZZ$1, 0))</f>
        <v>#N/A</v>
      </c>
      <c r="C79" t="e">
        <f>INDEX(resultados!$A$2:$ZZ$246, 73, MATCH($B$3, resultados!$A$1:$ZZ$1, 0))</f>
        <v>#N/A</v>
      </c>
    </row>
    <row r="80" spans="1:3" x14ac:dyDescent="0.25">
      <c r="A80" t="e">
        <f>INDEX(resultados!$A$2:$ZZ$246, 74, MATCH($B$1, resultados!$A$1:$ZZ$1, 0))</f>
        <v>#N/A</v>
      </c>
      <c r="B80" t="e">
        <f>INDEX(resultados!$A$2:$ZZ$246, 74, MATCH($B$2, resultados!$A$1:$ZZ$1, 0))</f>
        <v>#N/A</v>
      </c>
      <c r="C80" t="e">
        <f>INDEX(resultados!$A$2:$ZZ$246, 74, MATCH($B$3, resultados!$A$1:$ZZ$1, 0))</f>
        <v>#N/A</v>
      </c>
    </row>
    <row r="81" spans="1:3" x14ac:dyDescent="0.25">
      <c r="A81" t="e">
        <f>INDEX(resultados!$A$2:$ZZ$246, 75, MATCH($B$1, resultados!$A$1:$ZZ$1, 0))</f>
        <v>#N/A</v>
      </c>
      <c r="B81" t="e">
        <f>INDEX(resultados!$A$2:$ZZ$246, 75, MATCH($B$2, resultados!$A$1:$ZZ$1, 0))</f>
        <v>#N/A</v>
      </c>
      <c r="C81" t="e">
        <f>INDEX(resultados!$A$2:$ZZ$246, 75, MATCH($B$3, resultados!$A$1:$ZZ$1, 0))</f>
        <v>#N/A</v>
      </c>
    </row>
    <row r="82" spans="1:3" x14ac:dyDescent="0.25">
      <c r="A82" t="e">
        <f>INDEX(resultados!$A$2:$ZZ$246, 76, MATCH($B$1, resultados!$A$1:$ZZ$1, 0))</f>
        <v>#N/A</v>
      </c>
      <c r="B82" t="e">
        <f>INDEX(resultados!$A$2:$ZZ$246, 76, MATCH($B$2, resultados!$A$1:$ZZ$1, 0))</f>
        <v>#N/A</v>
      </c>
      <c r="C82" t="e">
        <f>INDEX(resultados!$A$2:$ZZ$246, 76, MATCH($B$3, resultados!$A$1:$ZZ$1, 0))</f>
        <v>#N/A</v>
      </c>
    </row>
    <row r="83" spans="1:3" x14ac:dyDescent="0.25">
      <c r="A83" t="e">
        <f>INDEX(resultados!$A$2:$ZZ$246, 77, MATCH($B$1, resultados!$A$1:$ZZ$1, 0))</f>
        <v>#N/A</v>
      </c>
      <c r="B83" t="e">
        <f>INDEX(resultados!$A$2:$ZZ$246, 77, MATCH($B$2, resultados!$A$1:$ZZ$1, 0))</f>
        <v>#N/A</v>
      </c>
      <c r="C83" t="e">
        <f>INDEX(resultados!$A$2:$ZZ$246, 77, MATCH($B$3, resultados!$A$1:$ZZ$1, 0))</f>
        <v>#N/A</v>
      </c>
    </row>
    <row r="84" spans="1:3" x14ac:dyDescent="0.25">
      <c r="A84" t="e">
        <f>INDEX(resultados!$A$2:$ZZ$246, 78, MATCH($B$1, resultados!$A$1:$ZZ$1, 0))</f>
        <v>#N/A</v>
      </c>
      <c r="B84" t="e">
        <f>INDEX(resultados!$A$2:$ZZ$246, 78, MATCH($B$2, resultados!$A$1:$ZZ$1, 0))</f>
        <v>#N/A</v>
      </c>
      <c r="C84" t="e">
        <f>INDEX(resultados!$A$2:$ZZ$246, 78, MATCH($B$3, resultados!$A$1:$ZZ$1, 0))</f>
        <v>#N/A</v>
      </c>
    </row>
    <row r="85" spans="1:3" x14ac:dyDescent="0.25">
      <c r="A85" t="e">
        <f>INDEX(resultados!$A$2:$ZZ$246, 79, MATCH($B$1, resultados!$A$1:$ZZ$1, 0))</f>
        <v>#N/A</v>
      </c>
      <c r="B85" t="e">
        <f>INDEX(resultados!$A$2:$ZZ$246, 79, MATCH($B$2, resultados!$A$1:$ZZ$1, 0))</f>
        <v>#N/A</v>
      </c>
      <c r="C85" t="e">
        <f>INDEX(resultados!$A$2:$ZZ$246, 79, MATCH($B$3, resultados!$A$1:$ZZ$1, 0))</f>
        <v>#N/A</v>
      </c>
    </row>
    <row r="86" spans="1:3" x14ac:dyDescent="0.25">
      <c r="A86" t="e">
        <f>INDEX(resultados!$A$2:$ZZ$246, 80, MATCH($B$1, resultados!$A$1:$ZZ$1, 0))</f>
        <v>#N/A</v>
      </c>
      <c r="B86" t="e">
        <f>INDEX(resultados!$A$2:$ZZ$246, 80, MATCH($B$2, resultados!$A$1:$ZZ$1, 0))</f>
        <v>#N/A</v>
      </c>
      <c r="C86" t="e">
        <f>INDEX(resultados!$A$2:$ZZ$246, 80, MATCH($B$3, resultados!$A$1:$ZZ$1, 0))</f>
        <v>#N/A</v>
      </c>
    </row>
    <row r="87" spans="1:3" x14ac:dyDescent="0.25">
      <c r="A87" t="e">
        <f>INDEX(resultados!$A$2:$ZZ$246, 81, MATCH($B$1, resultados!$A$1:$ZZ$1, 0))</f>
        <v>#N/A</v>
      </c>
      <c r="B87" t="e">
        <f>INDEX(resultados!$A$2:$ZZ$246, 81, MATCH($B$2, resultados!$A$1:$ZZ$1, 0))</f>
        <v>#N/A</v>
      </c>
      <c r="C87" t="e">
        <f>INDEX(resultados!$A$2:$ZZ$246, 81, MATCH($B$3, resultados!$A$1:$ZZ$1, 0))</f>
        <v>#N/A</v>
      </c>
    </row>
    <row r="88" spans="1:3" x14ac:dyDescent="0.25">
      <c r="A88" t="e">
        <f>INDEX(resultados!$A$2:$ZZ$246, 82, MATCH($B$1, resultados!$A$1:$ZZ$1, 0))</f>
        <v>#N/A</v>
      </c>
      <c r="B88" t="e">
        <f>INDEX(resultados!$A$2:$ZZ$246, 82, MATCH($B$2, resultados!$A$1:$ZZ$1, 0))</f>
        <v>#N/A</v>
      </c>
      <c r="C88" t="e">
        <f>INDEX(resultados!$A$2:$ZZ$246, 82, MATCH($B$3, resultados!$A$1:$ZZ$1, 0))</f>
        <v>#N/A</v>
      </c>
    </row>
    <row r="89" spans="1:3" x14ac:dyDescent="0.25">
      <c r="A89" t="e">
        <f>INDEX(resultados!$A$2:$ZZ$246, 83, MATCH($B$1, resultados!$A$1:$ZZ$1, 0))</f>
        <v>#N/A</v>
      </c>
      <c r="B89" t="e">
        <f>INDEX(resultados!$A$2:$ZZ$246, 83, MATCH($B$2, resultados!$A$1:$ZZ$1, 0))</f>
        <v>#N/A</v>
      </c>
      <c r="C89" t="e">
        <f>INDEX(resultados!$A$2:$ZZ$246, 83, MATCH($B$3, resultados!$A$1:$ZZ$1, 0))</f>
        <v>#N/A</v>
      </c>
    </row>
    <row r="90" spans="1:3" x14ac:dyDescent="0.25">
      <c r="A90" t="e">
        <f>INDEX(resultados!$A$2:$ZZ$246, 84, MATCH($B$1, resultados!$A$1:$ZZ$1, 0))</f>
        <v>#N/A</v>
      </c>
      <c r="B90" t="e">
        <f>INDEX(resultados!$A$2:$ZZ$246, 84, MATCH($B$2, resultados!$A$1:$ZZ$1, 0))</f>
        <v>#N/A</v>
      </c>
      <c r="C90" t="e">
        <f>INDEX(resultados!$A$2:$ZZ$246, 84, MATCH($B$3, resultados!$A$1:$ZZ$1, 0))</f>
        <v>#N/A</v>
      </c>
    </row>
    <row r="91" spans="1:3" x14ac:dyDescent="0.25">
      <c r="A91" t="e">
        <f>INDEX(resultados!$A$2:$ZZ$246, 85, MATCH($B$1, resultados!$A$1:$ZZ$1, 0))</f>
        <v>#N/A</v>
      </c>
      <c r="B91" t="e">
        <f>INDEX(resultados!$A$2:$ZZ$246, 85, MATCH($B$2, resultados!$A$1:$ZZ$1, 0))</f>
        <v>#N/A</v>
      </c>
      <c r="C91" t="e">
        <f>INDEX(resultados!$A$2:$ZZ$246, 85, MATCH($B$3, resultados!$A$1:$ZZ$1, 0))</f>
        <v>#N/A</v>
      </c>
    </row>
    <row r="92" spans="1:3" x14ac:dyDescent="0.25">
      <c r="A92" t="e">
        <f>INDEX(resultados!$A$2:$ZZ$246, 86, MATCH($B$1, resultados!$A$1:$ZZ$1, 0))</f>
        <v>#N/A</v>
      </c>
      <c r="B92" t="e">
        <f>INDEX(resultados!$A$2:$ZZ$246, 86, MATCH($B$2, resultados!$A$1:$ZZ$1, 0))</f>
        <v>#N/A</v>
      </c>
      <c r="C92" t="e">
        <f>INDEX(resultados!$A$2:$ZZ$246, 86, MATCH($B$3, resultados!$A$1:$ZZ$1, 0))</f>
        <v>#N/A</v>
      </c>
    </row>
    <row r="93" spans="1:3" x14ac:dyDescent="0.25">
      <c r="A93" t="e">
        <f>INDEX(resultados!$A$2:$ZZ$246, 87, MATCH($B$1, resultados!$A$1:$ZZ$1, 0))</f>
        <v>#N/A</v>
      </c>
      <c r="B93" t="e">
        <f>INDEX(resultados!$A$2:$ZZ$246, 87, MATCH($B$2, resultados!$A$1:$ZZ$1, 0))</f>
        <v>#N/A</v>
      </c>
      <c r="C93" t="e">
        <f>INDEX(resultados!$A$2:$ZZ$246, 87, MATCH($B$3, resultados!$A$1:$ZZ$1, 0))</f>
        <v>#N/A</v>
      </c>
    </row>
    <row r="94" spans="1:3" x14ac:dyDescent="0.25">
      <c r="A94" t="e">
        <f>INDEX(resultados!$A$2:$ZZ$246, 88, MATCH($B$1, resultados!$A$1:$ZZ$1, 0))</f>
        <v>#N/A</v>
      </c>
      <c r="B94" t="e">
        <f>INDEX(resultados!$A$2:$ZZ$246, 88, MATCH($B$2, resultados!$A$1:$ZZ$1, 0))</f>
        <v>#N/A</v>
      </c>
      <c r="C94" t="e">
        <f>INDEX(resultados!$A$2:$ZZ$246, 88, MATCH($B$3, resultados!$A$1:$ZZ$1, 0))</f>
        <v>#N/A</v>
      </c>
    </row>
    <row r="95" spans="1:3" x14ac:dyDescent="0.25">
      <c r="A95" t="e">
        <f>INDEX(resultados!$A$2:$ZZ$246, 89, MATCH($B$1, resultados!$A$1:$ZZ$1, 0))</f>
        <v>#N/A</v>
      </c>
      <c r="B95" t="e">
        <f>INDEX(resultados!$A$2:$ZZ$246, 89, MATCH($B$2, resultados!$A$1:$ZZ$1, 0))</f>
        <v>#N/A</v>
      </c>
      <c r="C95" t="e">
        <f>INDEX(resultados!$A$2:$ZZ$246, 89, MATCH($B$3, resultados!$A$1:$ZZ$1, 0))</f>
        <v>#N/A</v>
      </c>
    </row>
    <row r="96" spans="1:3" x14ac:dyDescent="0.25">
      <c r="A96" t="e">
        <f>INDEX(resultados!$A$2:$ZZ$246, 90, MATCH($B$1, resultados!$A$1:$ZZ$1, 0))</f>
        <v>#N/A</v>
      </c>
      <c r="B96" t="e">
        <f>INDEX(resultados!$A$2:$ZZ$246, 90, MATCH($B$2, resultados!$A$1:$ZZ$1, 0))</f>
        <v>#N/A</v>
      </c>
      <c r="C96" t="e">
        <f>INDEX(resultados!$A$2:$ZZ$246, 90, MATCH($B$3, resultados!$A$1:$ZZ$1, 0))</f>
        <v>#N/A</v>
      </c>
    </row>
    <row r="97" spans="1:3" x14ac:dyDescent="0.25">
      <c r="A97" t="e">
        <f>INDEX(resultados!$A$2:$ZZ$246, 91, MATCH($B$1, resultados!$A$1:$ZZ$1, 0))</f>
        <v>#N/A</v>
      </c>
      <c r="B97" t="e">
        <f>INDEX(resultados!$A$2:$ZZ$246, 91, MATCH($B$2, resultados!$A$1:$ZZ$1, 0))</f>
        <v>#N/A</v>
      </c>
      <c r="C97" t="e">
        <f>INDEX(resultados!$A$2:$ZZ$246, 91, MATCH($B$3, resultados!$A$1:$ZZ$1, 0))</f>
        <v>#N/A</v>
      </c>
    </row>
    <row r="98" spans="1:3" x14ac:dyDescent="0.25">
      <c r="A98" t="e">
        <f>INDEX(resultados!$A$2:$ZZ$246, 92, MATCH($B$1, resultados!$A$1:$ZZ$1, 0))</f>
        <v>#N/A</v>
      </c>
      <c r="B98" t="e">
        <f>INDEX(resultados!$A$2:$ZZ$246, 92, MATCH($B$2, resultados!$A$1:$ZZ$1, 0))</f>
        <v>#N/A</v>
      </c>
      <c r="C98" t="e">
        <f>INDEX(resultados!$A$2:$ZZ$246, 92, MATCH($B$3, resultados!$A$1:$ZZ$1, 0))</f>
        <v>#N/A</v>
      </c>
    </row>
    <row r="99" spans="1:3" x14ac:dyDescent="0.25">
      <c r="A99" t="e">
        <f>INDEX(resultados!$A$2:$ZZ$246, 93, MATCH($B$1, resultados!$A$1:$ZZ$1, 0))</f>
        <v>#N/A</v>
      </c>
      <c r="B99" t="e">
        <f>INDEX(resultados!$A$2:$ZZ$246, 93, MATCH($B$2, resultados!$A$1:$ZZ$1, 0))</f>
        <v>#N/A</v>
      </c>
      <c r="C99" t="e">
        <f>INDEX(resultados!$A$2:$ZZ$246, 93, MATCH($B$3, resultados!$A$1:$ZZ$1, 0))</f>
        <v>#N/A</v>
      </c>
    </row>
    <row r="100" spans="1:3" x14ac:dyDescent="0.25">
      <c r="A100" t="e">
        <f>INDEX(resultados!$A$2:$ZZ$246, 94, MATCH($B$1, resultados!$A$1:$ZZ$1, 0))</f>
        <v>#N/A</v>
      </c>
      <c r="B100" t="e">
        <f>INDEX(resultados!$A$2:$ZZ$246, 94, MATCH($B$2, resultados!$A$1:$ZZ$1, 0))</f>
        <v>#N/A</v>
      </c>
      <c r="C100" t="e">
        <f>INDEX(resultados!$A$2:$ZZ$246, 94, MATCH($B$3, resultados!$A$1:$ZZ$1, 0))</f>
        <v>#N/A</v>
      </c>
    </row>
    <row r="101" spans="1:3" x14ac:dyDescent="0.25">
      <c r="A101" t="e">
        <f>INDEX(resultados!$A$2:$ZZ$246, 95, MATCH($B$1, resultados!$A$1:$ZZ$1, 0))</f>
        <v>#N/A</v>
      </c>
      <c r="B101" t="e">
        <f>INDEX(resultados!$A$2:$ZZ$246, 95, MATCH($B$2, resultados!$A$1:$ZZ$1, 0))</f>
        <v>#N/A</v>
      </c>
      <c r="C101" t="e">
        <f>INDEX(resultados!$A$2:$ZZ$246, 95, MATCH($B$3, resultados!$A$1:$ZZ$1, 0))</f>
        <v>#N/A</v>
      </c>
    </row>
    <row r="102" spans="1:3" x14ac:dyDescent="0.25">
      <c r="A102" t="e">
        <f>INDEX(resultados!$A$2:$ZZ$246, 96, MATCH($B$1, resultados!$A$1:$ZZ$1, 0))</f>
        <v>#N/A</v>
      </c>
      <c r="B102" t="e">
        <f>INDEX(resultados!$A$2:$ZZ$246, 96, MATCH($B$2, resultados!$A$1:$ZZ$1, 0))</f>
        <v>#N/A</v>
      </c>
      <c r="C102" t="e">
        <f>INDEX(resultados!$A$2:$ZZ$246, 96, MATCH($B$3, resultados!$A$1:$ZZ$1, 0))</f>
        <v>#N/A</v>
      </c>
    </row>
    <row r="103" spans="1:3" x14ac:dyDescent="0.25">
      <c r="A103" t="e">
        <f>INDEX(resultados!$A$2:$ZZ$246, 97, MATCH($B$1, resultados!$A$1:$ZZ$1, 0))</f>
        <v>#N/A</v>
      </c>
      <c r="B103" t="e">
        <f>INDEX(resultados!$A$2:$ZZ$246, 97, MATCH($B$2, resultados!$A$1:$ZZ$1, 0))</f>
        <v>#N/A</v>
      </c>
      <c r="C103" t="e">
        <f>INDEX(resultados!$A$2:$ZZ$246, 97, MATCH($B$3, resultados!$A$1:$ZZ$1, 0))</f>
        <v>#N/A</v>
      </c>
    </row>
    <row r="104" spans="1:3" x14ac:dyDescent="0.25">
      <c r="A104" t="e">
        <f>INDEX(resultados!$A$2:$ZZ$246, 98, MATCH($B$1, resultados!$A$1:$ZZ$1, 0))</f>
        <v>#N/A</v>
      </c>
      <c r="B104" t="e">
        <f>INDEX(resultados!$A$2:$ZZ$246, 98, MATCH($B$2, resultados!$A$1:$ZZ$1, 0))</f>
        <v>#N/A</v>
      </c>
      <c r="C104" t="e">
        <f>INDEX(resultados!$A$2:$ZZ$246, 98, MATCH($B$3, resultados!$A$1:$ZZ$1, 0))</f>
        <v>#N/A</v>
      </c>
    </row>
    <row r="105" spans="1:3" x14ac:dyDescent="0.25">
      <c r="A105" t="e">
        <f>INDEX(resultados!$A$2:$ZZ$246, 99, MATCH($B$1, resultados!$A$1:$ZZ$1, 0))</f>
        <v>#N/A</v>
      </c>
      <c r="B105" t="e">
        <f>INDEX(resultados!$A$2:$ZZ$246, 99, MATCH($B$2, resultados!$A$1:$ZZ$1, 0))</f>
        <v>#N/A</v>
      </c>
      <c r="C105" t="e">
        <f>INDEX(resultados!$A$2:$ZZ$246, 99, MATCH($B$3, resultados!$A$1:$ZZ$1, 0))</f>
        <v>#N/A</v>
      </c>
    </row>
    <row r="106" spans="1:3" x14ac:dyDescent="0.25">
      <c r="A106" t="e">
        <f>INDEX(resultados!$A$2:$ZZ$246, 100, MATCH($B$1, resultados!$A$1:$ZZ$1, 0))</f>
        <v>#N/A</v>
      </c>
      <c r="B106" t="e">
        <f>INDEX(resultados!$A$2:$ZZ$246, 100, MATCH($B$2, resultados!$A$1:$ZZ$1, 0))</f>
        <v>#N/A</v>
      </c>
      <c r="C106" t="e">
        <f>INDEX(resultados!$A$2:$ZZ$246, 100, MATCH($B$3, resultados!$A$1:$ZZ$1, 0))</f>
        <v>#N/A</v>
      </c>
    </row>
    <row r="107" spans="1:3" x14ac:dyDescent="0.25">
      <c r="A107" t="e">
        <f>INDEX(resultados!$A$2:$ZZ$246, 101, MATCH($B$1, resultados!$A$1:$ZZ$1, 0))</f>
        <v>#N/A</v>
      </c>
      <c r="B107" t="e">
        <f>INDEX(resultados!$A$2:$ZZ$246, 101, MATCH($B$2, resultados!$A$1:$ZZ$1, 0))</f>
        <v>#N/A</v>
      </c>
      <c r="C107" t="e">
        <f>INDEX(resultados!$A$2:$ZZ$246, 101, MATCH($B$3, resultados!$A$1:$ZZ$1, 0))</f>
        <v>#N/A</v>
      </c>
    </row>
    <row r="108" spans="1:3" x14ac:dyDescent="0.25">
      <c r="A108" t="e">
        <f>INDEX(resultados!$A$2:$ZZ$246, 102, MATCH($B$1, resultados!$A$1:$ZZ$1, 0))</f>
        <v>#N/A</v>
      </c>
      <c r="B108" t="e">
        <f>INDEX(resultados!$A$2:$ZZ$246, 102, MATCH($B$2, resultados!$A$1:$ZZ$1, 0))</f>
        <v>#N/A</v>
      </c>
      <c r="C108" t="e">
        <f>INDEX(resultados!$A$2:$ZZ$246, 102, MATCH($B$3, resultados!$A$1:$ZZ$1, 0))</f>
        <v>#N/A</v>
      </c>
    </row>
    <row r="109" spans="1:3" x14ac:dyDescent="0.25">
      <c r="A109" t="e">
        <f>INDEX(resultados!$A$2:$ZZ$246, 103, MATCH($B$1, resultados!$A$1:$ZZ$1, 0))</f>
        <v>#N/A</v>
      </c>
      <c r="B109" t="e">
        <f>INDEX(resultados!$A$2:$ZZ$246, 103, MATCH($B$2, resultados!$A$1:$ZZ$1, 0))</f>
        <v>#N/A</v>
      </c>
      <c r="C109" t="e">
        <f>INDEX(resultados!$A$2:$ZZ$246, 103, MATCH($B$3, resultados!$A$1:$ZZ$1, 0))</f>
        <v>#N/A</v>
      </c>
    </row>
    <row r="110" spans="1:3" x14ac:dyDescent="0.25">
      <c r="A110" t="e">
        <f>INDEX(resultados!$A$2:$ZZ$246, 104, MATCH($B$1, resultados!$A$1:$ZZ$1, 0))</f>
        <v>#N/A</v>
      </c>
      <c r="B110" t="e">
        <f>INDEX(resultados!$A$2:$ZZ$246, 104, MATCH($B$2, resultados!$A$1:$ZZ$1, 0))</f>
        <v>#N/A</v>
      </c>
      <c r="C110" t="e">
        <f>INDEX(resultados!$A$2:$ZZ$246, 104, MATCH($B$3, resultados!$A$1:$ZZ$1, 0))</f>
        <v>#N/A</v>
      </c>
    </row>
    <row r="111" spans="1:3" x14ac:dyDescent="0.25">
      <c r="A111" t="e">
        <f>INDEX(resultados!$A$2:$ZZ$246, 105, MATCH($B$1, resultados!$A$1:$ZZ$1, 0))</f>
        <v>#N/A</v>
      </c>
      <c r="B111" t="e">
        <f>INDEX(resultados!$A$2:$ZZ$246, 105, MATCH($B$2, resultados!$A$1:$ZZ$1, 0))</f>
        <v>#N/A</v>
      </c>
      <c r="C111" t="e">
        <f>INDEX(resultados!$A$2:$ZZ$246, 105, MATCH($B$3, resultados!$A$1:$ZZ$1, 0))</f>
        <v>#N/A</v>
      </c>
    </row>
    <row r="112" spans="1:3" x14ac:dyDescent="0.25">
      <c r="A112" t="e">
        <f>INDEX(resultados!$A$2:$ZZ$246, 106, MATCH($B$1, resultados!$A$1:$ZZ$1, 0))</f>
        <v>#N/A</v>
      </c>
      <c r="B112" t="e">
        <f>INDEX(resultados!$A$2:$ZZ$246, 106, MATCH($B$2, resultados!$A$1:$ZZ$1, 0))</f>
        <v>#N/A</v>
      </c>
      <c r="C112" t="e">
        <f>INDEX(resultados!$A$2:$ZZ$246, 106, MATCH($B$3, resultados!$A$1:$ZZ$1, 0))</f>
        <v>#N/A</v>
      </c>
    </row>
    <row r="113" spans="1:3" x14ac:dyDescent="0.25">
      <c r="A113" t="e">
        <f>INDEX(resultados!$A$2:$ZZ$246, 107, MATCH($B$1, resultados!$A$1:$ZZ$1, 0))</f>
        <v>#N/A</v>
      </c>
      <c r="B113" t="e">
        <f>INDEX(resultados!$A$2:$ZZ$246, 107, MATCH($B$2, resultados!$A$1:$ZZ$1, 0))</f>
        <v>#N/A</v>
      </c>
      <c r="C113" t="e">
        <f>INDEX(resultados!$A$2:$ZZ$246, 107, MATCH($B$3, resultados!$A$1:$ZZ$1, 0))</f>
        <v>#N/A</v>
      </c>
    </row>
    <row r="114" spans="1:3" x14ac:dyDescent="0.25">
      <c r="A114" t="e">
        <f>INDEX(resultados!$A$2:$ZZ$246, 108, MATCH($B$1, resultados!$A$1:$ZZ$1, 0))</f>
        <v>#N/A</v>
      </c>
      <c r="B114" t="e">
        <f>INDEX(resultados!$A$2:$ZZ$246, 108, MATCH($B$2, resultados!$A$1:$ZZ$1, 0))</f>
        <v>#N/A</v>
      </c>
      <c r="C114" t="e">
        <f>INDEX(resultados!$A$2:$ZZ$246, 108, MATCH($B$3, resultados!$A$1:$ZZ$1, 0))</f>
        <v>#N/A</v>
      </c>
    </row>
    <row r="115" spans="1:3" x14ac:dyDescent="0.25">
      <c r="A115" t="e">
        <f>INDEX(resultados!$A$2:$ZZ$246, 109, MATCH($B$1, resultados!$A$1:$ZZ$1, 0))</f>
        <v>#N/A</v>
      </c>
      <c r="B115" t="e">
        <f>INDEX(resultados!$A$2:$ZZ$246, 109, MATCH($B$2, resultados!$A$1:$ZZ$1, 0))</f>
        <v>#N/A</v>
      </c>
      <c r="C115" t="e">
        <f>INDEX(resultados!$A$2:$ZZ$246, 109, MATCH($B$3, resultados!$A$1:$ZZ$1, 0))</f>
        <v>#N/A</v>
      </c>
    </row>
    <row r="116" spans="1:3" x14ac:dyDescent="0.25">
      <c r="A116" t="e">
        <f>INDEX(resultados!$A$2:$ZZ$246, 110, MATCH($B$1, resultados!$A$1:$ZZ$1, 0))</f>
        <v>#N/A</v>
      </c>
      <c r="B116" t="e">
        <f>INDEX(resultados!$A$2:$ZZ$246, 110, MATCH($B$2, resultados!$A$1:$ZZ$1, 0))</f>
        <v>#N/A</v>
      </c>
      <c r="C116" t="e">
        <f>INDEX(resultados!$A$2:$ZZ$246, 110, MATCH($B$3, resultados!$A$1:$ZZ$1, 0))</f>
        <v>#N/A</v>
      </c>
    </row>
    <row r="117" spans="1:3" x14ac:dyDescent="0.25">
      <c r="A117" t="e">
        <f>INDEX(resultados!$A$2:$ZZ$246, 111, MATCH($B$1, resultados!$A$1:$ZZ$1, 0))</f>
        <v>#N/A</v>
      </c>
      <c r="B117" t="e">
        <f>INDEX(resultados!$A$2:$ZZ$246, 111, MATCH($B$2, resultados!$A$1:$ZZ$1, 0))</f>
        <v>#N/A</v>
      </c>
      <c r="C117" t="e">
        <f>INDEX(resultados!$A$2:$ZZ$246, 111, MATCH($B$3, resultados!$A$1:$ZZ$1, 0))</f>
        <v>#N/A</v>
      </c>
    </row>
    <row r="118" spans="1:3" x14ac:dyDescent="0.25">
      <c r="A118" t="e">
        <f>INDEX(resultados!$A$2:$ZZ$246, 112, MATCH($B$1, resultados!$A$1:$ZZ$1, 0))</f>
        <v>#N/A</v>
      </c>
      <c r="B118" t="e">
        <f>INDEX(resultados!$A$2:$ZZ$246, 112, MATCH($B$2, resultados!$A$1:$ZZ$1, 0))</f>
        <v>#N/A</v>
      </c>
      <c r="C118" t="e">
        <f>INDEX(resultados!$A$2:$ZZ$246, 112, MATCH($B$3, resultados!$A$1:$ZZ$1, 0))</f>
        <v>#N/A</v>
      </c>
    </row>
    <row r="119" spans="1:3" x14ac:dyDescent="0.25">
      <c r="A119" t="e">
        <f>INDEX(resultados!$A$2:$ZZ$246, 113, MATCH($B$1, resultados!$A$1:$ZZ$1, 0))</f>
        <v>#N/A</v>
      </c>
      <c r="B119" t="e">
        <f>INDEX(resultados!$A$2:$ZZ$246, 113, MATCH($B$2, resultados!$A$1:$ZZ$1, 0))</f>
        <v>#N/A</v>
      </c>
      <c r="C119" t="e">
        <f>INDEX(resultados!$A$2:$ZZ$246, 113, MATCH($B$3, resultados!$A$1:$ZZ$1, 0))</f>
        <v>#N/A</v>
      </c>
    </row>
    <row r="120" spans="1:3" x14ac:dyDescent="0.25">
      <c r="A120" t="e">
        <f>INDEX(resultados!$A$2:$ZZ$246, 114, MATCH($B$1, resultados!$A$1:$ZZ$1, 0))</f>
        <v>#N/A</v>
      </c>
      <c r="B120" t="e">
        <f>INDEX(resultados!$A$2:$ZZ$246, 114, MATCH($B$2, resultados!$A$1:$ZZ$1, 0))</f>
        <v>#N/A</v>
      </c>
      <c r="C120" t="e">
        <f>INDEX(resultados!$A$2:$ZZ$246, 114, MATCH($B$3, resultados!$A$1:$ZZ$1, 0))</f>
        <v>#N/A</v>
      </c>
    </row>
    <row r="121" spans="1:3" x14ac:dyDescent="0.25">
      <c r="A121" t="e">
        <f>INDEX(resultados!$A$2:$ZZ$246, 115, MATCH($B$1, resultados!$A$1:$ZZ$1, 0))</f>
        <v>#N/A</v>
      </c>
      <c r="B121" t="e">
        <f>INDEX(resultados!$A$2:$ZZ$246, 115, MATCH($B$2, resultados!$A$1:$ZZ$1, 0))</f>
        <v>#N/A</v>
      </c>
      <c r="C121" t="e">
        <f>INDEX(resultados!$A$2:$ZZ$246, 115, MATCH($B$3, resultados!$A$1:$ZZ$1, 0))</f>
        <v>#N/A</v>
      </c>
    </row>
    <row r="122" spans="1:3" x14ac:dyDescent="0.25">
      <c r="A122" t="e">
        <f>INDEX(resultados!$A$2:$ZZ$246, 116, MATCH($B$1, resultados!$A$1:$ZZ$1, 0))</f>
        <v>#N/A</v>
      </c>
      <c r="B122" t="e">
        <f>INDEX(resultados!$A$2:$ZZ$246, 116, MATCH($B$2, resultados!$A$1:$ZZ$1, 0))</f>
        <v>#N/A</v>
      </c>
      <c r="C122" t="e">
        <f>INDEX(resultados!$A$2:$ZZ$246, 116, MATCH($B$3, resultados!$A$1:$ZZ$1, 0))</f>
        <v>#N/A</v>
      </c>
    </row>
    <row r="123" spans="1:3" x14ac:dyDescent="0.25">
      <c r="A123" t="e">
        <f>INDEX(resultados!$A$2:$ZZ$246, 117, MATCH($B$1, resultados!$A$1:$ZZ$1, 0))</f>
        <v>#N/A</v>
      </c>
      <c r="B123" t="e">
        <f>INDEX(resultados!$A$2:$ZZ$246, 117, MATCH($B$2, resultados!$A$1:$ZZ$1, 0))</f>
        <v>#N/A</v>
      </c>
      <c r="C123" t="e">
        <f>INDEX(resultados!$A$2:$ZZ$246, 117, MATCH($B$3, resultados!$A$1:$ZZ$1, 0))</f>
        <v>#N/A</v>
      </c>
    </row>
    <row r="124" spans="1:3" x14ac:dyDescent="0.25">
      <c r="A124" t="e">
        <f>INDEX(resultados!$A$2:$ZZ$246, 118, MATCH($B$1, resultados!$A$1:$ZZ$1, 0))</f>
        <v>#N/A</v>
      </c>
      <c r="B124" t="e">
        <f>INDEX(resultados!$A$2:$ZZ$246, 118, MATCH($B$2, resultados!$A$1:$ZZ$1, 0))</f>
        <v>#N/A</v>
      </c>
      <c r="C124" t="e">
        <f>INDEX(resultados!$A$2:$ZZ$246, 118, MATCH($B$3, resultados!$A$1:$ZZ$1, 0))</f>
        <v>#N/A</v>
      </c>
    </row>
    <row r="125" spans="1:3" x14ac:dyDescent="0.25">
      <c r="A125" t="e">
        <f>INDEX(resultados!$A$2:$ZZ$246, 119, MATCH($B$1, resultados!$A$1:$ZZ$1, 0))</f>
        <v>#N/A</v>
      </c>
      <c r="B125" t="e">
        <f>INDEX(resultados!$A$2:$ZZ$246, 119, MATCH($B$2, resultados!$A$1:$ZZ$1, 0))</f>
        <v>#N/A</v>
      </c>
      <c r="C125" t="e">
        <f>INDEX(resultados!$A$2:$ZZ$246, 119, MATCH($B$3, resultados!$A$1:$ZZ$1, 0))</f>
        <v>#N/A</v>
      </c>
    </row>
    <row r="126" spans="1:3" x14ac:dyDescent="0.25">
      <c r="A126" t="e">
        <f>INDEX(resultados!$A$2:$ZZ$246, 120, MATCH($B$1, resultados!$A$1:$ZZ$1, 0))</f>
        <v>#N/A</v>
      </c>
      <c r="B126" t="e">
        <f>INDEX(resultados!$A$2:$ZZ$246, 120, MATCH($B$2, resultados!$A$1:$ZZ$1, 0))</f>
        <v>#N/A</v>
      </c>
      <c r="C126" t="e">
        <f>INDEX(resultados!$A$2:$ZZ$246, 120, MATCH($B$3, resultados!$A$1:$ZZ$1, 0))</f>
        <v>#N/A</v>
      </c>
    </row>
    <row r="127" spans="1:3" x14ac:dyDescent="0.25">
      <c r="A127" t="e">
        <f>INDEX(resultados!$A$2:$ZZ$246, 121, MATCH($B$1, resultados!$A$1:$ZZ$1, 0))</f>
        <v>#N/A</v>
      </c>
      <c r="B127" t="e">
        <f>INDEX(resultados!$A$2:$ZZ$246, 121, MATCH($B$2, resultados!$A$1:$ZZ$1, 0))</f>
        <v>#N/A</v>
      </c>
      <c r="C127" t="e">
        <f>INDEX(resultados!$A$2:$ZZ$246, 121, MATCH($B$3, resultados!$A$1:$ZZ$1, 0))</f>
        <v>#N/A</v>
      </c>
    </row>
    <row r="128" spans="1:3" x14ac:dyDescent="0.25">
      <c r="A128" t="e">
        <f>INDEX(resultados!$A$2:$ZZ$246, 122, MATCH($B$1, resultados!$A$1:$ZZ$1, 0))</f>
        <v>#N/A</v>
      </c>
      <c r="B128" t="e">
        <f>INDEX(resultados!$A$2:$ZZ$246, 122, MATCH($B$2, resultados!$A$1:$ZZ$1, 0))</f>
        <v>#N/A</v>
      </c>
      <c r="C128" t="e">
        <f>INDEX(resultados!$A$2:$ZZ$246, 122, MATCH($B$3, resultados!$A$1:$ZZ$1, 0))</f>
        <v>#N/A</v>
      </c>
    </row>
    <row r="129" spans="1:3" x14ac:dyDescent="0.25">
      <c r="A129" t="e">
        <f>INDEX(resultados!$A$2:$ZZ$246, 123, MATCH($B$1, resultados!$A$1:$ZZ$1, 0))</f>
        <v>#N/A</v>
      </c>
      <c r="B129" t="e">
        <f>INDEX(resultados!$A$2:$ZZ$246, 123, MATCH($B$2, resultados!$A$1:$ZZ$1, 0))</f>
        <v>#N/A</v>
      </c>
      <c r="C129" t="e">
        <f>INDEX(resultados!$A$2:$ZZ$246, 123, MATCH($B$3, resultados!$A$1:$ZZ$1, 0))</f>
        <v>#N/A</v>
      </c>
    </row>
    <row r="130" spans="1:3" x14ac:dyDescent="0.25">
      <c r="A130" t="e">
        <f>INDEX(resultados!$A$2:$ZZ$246, 124, MATCH($B$1, resultados!$A$1:$ZZ$1, 0))</f>
        <v>#N/A</v>
      </c>
      <c r="B130" t="e">
        <f>INDEX(resultados!$A$2:$ZZ$246, 124, MATCH($B$2, resultados!$A$1:$ZZ$1, 0))</f>
        <v>#N/A</v>
      </c>
      <c r="C130" t="e">
        <f>INDEX(resultados!$A$2:$ZZ$246, 124, MATCH($B$3, resultados!$A$1:$ZZ$1, 0))</f>
        <v>#N/A</v>
      </c>
    </row>
    <row r="131" spans="1:3" x14ac:dyDescent="0.25">
      <c r="A131" t="e">
        <f>INDEX(resultados!$A$2:$ZZ$246, 125, MATCH($B$1, resultados!$A$1:$ZZ$1, 0))</f>
        <v>#N/A</v>
      </c>
      <c r="B131" t="e">
        <f>INDEX(resultados!$A$2:$ZZ$246, 125, MATCH($B$2, resultados!$A$1:$ZZ$1, 0))</f>
        <v>#N/A</v>
      </c>
      <c r="C131" t="e">
        <f>INDEX(resultados!$A$2:$ZZ$246, 125, MATCH($B$3, resultados!$A$1:$ZZ$1, 0))</f>
        <v>#N/A</v>
      </c>
    </row>
    <row r="132" spans="1:3" x14ac:dyDescent="0.25">
      <c r="A132" t="e">
        <f>INDEX(resultados!$A$2:$ZZ$246, 126, MATCH($B$1, resultados!$A$1:$ZZ$1, 0))</f>
        <v>#N/A</v>
      </c>
      <c r="B132" t="e">
        <f>INDEX(resultados!$A$2:$ZZ$246, 126, MATCH($B$2, resultados!$A$1:$ZZ$1, 0))</f>
        <v>#N/A</v>
      </c>
      <c r="C132" t="e">
        <f>INDEX(resultados!$A$2:$ZZ$246, 126, MATCH($B$3, resultados!$A$1:$ZZ$1, 0))</f>
        <v>#N/A</v>
      </c>
    </row>
    <row r="133" spans="1:3" x14ac:dyDescent="0.25">
      <c r="A133" t="e">
        <f>INDEX(resultados!$A$2:$ZZ$246, 127, MATCH($B$1, resultados!$A$1:$ZZ$1, 0))</f>
        <v>#N/A</v>
      </c>
      <c r="B133" t="e">
        <f>INDEX(resultados!$A$2:$ZZ$246, 127, MATCH($B$2, resultados!$A$1:$ZZ$1, 0))</f>
        <v>#N/A</v>
      </c>
      <c r="C133" t="e">
        <f>INDEX(resultados!$A$2:$ZZ$246, 127, MATCH($B$3, resultados!$A$1:$ZZ$1, 0))</f>
        <v>#N/A</v>
      </c>
    </row>
    <row r="134" spans="1:3" x14ac:dyDescent="0.25">
      <c r="A134" t="e">
        <f>INDEX(resultados!$A$2:$ZZ$246, 128, MATCH($B$1, resultados!$A$1:$ZZ$1, 0))</f>
        <v>#N/A</v>
      </c>
      <c r="B134" t="e">
        <f>INDEX(resultados!$A$2:$ZZ$246, 128, MATCH($B$2, resultados!$A$1:$ZZ$1, 0))</f>
        <v>#N/A</v>
      </c>
      <c r="C134" t="e">
        <f>INDEX(resultados!$A$2:$ZZ$246, 128, MATCH($B$3, resultados!$A$1:$ZZ$1, 0))</f>
        <v>#N/A</v>
      </c>
    </row>
    <row r="135" spans="1:3" x14ac:dyDescent="0.25">
      <c r="A135" t="e">
        <f>INDEX(resultados!$A$2:$ZZ$246, 129, MATCH($B$1, resultados!$A$1:$ZZ$1, 0))</f>
        <v>#N/A</v>
      </c>
      <c r="B135" t="e">
        <f>INDEX(resultados!$A$2:$ZZ$246, 129, MATCH($B$2, resultados!$A$1:$ZZ$1, 0))</f>
        <v>#N/A</v>
      </c>
      <c r="C135" t="e">
        <f>INDEX(resultados!$A$2:$ZZ$246, 129, MATCH($B$3, resultados!$A$1:$ZZ$1, 0))</f>
        <v>#N/A</v>
      </c>
    </row>
    <row r="136" spans="1:3" x14ac:dyDescent="0.25">
      <c r="A136" t="e">
        <f>INDEX(resultados!$A$2:$ZZ$246, 130, MATCH($B$1, resultados!$A$1:$ZZ$1, 0))</f>
        <v>#N/A</v>
      </c>
      <c r="B136" t="e">
        <f>INDEX(resultados!$A$2:$ZZ$246, 130, MATCH($B$2, resultados!$A$1:$ZZ$1, 0))</f>
        <v>#N/A</v>
      </c>
      <c r="C136" t="e">
        <f>INDEX(resultados!$A$2:$ZZ$246, 130, MATCH($B$3, resultados!$A$1:$ZZ$1, 0))</f>
        <v>#N/A</v>
      </c>
    </row>
    <row r="137" spans="1:3" x14ac:dyDescent="0.25">
      <c r="A137" t="e">
        <f>INDEX(resultados!$A$2:$ZZ$246, 131, MATCH($B$1, resultados!$A$1:$ZZ$1, 0))</f>
        <v>#N/A</v>
      </c>
      <c r="B137" t="e">
        <f>INDEX(resultados!$A$2:$ZZ$246, 131, MATCH($B$2, resultados!$A$1:$ZZ$1, 0))</f>
        <v>#N/A</v>
      </c>
      <c r="C137" t="e">
        <f>INDEX(resultados!$A$2:$ZZ$246, 131, MATCH($B$3, resultados!$A$1:$ZZ$1, 0))</f>
        <v>#N/A</v>
      </c>
    </row>
    <row r="138" spans="1:3" x14ac:dyDescent="0.25">
      <c r="A138" t="e">
        <f>INDEX(resultados!$A$2:$ZZ$246, 132, MATCH($B$1, resultados!$A$1:$ZZ$1, 0))</f>
        <v>#N/A</v>
      </c>
      <c r="B138" t="e">
        <f>INDEX(resultados!$A$2:$ZZ$246, 132, MATCH($B$2, resultados!$A$1:$ZZ$1, 0))</f>
        <v>#N/A</v>
      </c>
      <c r="C138" t="e">
        <f>INDEX(resultados!$A$2:$ZZ$246, 132, MATCH($B$3, resultados!$A$1:$ZZ$1, 0))</f>
        <v>#N/A</v>
      </c>
    </row>
    <row r="139" spans="1:3" x14ac:dyDescent="0.25">
      <c r="A139" t="e">
        <f>INDEX(resultados!$A$2:$ZZ$246, 133, MATCH($B$1, resultados!$A$1:$ZZ$1, 0))</f>
        <v>#N/A</v>
      </c>
      <c r="B139" t="e">
        <f>INDEX(resultados!$A$2:$ZZ$246, 133, MATCH($B$2, resultados!$A$1:$ZZ$1, 0))</f>
        <v>#N/A</v>
      </c>
      <c r="C139" t="e">
        <f>INDEX(resultados!$A$2:$ZZ$246, 133, MATCH($B$3, resultados!$A$1:$ZZ$1, 0))</f>
        <v>#N/A</v>
      </c>
    </row>
    <row r="140" spans="1:3" x14ac:dyDescent="0.25">
      <c r="A140" t="e">
        <f>INDEX(resultados!$A$2:$ZZ$246, 134, MATCH($B$1, resultados!$A$1:$ZZ$1, 0))</f>
        <v>#N/A</v>
      </c>
      <c r="B140" t="e">
        <f>INDEX(resultados!$A$2:$ZZ$246, 134, MATCH($B$2, resultados!$A$1:$ZZ$1, 0))</f>
        <v>#N/A</v>
      </c>
      <c r="C140" t="e">
        <f>INDEX(resultados!$A$2:$ZZ$246, 134, MATCH($B$3, resultados!$A$1:$ZZ$1, 0))</f>
        <v>#N/A</v>
      </c>
    </row>
    <row r="141" spans="1:3" x14ac:dyDescent="0.25">
      <c r="A141" t="e">
        <f>INDEX(resultados!$A$2:$ZZ$246, 135, MATCH($B$1, resultados!$A$1:$ZZ$1, 0))</f>
        <v>#N/A</v>
      </c>
      <c r="B141" t="e">
        <f>INDEX(resultados!$A$2:$ZZ$246, 135, MATCH($B$2, resultados!$A$1:$ZZ$1, 0))</f>
        <v>#N/A</v>
      </c>
      <c r="C141" t="e">
        <f>INDEX(resultados!$A$2:$ZZ$246, 135, MATCH($B$3, resultados!$A$1:$ZZ$1, 0))</f>
        <v>#N/A</v>
      </c>
    </row>
    <row r="142" spans="1:3" x14ac:dyDescent="0.25">
      <c r="A142" t="e">
        <f>INDEX(resultados!$A$2:$ZZ$246, 136, MATCH($B$1, resultados!$A$1:$ZZ$1, 0))</f>
        <v>#N/A</v>
      </c>
      <c r="B142" t="e">
        <f>INDEX(resultados!$A$2:$ZZ$246, 136, MATCH($B$2, resultados!$A$1:$ZZ$1, 0))</f>
        <v>#N/A</v>
      </c>
      <c r="C142" t="e">
        <f>INDEX(resultados!$A$2:$ZZ$246, 136, MATCH($B$3, resultados!$A$1:$ZZ$1, 0))</f>
        <v>#N/A</v>
      </c>
    </row>
    <row r="143" spans="1:3" x14ac:dyDescent="0.25">
      <c r="A143" t="e">
        <f>INDEX(resultados!$A$2:$ZZ$246, 137, MATCH($B$1, resultados!$A$1:$ZZ$1, 0))</f>
        <v>#N/A</v>
      </c>
      <c r="B143" t="e">
        <f>INDEX(resultados!$A$2:$ZZ$246, 137, MATCH($B$2, resultados!$A$1:$ZZ$1, 0))</f>
        <v>#N/A</v>
      </c>
      <c r="C143" t="e">
        <f>INDEX(resultados!$A$2:$ZZ$246, 137, MATCH($B$3, resultados!$A$1:$ZZ$1, 0))</f>
        <v>#N/A</v>
      </c>
    </row>
    <row r="144" spans="1:3" x14ac:dyDescent="0.25">
      <c r="A144" t="e">
        <f>INDEX(resultados!$A$2:$ZZ$246, 138, MATCH($B$1, resultados!$A$1:$ZZ$1, 0))</f>
        <v>#N/A</v>
      </c>
      <c r="B144" t="e">
        <f>INDEX(resultados!$A$2:$ZZ$246, 138, MATCH($B$2, resultados!$A$1:$ZZ$1, 0))</f>
        <v>#N/A</v>
      </c>
      <c r="C144" t="e">
        <f>INDEX(resultados!$A$2:$ZZ$246, 138, MATCH($B$3, resultados!$A$1:$ZZ$1, 0))</f>
        <v>#N/A</v>
      </c>
    </row>
    <row r="145" spans="1:3" x14ac:dyDescent="0.25">
      <c r="A145" t="e">
        <f>INDEX(resultados!$A$2:$ZZ$246, 139, MATCH($B$1, resultados!$A$1:$ZZ$1, 0))</f>
        <v>#N/A</v>
      </c>
      <c r="B145" t="e">
        <f>INDEX(resultados!$A$2:$ZZ$246, 139, MATCH($B$2, resultados!$A$1:$ZZ$1, 0))</f>
        <v>#N/A</v>
      </c>
      <c r="C145" t="e">
        <f>INDEX(resultados!$A$2:$ZZ$246, 139, MATCH($B$3, resultados!$A$1:$ZZ$1, 0))</f>
        <v>#N/A</v>
      </c>
    </row>
    <row r="146" spans="1:3" x14ac:dyDescent="0.25">
      <c r="A146" t="e">
        <f>INDEX(resultados!$A$2:$ZZ$246, 140, MATCH($B$1, resultados!$A$1:$ZZ$1, 0))</f>
        <v>#N/A</v>
      </c>
      <c r="B146" t="e">
        <f>INDEX(resultados!$A$2:$ZZ$246, 140, MATCH($B$2, resultados!$A$1:$ZZ$1, 0))</f>
        <v>#N/A</v>
      </c>
      <c r="C146" t="e">
        <f>INDEX(resultados!$A$2:$ZZ$246, 140, MATCH($B$3, resultados!$A$1:$ZZ$1, 0))</f>
        <v>#N/A</v>
      </c>
    </row>
    <row r="147" spans="1:3" x14ac:dyDescent="0.25">
      <c r="A147" t="e">
        <f>INDEX(resultados!$A$2:$ZZ$246, 141, MATCH($B$1, resultados!$A$1:$ZZ$1, 0))</f>
        <v>#N/A</v>
      </c>
      <c r="B147" t="e">
        <f>INDEX(resultados!$A$2:$ZZ$246, 141, MATCH($B$2, resultados!$A$1:$ZZ$1, 0))</f>
        <v>#N/A</v>
      </c>
      <c r="C147" t="e">
        <f>INDEX(resultados!$A$2:$ZZ$246, 141, MATCH($B$3, resultados!$A$1:$ZZ$1, 0))</f>
        <v>#N/A</v>
      </c>
    </row>
    <row r="148" spans="1:3" x14ac:dyDescent="0.25">
      <c r="A148" t="e">
        <f>INDEX(resultados!$A$2:$ZZ$246, 142, MATCH($B$1, resultados!$A$1:$ZZ$1, 0))</f>
        <v>#N/A</v>
      </c>
      <c r="B148" t="e">
        <f>INDEX(resultados!$A$2:$ZZ$246, 142, MATCH($B$2, resultados!$A$1:$ZZ$1, 0))</f>
        <v>#N/A</v>
      </c>
      <c r="C148" t="e">
        <f>INDEX(resultados!$A$2:$ZZ$246, 142, MATCH($B$3, resultados!$A$1:$ZZ$1, 0))</f>
        <v>#N/A</v>
      </c>
    </row>
    <row r="149" spans="1:3" x14ac:dyDescent="0.25">
      <c r="A149" t="e">
        <f>INDEX(resultados!$A$2:$ZZ$246, 143, MATCH($B$1, resultados!$A$1:$ZZ$1, 0))</f>
        <v>#N/A</v>
      </c>
      <c r="B149" t="e">
        <f>INDEX(resultados!$A$2:$ZZ$246, 143, MATCH($B$2, resultados!$A$1:$ZZ$1, 0))</f>
        <v>#N/A</v>
      </c>
      <c r="C149" t="e">
        <f>INDEX(resultados!$A$2:$ZZ$246, 143, MATCH($B$3, resultados!$A$1:$ZZ$1, 0))</f>
        <v>#N/A</v>
      </c>
    </row>
    <row r="150" spans="1:3" x14ac:dyDescent="0.25">
      <c r="A150" t="e">
        <f>INDEX(resultados!$A$2:$ZZ$246, 144, MATCH($B$1, resultados!$A$1:$ZZ$1, 0))</f>
        <v>#N/A</v>
      </c>
      <c r="B150" t="e">
        <f>INDEX(resultados!$A$2:$ZZ$246, 144, MATCH($B$2, resultados!$A$1:$ZZ$1, 0))</f>
        <v>#N/A</v>
      </c>
      <c r="C150" t="e">
        <f>INDEX(resultados!$A$2:$ZZ$246, 144, MATCH($B$3, resultados!$A$1:$ZZ$1, 0))</f>
        <v>#N/A</v>
      </c>
    </row>
    <row r="151" spans="1:3" x14ac:dyDescent="0.25">
      <c r="A151" t="e">
        <f>INDEX(resultados!$A$2:$ZZ$246, 145, MATCH($B$1, resultados!$A$1:$ZZ$1, 0))</f>
        <v>#N/A</v>
      </c>
      <c r="B151" t="e">
        <f>INDEX(resultados!$A$2:$ZZ$246, 145, MATCH($B$2, resultados!$A$1:$ZZ$1, 0))</f>
        <v>#N/A</v>
      </c>
      <c r="C151" t="e">
        <f>INDEX(resultados!$A$2:$ZZ$246, 145, MATCH($B$3, resultados!$A$1:$ZZ$1, 0))</f>
        <v>#N/A</v>
      </c>
    </row>
    <row r="152" spans="1:3" x14ac:dyDescent="0.25">
      <c r="A152" t="e">
        <f>INDEX(resultados!$A$2:$ZZ$246, 146, MATCH($B$1, resultados!$A$1:$ZZ$1, 0))</f>
        <v>#N/A</v>
      </c>
      <c r="B152" t="e">
        <f>INDEX(resultados!$A$2:$ZZ$246, 146, MATCH($B$2, resultados!$A$1:$ZZ$1, 0))</f>
        <v>#N/A</v>
      </c>
      <c r="C152" t="e">
        <f>INDEX(resultados!$A$2:$ZZ$246, 146, MATCH($B$3, resultados!$A$1:$ZZ$1, 0))</f>
        <v>#N/A</v>
      </c>
    </row>
    <row r="153" spans="1:3" x14ac:dyDescent="0.25">
      <c r="A153" t="e">
        <f>INDEX(resultados!$A$2:$ZZ$246, 147, MATCH($B$1, resultados!$A$1:$ZZ$1, 0))</f>
        <v>#N/A</v>
      </c>
      <c r="B153" t="e">
        <f>INDEX(resultados!$A$2:$ZZ$246, 147, MATCH($B$2, resultados!$A$1:$ZZ$1, 0))</f>
        <v>#N/A</v>
      </c>
      <c r="C153" t="e">
        <f>INDEX(resultados!$A$2:$ZZ$246, 147, MATCH($B$3, resultados!$A$1:$ZZ$1, 0))</f>
        <v>#N/A</v>
      </c>
    </row>
    <row r="154" spans="1:3" x14ac:dyDescent="0.25">
      <c r="A154" t="e">
        <f>INDEX(resultados!$A$2:$ZZ$246, 148, MATCH($B$1, resultados!$A$1:$ZZ$1, 0))</f>
        <v>#N/A</v>
      </c>
      <c r="B154" t="e">
        <f>INDEX(resultados!$A$2:$ZZ$246, 148, MATCH($B$2, resultados!$A$1:$ZZ$1, 0))</f>
        <v>#N/A</v>
      </c>
      <c r="C154" t="e">
        <f>INDEX(resultados!$A$2:$ZZ$246, 148, MATCH($B$3, resultados!$A$1:$ZZ$1, 0))</f>
        <v>#N/A</v>
      </c>
    </row>
    <row r="155" spans="1:3" x14ac:dyDescent="0.25">
      <c r="A155" t="e">
        <f>INDEX(resultados!$A$2:$ZZ$246, 149, MATCH($B$1, resultados!$A$1:$ZZ$1, 0))</f>
        <v>#N/A</v>
      </c>
      <c r="B155" t="e">
        <f>INDEX(resultados!$A$2:$ZZ$246, 149, MATCH($B$2, resultados!$A$1:$ZZ$1, 0))</f>
        <v>#N/A</v>
      </c>
      <c r="C155" t="e">
        <f>INDEX(resultados!$A$2:$ZZ$246, 149, MATCH($B$3, resultados!$A$1:$ZZ$1, 0))</f>
        <v>#N/A</v>
      </c>
    </row>
    <row r="156" spans="1:3" x14ac:dyDescent="0.25">
      <c r="A156" t="e">
        <f>INDEX(resultados!$A$2:$ZZ$246, 150, MATCH($B$1, resultados!$A$1:$ZZ$1, 0))</f>
        <v>#N/A</v>
      </c>
      <c r="B156" t="e">
        <f>INDEX(resultados!$A$2:$ZZ$246, 150, MATCH($B$2, resultados!$A$1:$ZZ$1, 0))</f>
        <v>#N/A</v>
      </c>
      <c r="C156" t="e">
        <f>INDEX(resultados!$A$2:$ZZ$246, 150, MATCH($B$3, resultados!$A$1:$ZZ$1, 0))</f>
        <v>#N/A</v>
      </c>
    </row>
    <row r="157" spans="1:3" x14ac:dyDescent="0.25">
      <c r="A157" t="e">
        <f>INDEX(resultados!$A$2:$ZZ$246, 151, MATCH($B$1, resultados!$A$1:$ZZ$1, 0))</f>
        <v>#N/A</v>
      </c>
      <c r="B157" t="e">
        <f>INDEX(resultados!$A$2:$ZZ$246, 151, MATCH($B$2, resultados!$A$1:$ZZ$1, 0))</f>
        <v>#N/A</v>
      </c>
      <c r="C157" t="e">
        <f>INDEX(resultados!$A$2:$ZZ$246, 151, MATCH($B$3, resultados!$A$1:$ZZ$1, 0))</f>
        <v>#N/A</v>
      </c>
    </row>
    <row r="158" spans="1:3" x14ac:dyDescent="0.25">
      <c r="A158" t="e">
        <f>INDEX(resultados!$A$2:$ZZ$246, 152, MATCH($B$1, resultados!$A$1:$ZZ$1, 0))</f>
        <v>#N/A</v>
      </c>
      <c r="B158" t="e">
        <f>INDEX(resultados!$A$2:$ZZ$246, 152, MATCH($B$2, resultados!$A$1:$ZZ$1, 0))</f>
        <v>#N/A</v>
      </c>
      <c r="C158" t="e">
        <f>INDEX(resultados!$A$2:$ZZ$246, 152, MATCH($B$3, resultados!$A$1:$ZZ$1, 0))</f>
        <v>#N/A</v>
      </c>
    </row>
    <row r="159" spans="1:3" x14ac:dyDescent="0.25">
      <c r="A159" t="e">
        <f>INDEX(resultados!$A$2:$ZZ$246, 153, MATCH($B$1, resultados!$A$1:$ZZ$1, 0))</f>
        <v>#N/A</v>
      </c>
      <c r="B159" t="e">
        <f>INDEX(resultados!$A$2:$ZZ$246, 153, MATCH($B$2, resultados!$A$1:$ZZ$1, 0))</f>
        <v>#N/A</v>
      </c>
      <c r="C159" t="e">
        <f>INDEX(resultados!$A$2:$ZZ$246, 153, MATCH($B$3, resultados!$A$1:$ZZ$1, 0))</f>
        <v>#N/A</v>
      </c>
    </row>
    <row r="160" spans="1:3" x14ac:dyDescent="0.25">
      <c r="A160" t="e">
        <f>INDEX(resultados!$A$2:$ZZ$246, 154, MATCH($B$1, resultados!$A$1:$ZZ$1, 0))</f>
        <v>#N/A</v>
      </c>
      <c r="B160" t="e">
        <f>INDEX(resultados!$A$2:$ZZ$246, 154, MATCH($B$2, resultados!$A$1:$ZZ$1, 0))</f>
        <v>#N/A</v>
      </c>
      <c r="C160" t="e">
        <f>INDEX(resultados!$A$2:$ZZ$246, 154, MATCH($B$3, resultados!$A$1:$ZZ$1, 0))</f>
        <v>#N/A</v>
      </c>
    </row>
    <row r="161" spans="1:3" x14ac:dyDescent="0.25">
      <c r="A161" t="e">
        <f>INDEX(resultados!$A$2:$ZZ$246, 155, MATCH($B$1, resultados!$A$1:$ZZ$1, 0))</f>
        <v>#N/A</v>
      </c>
      <c r="B161" t="e">
        <f>INDEX(resultados!$A$2:$ZZ$246, 155, MATCH($B$2, resultados!$A$1:$ZZ$1, 0))</f>
        <v>#N/A</v>
      </c>
      <c r="C161" t="e">
        <f>INDEX(resultados!$A$2:$ZZ$246, 155, MATCH($B$3, resultados!$A$1:$ZZ$1, 0))</f>
        <v>#N/A</v>
      </c>
    </row>
    <row r="162" spans="1:3" x14ac:dyDescent="0.25">
      <c r="A162" t="e">
        <f>INDEX(resultados!$A$2:$ZZ$246, 156, MATCH($B$1, resultados!$A$1:$ZZ$1, 0))</f>
        <v>#N/A</v>
      </c>
      <c r="B162" t="e">
        <f>INDEX(resultados!$A$2:$ZZ$246, 156, MATCH($B$2, resultados!$A$1:$ZZ$1, 0))</f>
        <v>#N/A</v>
      </c>
      <c r="C162" t="e">
        <f>INDEX(resultados!$A$2:$ZZ$246, 156, MATCH($B$3, resultados!$A$1:$ZZ$1, 0))</f>
        <v>#N/A</v>
      </c>
    </row>
    <row r="163" spans="1:3" x14ac:dyDescent="0.25">
      <c r="A163" t="e">
        <f>INDEX(resultados!$A$2:$ZZ$246, 157, MATCH($B$1, resultados!$A$1:$ZZ$1, 0))</f>
        <v>#N/A</v>
      </c>
      <c r="B163" t="e">
        <f>INDEX(resultados!$A$2:$ZZ$246, 157, MATCH($B$2, resultados!$A$1:$ZZ$1, 0))</f>
        <v>#N/A</v>
      </c>
      <c r="C163" t="e">
        <f>INDEX(resultados!$A$2:$ZZ$246, 157, MATCH($B$3, resultados!$A$1:$ZZ$1, 0))</f>
        <v>#N/A</v>
      </c>
    </row>
    <row r="164" spans="1:3" x14ac:dyDescent="0.25">
      <c r="A164" t="e">
        <f>INDEX(resultados!$A$2:$ZZ$246, 158, MATCH($B$1, resultados!$A$1:$ZZ$1, 0))</f>
        <v>#N/A</v>
      </c>
      <c r="B164" t="e">
        <f>INDEX(resultados!$A$2:$ZZ$246, 158, MATCH($B$2, resultados!$A$1:$ZZ$1, 0))</f>
        <v>#N/A</v>
      </c>
      <c r="C164" t="e">
        <f>INDEX(resultados!$A$2:$ZZ$246, 158, MATCH($B$3, resultados!$A$1:$ZZ$1, 0))</f>
        <v>#N/A</v>
      </c>
    </row>
    <row r="165" spans="1:3" x14ac:dyDescent="0.25">
      <c r="A165" t="e">
        <f>INDEX(resultados!$A$2:$ZZ$246, 159, MATCH($B$1, resultados!$A$1:$ZZ$1, 0))</f>
        <v>#N/A</v>
      </c>
      <c r="B165" t="e">
        <f>INDEX(resultados!$A$2:$ZZ$246, 159, MATCH($B$2, resultados!$A$1:$ZZ$1, 0))</f>
        <v>#N/A</v>
      </c>
      <c r="C165" t="e">
        <f>INDEX(resultados!$A$2:$ZZ$246, 159, MATCH($B$3, resultados!$A$1:$ZZ$1, 0))</f>
        <v>#N/A</v>
      </c>
    </row>
    <row r="166" spans="1:3" x14ac:dyDescent="0.25">
      <c r="A166" t="e">
        <f>INDEX(resultados!$A$2:$ZZ$246, 160, MATCH($B$1, resultados!$A$1:$ZZ$1, 0))</f>
        <v>#N/A</v>
      </c>
      <c r="B166" t="e">
        <f>INDEX(resultados!$A$2:$ZZ$246, 160, MATCH($B$2, resultados!$A$1:$ZZ$1, 0))</f>
        <v>#N/A</v>
      </c>
      <c r="C166" t="e">
        <f>INDEX(resultados!$A$2:$ZZ$246, 160, MATCH($B$3, resultados!$A$1:$ZZ$1, 0))</f>
        <v>#N/A</v>
      </c>
    </row>
    <row r="167" spans="1:3" x14ac:dyDescent="0.25">
      <c r="A167" t="e">
        <f>INDEX(resultados!$A$2:$ZZ$246, 161, MATCH($B$1, resultados!$A$1:$ZZ$1, 0))</f>
        <v>#N/A</v>
      </c>
      <c r="B167" t="e">
        <f>INDEX(resultados!$A$2:$ZZ$246, 161, MATCH($B$2, resultados!$A$1:$ZZ$1, 0))</f>
        <v>#N/A</v>
      </c>
      <c r="C167" t="e">
        <f>INDEX(resultados!$A$2:$ZZ$246, 161, MATCH($B$3, resultados!$A$1:$ZZ$1, 0))</f>
        <v>#N/A</v>
      </c>
    </row>
    <row r="168" spans="1:3" x14ac:dyDescent="0.25">
      <c r="A168" t="e">
        <f>INDEX(resultados!$A$2:$ZZ$246, 162, MATCH($B$1, resultados!$A$1:$ZZ$1, 0))</f>
        <v>#N/A</v>
      </c>
      <c r="B168" t="e">
        <f>INDEX(resultados!$A$2:$ZZ$246, 162, MATCH($B$2, resultados!$A$1:$ZZ$1, 0))</f>
        <v>#N/A</v>
      </c>
      <c r="C168" t="e">
        <f>INDEX(resultados!$A$2:$ZZ$246, 162, MATCH($B$3, resultados!$A$1:$ZZ$1, 0))</f>
        <v>#N/A</v>
      </c>
    </row>
    <row r="169" spans="1:3" x14ac:dyDescent="0.25">
      <c r="A169" t="e">
        <f>INDEX(resultados!$A$2:$ZZ$246, 163, MATCH($B$1, resultados!$A$1:$ZZ$1, 0))</f>
        <v>#N/A</v>
      </c>
      <c r="B169" t="e">
        <f>INDEX(resultados!$A$2:$ZZ$246, 163, MATCH($B$2, resultados!$A$1:$ZZ$1, 0))</f>
        <v>#N/A</v>
      </c>
      <c r="C169" t="e">
        <f>INDEX(resultados!$A$2:$ZZ$246, 163, MATCH($B$3, resultados!$A$1:$ZZ$1, 0))</f>
        <v>#N/A</v>
      </c>
    </row>
    <row r="170" spans="1:3" x14ac:dyDescent="0.25">
      <c r="A170" t="e">
        <f>INDEX(resultados!$A$2:$ZZ$246, 164, MATCH($B$1, resultados!$A$1:$ZZ$1, 0))</f>
        <v>#N/A</v>
      </c>
      <c r="B170" t="e">
        <f>INDEX(resultados!$A$2:$ZZ$246, 164, MATCH($B$2, resultados!$A$1:$ZZ$1, 0))</f>
        <v>#N/A</v>
      </c>
      <c r="C170" t="e">
        <f>INDEX(resultados!$A$2:$ZZ$246, 164, MATCH($B$3, resultados!$A$1:$ZZ$1, 0))</f>
        <v>#N/A</v>
      </c>
    </row>
    <row r="171" spans="1:3" x14ac:dyDescent="0.25">
      <c r="A171" t="e">
        <f>INDEX(resultados!$A$2:$ZZ$246, 165, MATCH($B$1, resultados!$A$1:$ZZ$1, 0))</f>
        <v>#N/A</v>
      </c>
      <c r="B171" t="e">
        <f>INDEX(resultados!$A$2:$ZZ$246, 165, MATCH($B$2, resultados!$A$1:$ZZ$1, 0))</f>
        <v>#N/A</v>
      </c>
      <c r="C171" t="e">
        <f>INDEX(resultados!$A$2:$ZZ$246, 165, MATCH($B$3, resultados!$A$1:$ZZ$1, 0))</f>
        <v>#N/A</v>
      </c>
    </row>
    <row r="172" spans="1:3" x14ac:dyDescent="0.25">
      <c r="A172" t="e">
        <f>INDEX(resultados!$A$2:$ZZ$246, 166, MATCH($B$1, resultados!$A$1:$ZZ$1, 0))</f>
        <v>#N/A</v>
      </c>
      <c r="B172" t="e">
        <f>INDEX(resultados!$A$2:$ZZ$246, 166, MATCH($B$2, resultados!$A$1:$ZZ$1, 0))</f>
        <v>#N/A</v>
      </c>
      <c r="C172" t="e">
        <f>INDEX(resultados!$A$2:$ZZ$246, 166, MATCH($B$3, resultados!$A$1:$ZZ$1, 0))</f>
        <v>#N/A</v>
      </c>
    </row>
    <row r="173" spans="1:3" x14ac:dyDescent="0.25">
      <c r="A173" t="e">
        <f>INDEX(resultados!$A$2:$ZZ$246, 167, MATCH($B$1, resultados!$A$1:$ZZ$1, 0))</f>
        <v>#N/A</v>
      </c>
      <c r="B173" t="e">
        <f>INDEX(resultados!$A$2:$ZZ$246, 167, MATCH($B$2, resultados!$A$1:$ZZ$1, 0))</f>
        <v>#N/A</v>
      </c>
      <c r="C173" t="e">
        <f>INDEX(resultados!$A$2:$ZZ$246, 167, MATCH($B$3, resultados!$A$1:$ZZ$1, 0))</f>
        <v>#N/A</v>
      </c>
    </row>
    <row r="174" spans="1:3" x14ac:dyDescent="0.25">
      <c r="A174" t="e">
        <f>INDEX(resultados!$A$2:$ZZ$246, 168, MATCH($B$1, resultados!$A$1:$ZZ$1, 0))</f>
        <v>#N/A</v>
      </c>
      <c r="B174" t="e">
        <f>INDEX(resultados!$A$2:$ZZ$246, 168, MATCH($B$2, resultados!$A$1:$ZZ$1, 0))</f>
        <v>#N/A</v>
      </c>
      <c r="C174" t="e">
        <f>INDEX(resultados!$A$2:$ZZ$246, 168, MATCH($B$3, resultados!$A$1:$ZZ$1, 0))</f>
        <v>#N/A</v>
      </c>
    </row>
    <row r="175" spans="1:3" x14ac:dyDescent="0.25">
      <c r="A175" t="e">
        <f>INDEX(resultados!$A$2:$ZZ$246, 169, MATCH($B$1, resultados!$A$1:$ZZ$1, 0))</f>
        <v>#N/A</v>
      </c>
      <c r="B175" t="e">
        <f>INDEX(resultados!$A$2:$ZZ$246, 169, MATCH($B$2, resultados!$A$1:$ZZ$1, 0))</f>
        <v>#N/A</v>
      </c>
      <c r="C175" t="e">
        <f>INDEX(resultados!$A$2:$ZZ$246, 169, MATCH($B$3, resultados!$A$1:$ZZ$1, 0))</f>
        <v>#N/A</v>
      </c>
    </row>
    <row r="176" spans="1:3" x14ac:dyDescent="0.25">
      <c r="A176" t="e">
        <f>INDEX(resultados!$A$2:$ZZ$246, 170, MATCH($B$1, resultados!$A$1:$ZZ$1, 0))</f>
        <v>#N/A</v>
      </c>
      <c r="B176" t="e">
        <f>INDEX(resultados!$A$2:$ZZ$246, 170, MATCH($B$2, resultados!$A$1:$ZZ$1, 0))</f>
        <v>#N/A</v>
      </c>
      <c r="C176" t="e">
        <f>INDEX(resultados!$A$2:$ZZ$246, 170, MATCH($B$3, resultados!$A$1:$ZZ$1, 0))</f>
        <v>#N/A</v>
      </c>
    </row>
    <row r="177" spans="1:3" x14ac:dyDescent="0.25">
      <c r="A177" t="e">
        <f>INDEX(resultados!$A$2:$ZZ$246, 171, MATCH($B$1, resultados!$A$1:$ZZ$1, 0))</f>
        <v>#N/A</v>
      </c>
      <c r="B177" t="e">
        <f>INDEX(resultados!$A$2:$ZZ$246, 171, MATCH($B$2, resultados!$A$1:$ZZ$1, 0))</f>
        <v>#N/A</v>
      </c>
      <c r="C177" t="e">
        <f>INDEX(resultados!$A$2:$ZZ$246, 171, MATCH($B$3, resultados!$A$1:$ZZ$1, 0))</f>
        <v>#N/A</v>
      </c>
    </row>
    <row r="178" spans="1:3" x14ac:dyDescent="0.25">
      <c r="A178" t="e">
        <f>INDEX(resultados!$A$2:$ZZ$246, 172, MATCH($B$1, resultados!$A$1:$ZZ$1, 0))</f>
        <v>#N/A</v>
      </c>
      <c r="B178" t="e">
        <f>INDEX(resultados!$A$2:$ZZ$246, 172, MATCH($B$2, resultados!$A$1:$ZZ$1, 0))</f>
        <v>#N/A</v>
      </c>
      <c r="C178" t="e">
        <f>INDEX(resultados!$A$2:$ZZ$246, 172, MATCH($B$3, resultados!$A$1:$ZZ$1, 0))</f>
        <v>#N/A</v>
      </c>
    </row>
    <row r="179" spans="1:3" x14ac:dyDescent="0.25">
      <c r="A179" t="e">
        <f>INDEX(resultados!$A$2:$ZZ$246, 173, MATCH($B$1, resultados!$A$1:$ZZ$1, 0))</f>
        <v>#N/A</v>
      </c>
      <c r="B179" t="e">
        <f>INDEX(resultados!$A$2:$ZZ$246, 173, MATCH($B$2, resultados!$A$1:$ZZ$1, 0))</f>
        <v>#N/A</v>
      </c>
      <c r="C179" t="e">
        <f>INDEX(resultados!$A$2:$ZZ$246, 173, MATCH($B$3, resultados!$A$1:$ZZ$1, 0))</f>
        <v>#N/A</v>
      </c>
    </row>
    <row r="180" spans="1:3" x14ac:dyDescent="0.25">
      <c r="A180" t="e">
        <f>INDEX(resultados!$A$2:$ZZ$246, 174, MATCH($B$1, resultados!$A$1:$ZZ$1, 0))</f>
        <v>#N/A</v>
      </c>
      <c r="B180" t="e">
        <f>INDEX(resultados!$A$2:$ZZ$246, 174, MATCH($B$2, resultados!$A$1:$ZZ$1, 0))</f>
        <v>#N/A</v>
      </c>
      <c r="C180" t="e">
        <f>INDEX(resultados!$A$2:$ZZ$246, 174, MATCH($B$3, resultados!$A$1:$ZZ$1, 0))</f>
        <v>#N/A</v>
      </c>
    </row>
    <row r="181" spans="1:3" x14ac:dyDescent="0.25">
      <c r="A181" t="e">
        <f>INDEX(resultados!$A$2:$ZZ$246, 175, MATCH($B$1, resultados!$A$1:$ZZ$1, 0))</f>
        <v>#N/A</v>
      </c>
      <c r="B181" t="e">
        <f>INDEX(resultados!$A$2:$ZZ$246, 175, MATCH($B$2, resultados!$A$1:$ZZ$1, 0))</f>
        <v>#N/A</v>
      </c>
      <c r="C181" t="e">
        <f>INDEX(resultados!$A$2:$ZZ$246, 175, MATCH($B$3, resultados!$A$1:$ZZ$1, 0))</f>
        <v>#N/A</v>
      </c>
    </row>
    <row r="182" spans="1:3" x14ac:dyDescent="0.25">
      <c r="A182" t="e">
        <f>INDEX(resultados!$A$2:$ZZ$246, 176, MATCH($B$1, resultados!$A$1:$ZZ$1, 0))</f>
        <v>#N/A</v>
      </c>
      <c r="B182" t="e">
        <f>INDEX(resultados!$A$2:$ZZ$246, 176, MATCH($B$2, resultados!$A$1:$ZZ$1, 0))</f>
        <v>#N/A</v>
      </c>
      <c r="C182" t="e">
        <f>INDEX(resultados!$A$2:$ZZ$246, 176, MATCH($B$3, resultados!$A$1:$ZZ$1, 0))</f>
        <v>#N/A</v>
      </c>
    </row>
    <row r="183" spans="1:3" x14ac:dyDescent="0.25">
      <c r="A183" t="e">
        <f>INDEX(resultados!$A$2:$ZZ$246, 177, MATCH($B$1, resultados!$A$1:$ZZ$1, 0))</f>
        <v>#N/A</v>
      </c>
      <c r="B183" t="e">
        <f>INDEX(resultados!$A$2:$ZZ$246, 177, MATCH($B$2, resultados!$A$1:$ZZ$1, 0))</f>
        <v>#N/A</v>
      </c>
      <c r="C183" t="e">
        <f>INDEX(resultados!$A$2:$ZZ$246, 177, MATCH($B$3, resultados!$A$1:$ZZ$1, 0))</f>
        <v>#N/A</v>
      </c>
    </row>
    <row r="184" spans="1:3" x14ac:dyDescent="0.25">
      <c r="A184" t="e">
        <f>INDEX(resultados!$A$2:$ZZ$246, 178, MATCH($B$1, resultados!$A$1:$ZZ$1, 0))</f>
        <v>#N/A</v>
      </c>
      <c r="B184" t="e">
        <f>INDEX(resultados!$A$2:$ZZ$246, 178, MATCH($B$2, resultados!$A$1:$ZZ$1, 0))</f>
        <v>#N/A</v>
      </c>
      <c r="C184" t="e">
        <f>INDEX(resultados!$A$2:$ZZ$246, 178, MATCH($B$3, resultados!$A$1:$ZZ$1, 0))</f>
        <v>#N/A</v>
      </c>
    </row>
    <row r="185" spans="1:3" x14ac:dyDescent="0.25">
      <c r="A185" t="e">
        <f>INDEX(resultados!$A$2:$ZZ$246, 179, MATCH($B$1, resultados!$A$1:$ZZ$1, 0))</f>
        <v>#N/A</v>
      </c>
      <c r="B185" t="e">
        <f>INDEX(resultados!$A$2:$ZZ$246, 179, MATCH($B$2, resultados!$A$1:$ZZ$1, 0))</f>
        <v>#N/A</v>
      </c>
      <c r="C185" t="e">
        <f>INDEX(resultados!$A$2:$ZZ$246, 179, MATCH($B$3, resultados!$A$1:$ZZ$1, 0))</f>
        <v>#N/A</v>
      </c>
    </row>
    <row r="186" spans="1:3" x14ac:dyDescent="0.25">
      <c r="A186" t="e">
        <f>INDEX(resultados!$A$2:$ZZ$246, 180, MATCH($B$1, resultados!$A$1:$ZZ$1, 0))</f>
        <v>#N/A</v>
      </c>
      <c r="B186" t="e">
        <f>INDEX(resultados!$A$2:$ZZ$246, 180, MATCH($B$2, resultados!$A$1:$ZZ$1, 0))</f>
        <v>#N/A</v>
      </c>
      <c r="C186" t="e">
        <f>INDEX(resultados!$A$2:$ZZ$246, 180, MATCH($B$3, resultados!$A$1:$ZZ$1, 0))</f>
        <v>#N/A</v>
      </c>
    </row>
    <row r="187" spans="1:3" x14ac:dyDescent="0.25">
      <c r="A187" t="e">
        <f>INDEX(resultados!$A$2:$ZZ$246, 181, MATCH($B$1, resultados!$A$1:$ZZ$1, 0))</f>
        <v>#N/A</v>
      </c>
      <c r="B187" t="e">
        <f>INDEX(resultados!$A$2:$ZZ$246, 181, MATCH($B$2, resultados!$A$1:$ZZ$1, 0))</f>
        <v>#N/A</v>
      </c>
      <c r="C187" t="e">
        <f>INDEX(resultados!$A$2:$ZZ$246, 181, MATCH($B$3, resultados!$A$1:$ZZ$1, 0))</f>
        <v>#N/A</v>
      </c>
    </row>
    <row r="188" spans="1:3" x14ac:dyDescent="0.25">
      <c r="A188" t="e">
        <f>INDEX(resultados!$A$2:$ZZ$246, 182, MATCH($B$1, resultados!$A$1:$ZZ$1, 0))</f>
        <v>#N/A</v>
      </c>
      <c r="B188" t="e">
        <f>INDEX(resultados!$A$2:$ZZ$246, 182, MATCH($B$2, resultados!$A$1:$ZZ$1, 0))</f>
        <v>#N/A</v>
      </c>
      <c r="C188" t="e">
        <f>INDEX(resultados!$A$2:$ZZ$246, 182, MATCH($B$3, resultados!$A$1:$ZZ$1, 0))</f>
        <v>#N/A</v>
      </c>
    </row>
    <row r="189" spans="1:3" x14ac:dyDescent="0.25">
      <c r="A189" t="e">
        <f>INDEX(resultados!$A$2:$ZZ$246, 183, MATCH($B$1, resultados!$A$1:$ZZ$1, 0))</f>
        <v>#N/A</v>
      </c>
      <c r="B189" t="e">
        <f>INDEX(resultados!$A$2:$ZZ$246, 183, MATCH($B$2, resultados!$A$1:$ZZ$1, 0))</f>
        <v>#N/A</v>
      </c>
      <c r="C189" t="e">
        <f>INDEX(resultados!$A$2:$ZZ$246, 183, MATCH($B$3, resultados!$A$1:$ZZ$1, 0))</f>
        <v>#N/A</v>
      </c>
    </row>
    <row r="190" spans="1:3" x14ac:dyDescent="0.25">
      <c r="A190" t="e">
        <f>INDEX(resultados!$A$2:$ZZ$246, 184, MATCH($B$1, resultados!$A$1:$ZZ$1, 0))</f>
        <v>#N/A</v>
      </c>
      <c r="B190" t="e">
        <f>INDEX(resultados!$A$2:$ZZ$246, 184, MATCH($B$2, resultados!$A$1:$ZZ$1, 0))</f>
        <v>#N/A</v>
      </c>
      <c r="C190" t="e">
        <f>INDEX(resultados!$A$2:$ZZ$246, 184, MATCH($B$3, resultados!$A$1:$ZZ$1, 0))</f>
        <v>#N/A</v>
      </c>
    </row>
    <row r="191" spans="1:3" x14ac:dyDescent="0.25">
      <c r="A191" t="e">
        <f>INDEX(resultados!$A$2:$ZZ$246, 185, MATCH($B$1, resultados!$A$1:$ZZ$1, 0))</f>
        <v>#N/A</v>
      </c>
      <c r="B191" t="e">
        <f>INDEX(resultados!$A$2:$ZZ$246, 185, MATCH($B$2, resultados!$A$1:$ZZ$1, 0))</f>
        <v>#N/A</v>
      </c>
      <c r="C191" t="e">
        <f>INDEX(resultados!$A$2:$ZZ$246, 185, MATCH($B$3, resultados!$A$1:$ZZ$1, 0))</f>
        <v>#N/A</v>
      </c>
    </row>
    <row r="192" spans="1:3" x14ac:dyDescent="0.25">
      <c r="A192" t="e">
        <f>INDEX(resultados!$A$2:$ZZ$246, 186, MATCH($B$1, resultados!$A$1:$ZZ$1, 0))</f>
        <v>#N/A</v>
      </c>
      <c r="B192" t="e">
        <f>INDEX(resultados!$A$2:$ZZ$246, 186, MATCH($B$2, resultados!$A$1:$ZZ$1, 0))</f>
        <v>#N/A</v>
      </c>
      <c r="C192" t="e">
        <f>INDEX(resultados!$A$2:$ZZ$246, 186, MATCH($B$3, resultados!$A$1:$ZZ$1, 0))</f>
        <v>#N/A</v>
      </c>
    </row>
    <row r="193" spans="1:3" x14ac:dyDescent="0.25">
      <c r="A193" t="e">
        <f>INDEX(resultados!$A$2:$ZZ$246, 187, MATCH($B$1, resultados!$A$1:$ZZ$1, 0))</f>
        <v>#N/A</v>
      </c>
      <c r="B193" t="e">
        <f>INDEX(resultados!$A$2:$ZZ$246, 187, MATCH($B$2, resultados!$A$1:$ZZ$1, 0))</f>
        <v>#N/A</v>
      </c>
      <c r="C193" t="e">
        <f>INDEX(resultados!$A$2:$ZZ$246, 187, MATCH($B$3, resultados!$A$1:$ZZ$1, 0))</f>
        <v>#N/A</v>
      </c>
    </row>
    <row r="194" spans="1:3" x14ac:dyDescent="0.25">
      <c r="A194" t="e">
        <f>INDEX(resultados!$A$2:$ZZ$246, 188, MATCH($B$1, resultados!$A$1:$ZZ$1, 0))</f>
        <v>#N/A</v>
      </c>
      <c r="B194" t="e">
        <f>INDEX(resultados!$A$2:$ZZ$246, 188, MATCH($B$2, resultados!$A$1:$ZZ$1, 0))</f>
        <v>#N/A</v>
      </c>
      <c r="C194" t="e">
        <f>INDEX(resultados!$A$2:$ZZ$246, 188, MATCH($B$3, resultados!$A$1:$ZZ$1, 0))</f>
        <v>#N/A</v>
      </c>
    </row>
    <row r="195" spans="1:3" x14ac:dyDescent="0.25">
      <c r="A195" t="e">
        <f>INDEX(resultados!$A$2:$ZZ$246, 189, MATCH($B$1, resultados!$A$1:$ZZ$1, 0))</f>
        <v>#N/A</v>
      </c>
      <c r="B195" t="e">
        <f>INDEX(resultados!$A$2:$ZZ$246, 189, MATCH($B$2, resultados!$A$1:$ZZ$1, 0))</f>
        <v>#N/A</v>
      </c>
      <c r="C195" t="e">
        <f>INDEX(resultados!$A$2:$ZZ$246, 189, MATCH($B$3, resultados!$A$1:$ZZ$1, 0))</f>
        <v>#N/A</v>
      </c>
    </row>
    <row r="196" spans="1:3" x14ac:dyDescent="0.25">
      <c r="A196" t="e">
        <f>INDEX(resultados!$A$2:$ZZ$246, 190, MATCH($B$1, resultados!$A$1:$ZZ$1, 0))</f>
        <v>#N/A</v>
      </c>
      <c r="B196" t="e">
        <f>INDEX(resultados!$A$2:$ZZ$246, 190, MATCH($B$2, resultados!$A$1:$ZZ$1, 0))</f>
        <v>#N/A</v>
      </c>
      <c r="C196" t="e">
        <f>INDEX(resultados!$A$2:$ZZ$246, 190, MATCH($B$3, resultados!$A$1:$ZZ$1, 0))</f>
        <v>#N/A</v>
      </c>
    </row>
    <row r="197" spans="1:3" x14ac:dyDescent="0.25">
      <c r="A197" t="e">
        <f>INDEX(resultados!$A$2:$ZZ$246, 191, MATCH($B$1, resultados!$A$1:$ZZ$1, 0))</f>
        <v>#N/A</v>
      </c>
      <c r="B197" t="e">
        <f>INDEX(resultados!$A$2:$ZZ$246, 191, MATCH($B$2, resultados!$A$1:$ZZ$1, 0))</f>
        <v>#N/A</v>
      </c>
      <c r="C197" t="e">
        <f>INDEX(resultados!$A$2:$ZZ$246, 191, MATCH($B$3, resultados!$A$1:$ZZ$1, 0))</f>
        <v>#N/A</v>
      </c>
    </row>
    <row r="198" spans="1:3" x14ac:dyDescent="0.25">
      <c r="A198" t="e">
        <f>INDEX(resultados!$A$2:$ZZ$246, 192, MATCH($B$1, resultados!$A$1:$ZZ$1, 0))</f>
        <v>#N/A</v>
      </c>
      <c r="B198" t="e">
        <f>INDEX(resultados!$A$2:$ZZ$246, 192, MATCH($B$2, resultados!$A$1:$ZZ$1, 0))</f>
        <v>#N/A</v>
      </c>
      <c r="C198" t="e">
        <f>INDEX(resultados!$A$2:$ZZ$246, 192, MATCH($B$3, resultados!$A$1:$ZZ$1, 0))</f>
        <v>#N/A</v>
      </c>
    </row>
    <row r="199" spans="1:3" x14ac:dyDescent="0.25">
      <c r="A199" t="e">
        <f>INDEX(resultados!$A$2:$ZZ$246, 193, MATCH($B$1, resultados!$A$1:$ZZ$1, 0))</f>
        <v>#N/A</v>
      </c>
      <c r="B199" t="e">
        <f>INDEX(resultados!$A$2:$ZZ$246, 193, MATCH($B$2, resultados!$A$1:$ZZ$1, 0))</f>
        <v>#N/A</v>
      </c>
      <c r="C199" t="e">
        <f>INDEX(resultados!$A$2:$ZZ$246, 193, MATCH($B$3, resultados!$A$1:$ZZ$1, 0))</f>
        <v>#N/A</v>
      </c>
    </row>
    <row r="200" spans="1:3" x14ac:dyDescent="0.25">
      <c r="A200" t="e">
        <f>INDEX(resultados!$A$2:$ZZ$246, 194, MATCH($B$1, resultados!$A$1:$ZZ$1, 0))</f>
        <v>#N/A</v>
      </c>
      <c r="B200" t="e">
        <f>INDEX(resultados!$A$2:$ZZ$246, 194, MATCH($B$2, resultados!$A$1:$ZZ$1, 0))</f>
        <v>#N/A</v>
      </c>
      <c r="C200" t="e">
        <f>INDEX(resultados!$A$2:$ZZ$246, 194, MATCH($B$3, resultados!$A$1:$ZZ$1, 0))</f>
        <v>#N/A</v>
      </c>
    </row>
    <row r="201" spans="1:3" x14ac:dyDescent="0.25">
      <c r="A201" t="e">
        <f>INDEX(resultados!$A$2:$ZZ$246, 195, MATCH($B$1, resultados!$A$1:$ZZ$1, 0))</f>
        <v>#N/A</v>
      </c>
      <c r="B201" t="e">
        <f>INDEX(resultados!$A$2:$ZZ$246, 195, MATCH($B$2, resultados!$A$1:$ZZ$1, 0))</f>
        <v>#N/A</v>
      </c>
      <c r="C201" t="e">
        <f>INDEX(resultados!$A$2:$ZZ$246, 195, MATCH($B$3, resultados!$A$1:$ZZ$1, 0))</f>
        <v>#N/A</v>
      </c>
    </row>
    <row r="202" spans="1:3" x14ac:dyDescent="0.25">
      <c r="A202" t="e">
        <f>INDEX(resultados!$A$2:$ZZ$246, 196, MATCH($B$1, resultados!$A$1:$ZZ$1, 0))</f>
        <v>#N/A</v>
      </c>
      <c r="B202" t="e">
        <f>INDEX(resultados!$A$2:$ZZ$246, 196, MATCH($B$2, resultados!$A$1:$ZZ$1, 0))</f>
        <v>#N/A</v>
      </c>
      <c r="C202" t="e">
        <f>INDEX(resultados!$A$2:$ZZ$246, 196, MATCH($B$3, resultados!$A$1:$ZZ$1, 0))</f>
        <v>#N/A</v>
      </c>
    </row>
    <row r="203" spans="1:3" x14ac:dyDescent="0.25">
      <c r="A203" t="e">
        <f>INDEX(resultados!$A$2:$ZZ$246, 197, MATCH($B$1, resultados!$A$1:$ZZ$1, 0))</f>
        <v>#N/A</v>
      </c>
      <c r="B203" t="e">
        <f>INDEX(resultados!$A$2:$ZZ$246, 197, MATCH($B$2, resultados!$A$1:$ZZ$1, 0))</f>
        <v>#N/A</v>
      </c>
      <c r="C203" t="e">
        <f>INDEX(resultados!$A$2:$ZZ$246, 197, MATCH($B$3, resultados!$A$1:$ZZ$1, 0))</f>
        <v>#N/A</v>
      </c>
    </row>
    <row r="204" spans="1:3" x14ac:dyDescent="0.25">
      <c r="A204" t="e">
        <f>INDEX(resultados!$A$2:$ZZ$246, 198, MATCH($B$1, resultados!$A$1:$ZZ$1, 0))</f>
        <v>#N/A</v>
      </c>
      <c r="B204" t="e">
        <f>INDEX(resultados!$A$2:$ZZ$246, 198, MATCH($B$2, resultados!$A$1:$ZZ$1, 0))</f>
        <v>#N/A</v>
      </c>
      <c r="C204" t="e">
        <f>INDEX(resultados!$A$2:$ZZ$246, 198, MATCH($B$3, resultados!$A$1:$ZZ$1, 0))</f>
        <v>#N/A</v>
      </c>
    </row>
    <row r="205" spans="1:3" x14ac:dyDescent="0.25">
      <c r="A205" t="e">
        <f>INDEX(resultados!$A$2:$ZZ$246, 199, MATCH($B$1, resultados!$A$1:$ZZ$1, 0))</f>
        <v>#N/A</v>
      </c>
      <c r="B205" t="e">
        <f>INDEX(resultados!$A$2:$ZZ$246, 199, MATCH($B$2, resultados!$A$1:$ZZ$1, 0))</f>
        <v>#N/A</v>
      </c>
      <c r="C205" t="e">
        <f>INDEX(resultados!$A$2:$ZZ$246, 199, MATCH($B$3, resultados!$A$1:$ZZ$1, 0))</f>
        <v>#N/A</v>
      </c>
    </row>
    <row r="206" spans="1:3" x14ac:dyDescent="0.25">
      <c r="A206" t="e">
        <f>INDEX(resultados!$A$2:$ZZ$246, 200, MATCH($B$1, resultados!$A$1:$ZZ$1, 0))</f>
        <v>#N/A</v>
      </c>
      <c r="B206" t="e">
        <f>INDEX(resultados!$A$2:$ZZ$246, 200, MATCH($B$2, resultados!$A$1:$ZZ$1, 0))</f>
        <v>#N/A</v>
      </c>
      <c r="C206" t="e">
        <f>INDEX(resultados!$A$2:$ZZ$246, 200, MATCH($B$3, resultados!$A$1:$ZZ$1, 0))</f>
        <v>#N/A</v>
      </c>
    </row>
    <row r="207" spans="1:3" x14ac:dyDescent="0.25">
      <c r="A207" t="e">
        <f>INDEX(resultados!$A$2:$ZZ$246, 201, MATCH($B$1, resultados!$A$1:$ZZ$1, 0))</f>
        <v>#N/A</v>
      </c>
      <c r="B207" t="e">
        <f>INDEX(resultados!$A$2:$ZZ$246, 201, MATCH($B$2, resultados!$A$1:$ZZ$1, 0))</f>
        <v>#N/A</v>
      </c>
      <c r="C207" t="e">
        <f>INDEX(resultados!$A$2:$ZZ$246, 201, MATCH($B$3, resultados!$A$1:$ZZ$1, 0))</f>
        <v>#N/A</v>
      </c>
    </row>
    <row r="208" spans="1:3" x14ac:dyDescent="0.25">
      <c r="A208" t="e">
        <f>INDEX(resultados!$A$2:$ZZ$246, 202, MATCH($B$1, resultados!$A$1:$ZZ$1, 0))</f>
        <v>#N/A</v>
      </c>
      <c r="B208" t="e">
        <f>INDEX(resultados!$A$2:$ZZ$246, 202, MATCH($B$2, resultados!$A$1:$ZZ$1, 0))</f>
        <v>#N/A</v>
      </c>
      <c r="C208" t="e">
        <f>INDEX(resultados!$A$2:$ZZ$246, 202, MATCH($B$3, resultados!$A$1:$ZZ$1, 0))</f>
        <v>#N/A</v>
      </c>
    </row>
    <row r="209" spans="1:3" x14ac:dyDescent="0.25">
      <c r="A209" t="e">
        <f>INDEX(resultados!$A$2:$ZZ$246, 203, MATCH($B$1, resultados!$A$1:$ZZ$1, 0))</f>
        <v>#N/A</v>
      </c>
      <c r="B209" t="e">
        <f>INDEX(resultados!$A$2:$ZZ$246, 203, MATCH($B$2, resultados!$A$1:$ZZ$1, 0))</f>
        <v>#N/A</v>
      </c>
      <c r="C209" t="e">
        <f>INDEX(resultados!$A$2:$ZZ$246, 203, MATCH($B$3, resultados!$A$1:$ZZ$1, 0))</f>
        <v>#N/A</v>
      </c>
    </row>
    <row r="210" spans="1:3" x14ac:dyDescent="0.25">
      <c r="A210" t="e">
        <f>INDEX(resultados!$A$2:$ZZ$246, 204, MATCH($B$1, resultados!$A$1:$ZZ$1, 0))</f>
        <v>#N/A</v>
      </c>
      <c r="B210" t="e">
        <f>INDEX(resultados!$A$2:$ZZ$246, 204, MATCH($B$2, resultados!$A$1:$ZZ$1, 0))</f>
        <v>#N/A</v>
      </c>
      <c r="C210" t="e">
        <f>INDEX(resultados!$A$2:$ZZ$246, 204, MATCH($B$3, resultados!$A$1:$ZZ$1, 0))</f>
        <v>#N/A</v>
      </c>
    </row>
    <row r="211" spans="1:3" x14ac:dyDescent="0.25">
      <c r="A211" t="e">
        <f>INDEX(resultados!$A$2:$ZZ$246, 205, MATCH($B$1, resultados!$A$1:$ZZ$1, 0))</f>
        <v>#N/A</v>
      </c>
      <c r="B211" t="e">
        <f>INDEX(resultados!$A$2:$ZZ$246, 205, MATCH($B$2, resultados!$A$1:$ZZ$1, 0))</f>
        <v>#N/A</v>
      </c>
      <c r="C211" t="e">
        <f>INDEX(resultados!$A$2:$ZZ$246, 205, MATCH($B$3, resultados!$A$1:$ZZ$1, 0))</f>
        <v>#N/A</v>
      </c>
    </row>
    <row r="212" spans="1:3" x14ac:dyDescent="0.25">
      <c r="A212" t="e">
        <f>INDEX(resultados!$A$2:$ZZ$246, 206, MATCH($B$1, resultados!$A$1:$ZZ$1, 0))</f>
        <v>#N/A</v>
      </c>
      <c r="B212" t="e">
        <f>INDEX(resultados!$A$2:$ZZ$246, 206, MATCH($B$2, resultados!$A$1:$ZZ$1, 0))</f>
        <v>#N/A</v>
      </c>
      <c r="C212" t="e">
        <f>INDEX(resultados!$A$2:$ZZ$246, 206, MATCH($B$3, resultados!$A$1:$ZZ$1, 0))</f>
        <v>#N/A</v>
      </c>
    </row>
    <row r="213" spans="1:3" x14ac:dyDescent="0.25">
      <c r="A213" t="e">
        <f>INDEX(resultados!$A$2:$ZZ$246, 207, MATCH($B$1, resultados!$A$1:$ZZ$1, 0))</f>
        <v>#N/A</v>
      </c>
      <c r="B213" t="e">
        <f>INDEX(resultados!$A$2:$ZZ$246, 207, MATCH($B$2, resultados!$A$1:$ZZ$1, 0))</f>
        <v>#N/A</v>
      </c>
      <c r="C213" t="e">
        <f>INDEX(resultados!$A$2:$ZZ$246, 207, MATCH($B$3, resultados!$A$1:$ZZ$1, 0))</f>
        <v>#N/A</v>
      </c>
    </row>
    <row r="214" spans="1:3" x14ac:dyDescent="0.25">
      <c r="A214" t="e">
        <f>INDEX(resultados!$A$2:$ZZ$246, 208, MATCH($B$1, resultados!$A$1:$ZZ$1, 0))</f>
        <v>#N/A</v>
      </c>
      <c r="B214" t="e">
        <f>INDEX(resultados!$A$2:$ZZ$246, 208, MATCH($B$2, resultados!$A$1:$ZZ$1, 0))</f>
        <v>#N/A</v>
      </c>
      <c r="C214" t="e">
        <f>INDEX(resultados!$A$2:$ZZ$246, 208, MATCH($B$3, resultados!$A$1:$ZZ$1, 0))</f>
        <v>#N/A</v>
      </c>
    </row>
    <row r="215" spans="1:3" x14ac:dyDescent="0.25">
      <c r="A215" t="e">
        <f>INDEX(resultados!$A$2:$ZZ$246, 209, MATCH($B$1, resultados!$A$1:$ZZ$1, 0))</f>
        <v>#N/A</v>
      </c>
      <c r="B215" t="e">
        <f>INDEX(resultados!$A$2:$ZZ$246, 209, MATCH($B$2, resultados!$A$1:$ZZ$1, 0))</f>
        <v>#N/A</v>
      </c>
      <c r="C215" t="e">
        <f>INDEX(resultados!$A$2:$ZZ$246, 209, MATCH($B$3, resultados!$A$1:$ZZ$1, 0))</f>
        <v>#N/A</v>
      </c>
    </row>
    <row r="216" spans="1:3" x14ac:dyDescent="0.25">
      <c r="A216" t="e">
        <f>INDEX(resultados!$A$2:$ZZ$246, 210, MATCH($B$1, resultados!$A$1:$ZZ$1, 0))</f>
        <v>#N/A</v>
      </c>
      <c r="B216" t="e">
        <f>INDEX(resultados!$A$2:$ZZ$246, 210, MATCH($B$2, resultados!$A$1:$ZZ$1, 0))</f>
        <v>#N/A</v>
      </c>
      <c r="C216" t="e">
        <f>INDEX(resultados!$A$2:$ZZ$246, 210, MATCH($B$3, resultados!$A$1:$ZZ$1, 0))</f>
        <v>#N/A</v>
      </c>
    </row>
    <row r="217" spans="1:3" x14ac:dyDescent="0.25">
      <c r="A217" t="e">
        <f>INDEX(resultados!$A$2:$ZZ$246, 211, MATCH($B$1, resultados!$A$1:$ZZ$1, 0))</f>
        <v>#N/A</v>
      </c>
      <c r="B217" t="e">
        <f>INDEX(resultados!$A$2:$ZZ$246, 211, MATCH($B$2, resultados!$A$1:$ZZ$1, 0))</f>
        <v>#N/A</v>
      </c>
      <c r="C217" t="e">
        <f>INDEX(resultados!$A$2:$ZZ$246, 211, MATCH($B$3, resultados!$A$1:$ZZ$1, 0))</f>
        <v>#N/A</v>
      </c>
    </row>
    <row r="218" spans="1:3" x14ac:dyDescent="0.25">
      <c r="A218" t="e">
        <f>INDEX(resultados!$A$2:$ZZ$246, 212, MATCH($B$1, resultados!$A$1:$ZZ$1, 0))</f>
        <v>#N/A</v>
      </c>
      <c r="B218" t="e">
        <f>INDEX(resultados!$A$2:$ZZ$246, 212, MATCH($B$2, resultados!$A$1:$ZZ$1, 0))</f>
        <v>#N/A</v>
      </c>
      <c r="C218" t="e">
        <f>INDEX(resultados!$A$2:$ZZ$246, 212, MATCH($B$3, resultados!$A$1:$ZZ$1, 0))</f>
        <v>#N/A</v>
      </c>
    </row>
    <row r="219" spans="1:3" x14ac:dyDescent="0.25">
      <c r="A219" t="e">
        <f>INDEX(resultados!$A$2:$ZZ$246, 213, MATCH($B$1, resultados!$A$1:$ZZ$1, 0))</f>
        <v>#N/A</v>
      </c>
      <c r="B219" t="e">
        <f>INDEX(resultados!$A$2:$ZZ$246, 213, MATCH($B$2, resultados!$A$1:$ZZ$1, 0))</f>
        <v>#N/A</v>
      </c>
      <c r="C219" t="e">
        <f>INDEX(resultados!$A$2:$ZZ$246, 213, MATCH($B$3, resultados!$A$1:$ZZ$1, 0))</f>
        <v>#N/A</v>
      </c>
    </row>
    <row r="220" spans="1:3" x14ac:dyDescent="0.25">
      <c r="A220" t="e">
        <f>INDEX(resultados!$A$2:$ZZ$246, 214, MATCH($B$1, resultados!$A$1:$ZZ$1, 0))</f>
        <v>#N/A</v>
      </c>
      <c r="B220" t="e">
        <f>INDEX(resultados!$A$2:$ZZ$246, 214, MATCH($B$2, resultados!$A$1:$ZZ$1, 0))</f>
        <v>#N/A</v>
      </c>
      <c r="C220" t="e">
        <f>INDEX(resultados!$A$2:$ZZ$246, 214, MATCH($B$3, resultados!$A$1:$ZZ$1, 0))</f>
        <v>#N/A</v>
      </c>
    </row>
    <row r="221" spans="1:3" x14ac:dyDescent="0.25">
      <c r="A221" t="e">
        <f>INDEX(resultados!$A$2:$ZZ$246, 215, MATCH($B$1, resultados!$A$1:$ZZ$1, 0))</f>
        <v>#N/A</v>
      </c>
      <c r="B221" t="e">
        <f>INDEX(resultados!$A$2:$ZZ$246, 215, MATCH($B$2, resultados!$A$1:$ZZ$1, 0))</f>
        <v>#N/A</v>
      </c>
      <c r="C221" t="e">
        <f>INDEX(resultados!$A$2:$ZZ$246, 215, MATCH($B$3, resultados!$A$1:$ZZ$1, 0))</f>
        <v>#N/A</v>
      </c>
    </row>
    <row r="222" spans="1:3" x14ac:dyDescent="0.25">
      <c r="A222" t="e">
        <f>INDEX(resultados!$A$2:$ZZ$246, 216, MATCH($B$1, resultados!$A$1:$ZZ$1, 0))</f>
        <v>#N/A</v>
      </c>
      <c r="B222" t="e">
        <f>INDEX(resultados!$A$2:$ZZ$246, 216, MATCH($B$2, resultados!$A$1:$ZZ$1, 0))</f>
        <v>#N/A</v>
      </c>
      <c r="C222" t="e">
        <f>INDEX(resultados!$A$2:$ZZ$246, 216, MATCH($B$3, resultados!$A$1:$ZZ$1, 0))</f>
        <v>#N/A</v>
      </c>
    </row>
    <row r="223" spans="1:3" x14ac:dyDescent="0.25">
      <c r="A223" t="e">
        <f>INDEX(resultados!$A$2:$ZZ$246, 217, MATCH($B$1, resultados!$A$1:$ZZ$1, 0))</f>
        <v>#N/A</v>
      </c>
      <c r="B223" t="e">
        <f>INDEX(resultados!$A$2:$ZZ$246, 217, MATCH($B$2, resultados!$A$1:$ZZ$1, 0))</f>
        <v>#N/A</v>
      </c>
      <c r="C223" t="e">
        <f>INDEX(resultados!$A$2:$ZZ$246, 217, MATCH($B$3, resultados!$A$1:$ZZ$1, 0))</f>
        <v>#N/A</v>
      </c>
    </row>
    <row r="224" spans="1:3" x14ac:dyDescent="0.25">
      <c r="A224" t="e">
        <f>INDEX(resultados!$A$2:$ZZ$246, 218, MATCH($B$1, resultados!$A$1:$ZZ$1, 0))</f>
        <v>#N/A</v>
      </c>
      <c r="B224" t="e">
        <f>INDEX(resultados!$A$2:$ZZ$246, 218, MATCH($B$2, resultados!$A$1:$ZZ$1, 0))</f>
        <v>#N/A</v>
      </c>
      <c r="C224" t="e">
        <f>INDEX(resultados!$A$2:$ZZ$246, 218, MATCH($B$3, resultados!$A$1:$ZZ$1, 0))</f>
        <v>#N/A</v>
      </c>
    </row>
    <row r="225" spans="1:3" x14ac:dyDescent="0.25">
      <c r="A225" t="e">
        <f>INDEX(resultados!$A$2:$ZZ$246, 219, MATCH($B$1, resultados!$A$1:$ZZ$1, 0))</f>
        <v>#N/A</v>
      </c>
      <c r="B225" t="e">
        <f>INDEX(resultados!$A$2:$ZZ$246, 219, MATCH($B$2, resultados!$A$1:$ZZ$1, 0))</f>
        <v>#N/A</v>
      </c>
      <c r="C225" t="e">
        <f>INDEX(resultados!$A$2:$ZZ$246, 219, MATCH($B$3, resultados!$A$1:$ZZ$1, 0))</f>
        <v>#N/A</v>
      </c>
    </row>
    <row r="226" spans="1:3" x14ac:dyDescent="0.25">
      <c r="A226" t="e">
        <f>INDEX(resultados!$A$2:$ZZ$246, 220, MATCH($B$1, resultados!$A$1:$ZZ$1, 0))</f>
        <v>#N/A</v>
      </c>
      <c r="B226" t="e">
        <f>INDEX(resultados!$A$2:$ZZ$246, 220, MATCH($B$2, resultados!$A$1:$ZZ$1, 0))</f>
        <v>#N/A</v>
      </c>
      <c r="C226" t="e">
        <f>INDEX(resultados!$A$2:$ZZ$246, 220, MATCH($B$3, resultados!$A$1:$ZZ$1, 0))</f>
        <v>#N/A</v>
      </c>
    </row>
    <row r="227" spans="1:3" x14ac:dyDescent="0.25">
      <c r="A227" t="e">
        <f>INDEX(resultados!$A$2:$ZZ$246, 221, MATCH($B$1, resultados!$A$1:$ZZ$1, 0))</f>
        <v>#N/A</v>
      </c>
      <c r="B227" t="e">
        <f>INDEX(resultados!$A$2:$ZZ$246, 221, MATCH($B$2, resultados!$A$1:$ZZ$1, 0))</f>
        <v>#N/A</v>
      </c>
      <c r="C227" t="e">
        <f>INDEX(resultados!$A$2:$ZZ$246, 221, MATCH($B$3, resultados!$A$1:$ZZ$1, 0))</f>
        <v>#N/A</v>
      </c>
    </row>
    <row r="228" spans="1:3" x14ac:dyDescent="0.25">
      <c r="A228" t="e">
        <f>INDEX(resultados!$A$2:$ZZ$246, 222, MATCH($B$1, resultados!$A$1:$ZZ$1, 0))</f>
        <v>#N/A</v>
      </c>
      <c r="B228" t="e">
        <f>INDEX(resultados!$A$2:$ZZ$246, 222, MATCH($B$2, resultados!$A$1:$ZZ$1, 0))</f>
        <v>#N/A</v>
      </c>
      <c r="C228" t="e">
        <f>INDEX(resultados!$A$2:$ZZ$246, 222, MATCH($B$3, resultados!$A$1:$ZZ$1, 0))</f>
        <v>#N/A</v>
      </c>
    </row>
    <row r="229" spans="1:3" x14ac:dyDescent="0.25">
      <c r="A229" t="e">
        <f>INDEX(resultados!$A$2:$ZZ$246, 223, MATCH($B$1, resultados!$A$1:$ZZ$1, 0))</f>
        <v>#N/A</v>
      </c>
      <c r="B229" t="e">
        <f>INDEX(resultados!$A$2:$ZZ$246, 223, MATCH($B$2, resultados!$A$1:$ZZ$1, 0))</f>
        <v>#N/A</v>
      </c>
      <c r="C229" t="e">
        <f>INDEX(resultados!$A$2:$ZZ$246, 223, MATCH($B$3, resultados!$A$1:$ZZ$1, 0))</f>
        <v>#N/A</v>
      </c>
    </row>
    <row r="230" spans="1:3" x14ac:dyDescent="0.25">
      <c r="A230" t="e">
        <f>INDEX(resultados!$A$2:$ZZ$246, 224, MATCH($B$1, resultados!$A$1:$ZZ$1, 0))</f>
        <v>#N/A</v>
      </c>
      <c r="B230" t="e">
        <f>INDEX(resultados!$A$2:$ZZ$246, 224, MATCH($B$2, resultados!$A$1:$ZZ$1, 0))</f>
        <v>#N/A</v>
      </c>
      <c r="C230" t="e">
        <f>INDEX(resultados!$A$2:$ZZ$246, 224, MATCH($B$3, resultados!$A$1:$ZZ$1, 0))</f>
        <v>#N/A</v>
      </c>
    </row>
    <row r="231" spans="1:3" x14ac:dyDescent="0.25">
      <c r="A231" t="e">
        <f>INDEX(resultados!$A$2:$ZZ$246, 225, MATCH($B$1, resultados!$A$1:$ZZ$1, 0))</f>
        <v>#N/A</v>
      </c>
      <c r="B231" t="e">
        <f>INDEX(resultados!$A$2:$ZZ$246, 225, MATCH($B$2, resultados!$A$1:$ZZ$1, 0))</f>
        <v>#N/A</v>
      </c>
      <c r="C231" t="e">
        <f>INDEX(resultados!$A$2:$ZZ$246, 225, MATCH($B$3, resultados!$A$1:$ZZ$1, 0))</f>
        <v>#N/A</v>
      </c>
    </row>
    <row r="232" spans="1:3" x14ac:dyDescent="0.25">
      <c r="A232" t="e">
        <f>INDEX(resultados!$A$2:$ZZ$246, 226, MATCH($B$1, resultados!$A$1:$ZZ$1, 0))</f>
        <v>#N/A</v>
      </c>
      <c r="B232" t="e">
        <f>INDEX(resultados!$A$2:$ZZ$246, 226, MATCH($B$2, resultados!$A$1:$ZZ$1, 0))</f>
        <v>#N/A</v>
      </c>
      <c r="C232" t="e">
        <f>INDEX(resultados!$A$2:$ZZ$246, 226, MATCH($B$3, resultados!$A$1:$ZZ$1, 0))</f>
        <v>#N/A</v>
      </c>
    </row>
    <row r="233" spans="1:3" x14ac:dyDescent="0.25">
      <c r="A233" t="e">
        <f>INDEX(resultados!$A$2:$ZZ$246, 227, MATCH($B$1, resultados!$A$1:$ZZ$1, 0))</f>
        <v>#N/A</v>
      </c>
      <c r="B233" t="e">
        <f>INDEX(resultados!$A$2:$ZZ$246, 227, MATCH($B$2, resultados!$A$1:$ZZ$1, 0))</f>
        <v>#N/A</v>
      </c>
      <c r="C233" t="e">
        <f>INDEX(resultados!$A$2:$ZZ$246, 227, MATCH($B$3, resultados!$A$1:$ZZ$1, 0))</f>
        <v>#N/A</v>
      </c>
    </row>
    <row r="234" spans="1:3" x14ac:dyDescent="0.25">
      <c r="A234" t="e">
        <f>INDEX(resultados!$A$2:$ZZ$246, 228, MATCH($B$1, resultados!$A$1:$ZZ$1, 0))</f>
        <v>#N/A</v>
      </c>
      <c r="B234" t="e">
        <f>INDEX(resultados!$A$2:$ZZ$246, 228, MATCH($B$2, resultados!$A$1:$ZZ$1, 0))</f>
        <v>#N/A</v>
      </c>
      <c r="C234" t="e">
        <f>INDEX(resultados!$A$2:$ZZ$246, 228, MATCH($B$3, resultados!$A$1:$ZZ$1, 0))</f>
        <v>#N/A</v>
      </c>
    </row>
    <row r="235" spans="1:3" x14ac:dyDescent="0.25">
      <c r="A235" t="e">
        <f>INDEX(resultados!$A$2:$ZZ$246, 229, MATCH($B$1, resultados!$A$1:$ZZ$1, 0))</f>
        <v>#N/A</v>
      </c>
      <c r="B235" t="e">
        <f>INDEX(resultados!$A$2:$ZZ$246, 229, MATCH($B$2, resultados!$A$1:$ZZ$1, 0))</f>
        <v>#N/A</v>
      </c>
      <c r="C235" t="e">
        <f>INDEX(resultados!$A$2:$ZZ$246, 229, MATCH($B$3, resultados!$A$1:$ZZ$1, 0))</f>
        <v>#N/A</v>
      </c>
    </row>
    <row r="236" spans="1:3" x14ac:dyDescent="0.25">
      <c r="A236" t="e">
        <f>INDEX(resultados!$A$2:$ZZ$246, 230, MATCH($B$1, resultados!$A$1:$ZZ$1, 0))</f>
        <v>#N/A</v>
      </c>
      <c r="B236" t="e">
        <f>INDEX(resultados!$A$2:$ZZ$246, 230, MATCH($B$2, resultados!$A$1:$ZZ$1, 0))</f>
        <v>#N/A</v>
      </c>
      <c r="C236" t="e">
        <f>INDEX(resultados!$A$2:$ZZ$246, 230, MATCH($B$3, resultados!$A$1:$ZZ$1, 0))</f>
        <v>#N/A</v>
      </c>
    </row>
    <row r="237" spans="1:3" x14ac:dyDescent="0.25">
      <c r="A237" t="e">
        <f>INDEX(resultados!$A$2:$ZZ$246, 231, MATCH($B$1, resultados!$A$1:$ZZ$1, 0))</f>
        <v>#N/A</v>
      </c>
      <c r="B237" t="e">
        <f>INDEX(resultados!$A$2:$ZZ$246, 231, MATCH($B$2, resultados!$A$1:$ZZ$1, 0))</f>
        <v>#N/A</v>
      </c>
      <c r="C237" t="e">
        <f>INDEX(resultados!$A$2:$ZZ$246, 231, MATCH($B$3, resultados!$A$1:$ZZ$1, 0))</f>
        <v>#N/A</v>
      </c>
    </row>
    <row r="238" spans="1:3" x14ac:dyDescent="0.25">
      <c r="A238" t="e">
        <f>INDEX(resultados!$A$2:$ZZ$246, 232, MATCH($B$1, resultados!$A$1:$ZZ$1, 0))</f>
        <v>#N/A</v>
      </c>
      <c r="B238" t="e">
        <f>INDEX(resultados!$A$2:$ZZ$246, 232, MATCH($B$2, resultados!$A$1:$ZZ$1, 0))</f>
        <v>#N/A</v>
      </c>
      <c r="C238" t="e">
        <f>INDEX(resultados!$A$2:$ZZ$246, 232, MATCH($B$3, resultados!$A$1:$ZZ$1, 0))</f>
        <v>#N/A</v>
      </c>
    </row>
    <row r="239" spans="1:3" x14ac:dyDescent="0.25">
      <c r="A239" t="e">
        <f>INDEX(resultados!$A$2:$ZZ$246, 233, MATCH($B$1, resultados!$A$1:$ZZ$1, 0))</f>
        <v>#N/A</v>
      </c>
      <c r="B239" t="e">
        <f>INDEX(resultados!$A$2:$ZZ$246, 233, MATCH($B$2, resultados!$A$1:$ZZ$1, 0))</f>
        <v>#N/A</v>
      </c>
      <c r="C239" t="e">
        <f>INDEX(resultados!$A$2:$ZZ$246, 233, MATCH($B$3, resultados!$A$1:$ZZ$1, 0))</f>
        <v>#N/A</v>
      </c>
    </row>
    <row r="240" spans="1:3" x14ac:dyDescent="0.25">
      <c r="A240" t="e">
        <f>INDEX(resultados!$A$2:$ZZ$246, 234, MATCH($B$1, resultados!$A$1:$ZZ$1, 0))</f>
        <v>#N/A</v>
      </c>
      <c r="B240" t="e">
        <f>INDEX(resultados!$A$2:$ZZ$246, 234, MATCH($B$2, resultados!$A$1:$ZZ$1, 0))</f>
        <v>#N/A</v>
      </c>
      <c r="C240" t="e">
        <f>INDEX(resultados!$A$2:$ZZ$246, 234, MATCH($B$3, resultados!$A$1:$ZZ$1, 0))</f>
        <v>#N/A</v>
      </c>
    </row>
    <row r="241" spans="1:3" x14ac:dyDescent="0.25">
      <c r="A241" t="e">
        <f>INDEX(resultados!$A$2:$ZZ$246, 235, MATCH($B$1, resultados!$A$1:$ZZ$1, 0))</f>
        <v>#N/A</v>
      </c>
      <c r="B241" t="e">
        <f>INDEX(resultados!$A$2:$ZZ$246, 235, MATCH($B$2, resultados!$A$1:$ZZ$1, 0))</f>
        <v>#N/A</v>
      </c>
      <c r="C241" t="e">
        <f>INDEX(resultados!$A$2:$ZZ$246, 235, MATCH($B$3, resultados!$A$1:$ZZ$1, 0))</f>
        <v>#N/A</v>
      </c>
    </row>
    <row r="242" spans="1:3" x14ac:dyDescent="0.25">
      <c r="A242" t="e">
        <f>INDEX(resultados!$A$2:$ZZ$246, 236, MATCH($B$1, resultados!$A$1:$ZZ$1, 0))</f>
        <v>#N/A</v>
      </c>
      <c r="B242" t="e">
        <f>INDEX(resultados!$A$2:$ZZ$246, 236, MATCH($B$2, resultados!$A$1:$ZZ$1, 0))</f>
        <v>#N/A</v>
      </c>
      <c r="C242" t="e">
        <f>INDEX(resultados!$A$2:$ZZ$246, 236, MATCH($B$3, resultados!$A$1:$ZZ$1, 0))</f>
        <v>#N/A</v>
      </c>
    </row>
    <row r="243" spans="1:3" x14ac:dyDescent="0.25">
      <c r="A243" t="e">
        <f>INDEX(resultados!$A$2:$ZZ$246, 237, MATCH($B$1, resultados!$A$1:$ZZ$1, 0))</f>
        <v>#N/A</v>
      </c>
      <c r="B243" t="e">
        <f>INDEX(resultados!$A$2:$ZZ$246, 237, MATCH($B$2, resultados!$A$1:$ZZ$1, 0))</f>
        <v>#N/A</v>
      </c>
      <c r="C243" t="e">
        <f>INDEX(resultados!$A$2:$ZZ$246, 237, MATCH($B$3, resultados!$A$1:$ZZ$1, 0))</f>
        <v>#N/A</v>
      </c>
    </row>
    <row r="244" spans="1:3" x14ac:dyDescent="0.25">
      <c r="A244" t="e">
        <f>INDEX(resultados!$A$2:$ZZ$246, 238, MATCH($B$1, resultados!$A$1:$ZZ$1, 0))</f>
        <v>#N/A</v>
      </c>
      <c r="B244" t="e">
        <f>INDEX(resultados!$A$2:$ZZ$246, 238, MATCH($B$2, resultados!$A$1:$ZZ$1, 0))</f>
        <v>#N/A</v>
      </c>
      <c r="C244" t="e">
        <f>INDEX(resultados!$A$2:$ZZ$246, 238, MATCH($B$3, resultados!$A$1:$ZZ$1, 0))</f>
        <v>#N/A</v>
      </c>
    </row>
    <row r="245" spans="1:3" x14ac:dyDescent="0.25">
      <c r="A245" t="e">
        <f>INDEX(resultados!$A$2:$ZZ$246, 239, MATCH($B$1, resultados!$A$1:$ZZ$1, 0))</f>
        <v>#N/A</v>
      </c>
      <c r="B245" t="e">
        <f>INDEX(resultados!$A$2:$ZZ$246, 239, MATCH($B$2, resultados!$A$1:$ZZ$1, 0))</f>
        <v>#N/A</v>
      </c>
      <c r="C245" t="e">
        <f>INDEX(resultados!$A$2:$ZZ$246, 239, MATCH($B$3, resultados!$A$1:$ZZ$1, 0))</f>
        <v>#N/A</v>
      </c>
    </row>
    <row r="246" spans="1:3" x14ac:dyDescent="0.25">
      <c r="A246" t="e">
        <f>INDEX(resultados!$A$2:$ZZ$246, 240, MATCH($B$1, resultados!$A$1:$ZZ$1, 0))</f>
        <v>#N/A</v>
      </c>
      <c r="B246" t="e">
        <f>INDEX(resultados!$A$2:$ZZ$246, 240, MATCH($B$2, resultados!$A$1:$ZZ$1, 0))</f>
        <v>#N/A</v>
      </c>
      <c r="C246" t="e">
        <f>INDEX(resultados!$A$2:$ZZ$246, 240, MATCH($B$3, resultados!$A$1:$ZZ$1, 0))</f>
        <v>#N/A</v>
      </c>
    </row>
    <row r="247" spans="1:3" x14ac:dyDescent="0.25">
      <c r="A247" t="e">
        <f>INDEX(resultados!$A$2:$ZZ$246, 241, MATCH($B$1, resultados!$A$1:$ZZ$1, 0))</f>
        <v>#N/A</v>
      </c>
      <c r="B247" t="e">
        <f>INDEX(resultados!$A$2:$ZZ$246, 241, MATCH($B$2, resultados!$A$1:$ZZ$1, 0))</f>
        <v>#N/A</v>
      </c>
      <c r="C247" t="e">
        <f>INDEX(resultados!$A$2:$ZZ$246, 241, MATCH($B$3, resultados!$A$1:$ZZ$1, 0))</f>
        <v>#N/A</v>
      </c>
    </row>
    <row r="248" spans="1:3" x14ac:dyDescent="0.25">
      <c r="A248" t="e">
        <f>INDEX(resultados!$A$2:$ZZ$246, 242, MATCH($B$1, resultados!$A$1:$ZZ$1, 0))</f>
        <v>#N/A</v>
      </c>
      <c r="B248" t="e">
        <f>INDEX(resultados!$A$2:$ZZ$246, 242, MATCH($B$2, resultados!$A$1:$ZZ$1, 0))</f>
        <v>#N/A</v>
      </c>
      <c r="C248" t="e">
        <f>INDEX(resultados!$A$2:$ZZ$246, 242, MATCH($B$3, resultados!$A$1:$ZZ$1, 0))</f>
        <v>#N/A</v>
      </c>
    </row>
    <row r="249" spans="1:3" x14ac:dyDescent="0.25">
      <c r="A249" t="e">
        <f>INDEX(resultados!$A$2:$ZZ$246, 243, MATCH($B$1, resultados!$A$1:$ZZ$1, 0))</f>
        <v>#N/A</v>
      </c>
      <c r="B249" t="e">
        <f>INDEX(resultados!$A$2:$ZZ$246, 243, MATCH($B$2, resultados!$A$1:$ZZ$1, 0))</f>
        <v>#N/A</v>
      </c>
      <c r="C249" t="e">
        <f>INDEX(resultados!$A$2:$ZZ$246, 243, MATCH($B$3, resultados!$A$1:$ZZ$1, 0))</f>
        <v>#N/A</v>
      </c>
    </row>
    <row r="250" spans="1:3" x14ac:dyDescent="0.25">
      <c r="A250" t="e">
        <f>INDEX(resultados!$A$2:$ZZ$246, 244, MATCH($B$1, resultados!$A$1:$ZZ$1, 0))</f>
        <v>#N/A</v>
      </c>
      <c r="B250" t="e">
        <f>INDEX(resultados!$A$2:$ZZ$246, 244, MATCH($B$2, resultados!$A$1:$ZZ$1, 0))</f>
        <v>#N/A</v>
      </c>
      <c r="C250" t="e">
        <f>INDEX(resultados!$A$2:$ZZ$246, 244, MATCH($B$3, resultados!$A$1:$ZZ$1, 0))</f>
        <v>#N/A</v>
      </c>
    </row>
    <row r="251" spans="1:3" x14ac:dyDescent="0.25">
      <c r="A251" t="e">
        <f>INDEX(resultados!$A$2:$ZZ$246, 245, MATCH($B$1, resultados!$A$1:$ZZ$1, 0))</f>
        <v>#N/A</v>
      </c>
      <c r="B251" t="e">
        <f>INDEX(resultados!$A$2:$ZZ$246, 245, MATCH($B$2, resultados!$A$1:$ZZ$1, 0))</f>
        <v>#N/A</v>
      </c>
      <c r="C251" t="e">
        <f>INDEX(resultados!$A$2:$ZZ$246, 245,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0.56830000000000003</v>
      </c>
      <c r="E2">
        <v>175.96</v>
      </c>
      <c r="F2">
        <v>155.83000000000001</v>
      </c>
      <c r="G2">
        <v>9.7100000000000009</v>
      </c>
      <c r="H2">
        <v>0.2</v>
      </c>
      <c r="I2">
        <v>963</v>
      </c>
      <c r="J2">
        <v>89.87</v>
      </c>
      <c r="K2">
        <v>37.549999999999997</v>
      </c>
      <c r="L2">
        <v>1</v>
      </c>
      <c r="M2">
        <v>961</v>
      </c>
      <c r="N2">
        <v>11.32</v>
      </c>
      <c r="O2">
        <v>11317.98</v>
      </c>
      <c r="P2">
        <v>1323.66</v>
      </c>
      <c r="Q2">
        <v>3543.92</v>
      </c>
      <c r="R2">
        <v>1839.63</v>
      </c>
      <c r="S2">
        <v>274.41000000000003</v>
      </c>
      <c r="T2">
        <v>774858.55</v>
      </c>
      <c r="U2">
        <v>0.15</v>
      </c>
      <c r="V2">
        <v>0.63</v>
      </c>
      <c r="W2">
        <v>58.37</v>
      </c>
      <c r="X2">
        <v>45.91</v>
      </c>
      <c r="Y2">
        <v>2</v>
      </c>
      <c r="Z2">
        <v>10</v>
      </c>
      <c r="AA2">
        <v>3883.6939725233419</v>
      </c>
      <c r="AB2">
        <v>5313.8414296924866</v>
      </c>
      <c r="AC2">
        <v>4806.6958616657221</v>
      </c>
      <c r="AD2">
        <v>3883693.9725233419</v>
      </c>
      <c r="AE2">
        <v>5313841.4296924863</v>
      </c>
      <c r="AF2">
        <v>3.0979309314348499E-6</v>
      </c>
      <c r="AG2">
        <v>74</v>
      </c>
      <c r="AH2">
        <v>4806695.861665722</v>
      </c>
    </row>
    <row r="3" spans="1:34" x14ac:dyDescent="0.25">
      <c r="A3">
        <v>1</v>
      </c>
      <c r="B3">
        <v>40</v>
      </c>
      <c r="C3" t="s">
        <v>34</v>
      </c>
      <c r="D3">
        <v>0.73180000000000001</v>
      </c>
      <c r="E3">
        <v>136.65</v>
      </c>
      <c r="F3">
        <v>127.5</v>
      </c>
      <c r="G3">
        <v>20.03</v>
      </c>
      <c r="H3">
        <v>0.39</v>
      </c>
      <c r="I3">
        <v>382</v>
      </c>
      <c r="J3">
        <v>91.1</v>
      </c>
      <c r="K3">
        <v>37.549999999999997</v>
      </c>
      <c r="L3">
        <v>2</v>
      </c>
      <c r="M3">
        <v>380</v>
      </c>
      <c r="N3">
        <v>11.54</v>
      </c>
      <c r="O3">
        <v>11468.97</v>
      </c>
      <c r="P3">
        <v>1058.31</v>
      </c>
      <c r="Q3">
        <v>3537.49</v>
      </c>
      <c r="R3">
        <v>879.46</v>
      </c>
      <c r="S3">
        <v>274.41000000000003</v>
      </c>
      <c r="T3">
        <v>297681.09999999998</v>
      </c>
      <c r="U3">
        <v>0.31</v>
      </c>
      <c r="V3">
        <v>0.76</v>
      </c>
      <c r="W3">
        <v>57.45</v>
      </c>
      <c r="X3">
        <v>17.670000000000002</v>
      </c>
      <c r="Y3">
        <v>2</v>
      </c>
      <c r="Z3">
        <v>10</v>
      </c>
      <c r="AA3">
        <v>2533.4330825564471</v>
      </c>
      <c r="AB3">
        <v>3466.3549107333988</v>
      </c>
      <c r="AC3">
        <v>3135.530863112544</v>
      </c>
      <c r="AD3">
        <v>2533433.082556447</v>
      </c>
      <c r="AE3">
        <v>3466354.910733399</v>
      </c>
      <c r="AF3">
        <v>3.9892061510188683E-6</v>
      </c>
      <c r="AG3">
        <v>57</v>
      </c>
      <c r="AH3">
        <v>3135530.8631125451</v>
      </c>
    </row>
    <row r="4" spans="1:34" x14ac:dyDescent="0.25">
      <c r="A4">
        <v>2</v>
      </c>
      <c r="B4">
        <v>40</v>
      </c>
      <c r="C4" t="s">
        <v>34</v>
      </c>
      <c r="D4">
        <v>0.78820000000000001</v>
      </c>
      <c r="E4">
        <v>126.88</v>
      </c>
      <c r="F4">
        <v>120.52</v>
      </c>
      <c r="G4">
        <v>30.9</v>
      </c>
      <c r="H4">
        <v>0.56999999999999995</v>
      </c>
      <c r="I4">
        <v>234</v>
      </c>
      <c r="J4">
        <v>92.32</v>
      </c>
      <c r="K4">
        <v>37.549999999999997</v>
      </c>
      <c r="L4">
        <v>3</v>
      </c>
      <c r="M4">
        <v>232</v>
      </c>
      <c r="N4">
        <v>11.77</v>
      </c>
      <c r="O4">
        <v>11620.34</v>
      </c>
      <c r="P4">
        <v>972.46</v>
      </c>
      <c r="Q4">
        <v>3535.13</v>
      </c>
      <c r="R4">
        <v>644.04</v>
      </c>
      <c r="S4">
        <v>274.41000000000003</v>
      </c>
      <c r="T4">
        <v>180709.23</v>
      </c>
      <c r="U4">
        <v>0.43</v>
      </c>
      <c r="V4">
        <v>0.81</v>
      </c>
      <c r="W4">
        <v>57.21</v>
      </c>
      <c r="X4">
        <v>10.72</v>
      </c>
      <c r="Y4">
        <v>2</v>
      </c>
      <c r="Z4">
        <v>10</v>
      </c>
      <c r="AA4">
        <v>2220.9297413620002</v>
      </c>
      <c r="AB4">
        <v>3038.7740526367338</v>
      </c>
      <c r="AC4">
        <v>2748.757721999139</v>
      </c>
      <c r="AD4">
        <v>2220929.7413619999</v>
      </c>
      <c r="AE4">
        <v>3038774.0526367342</v>
      </c>
      <c r="AF4">
        <v>4.2966552175909702E-6</v>
      </c>
      <c r="AG4">
        <v>53</v>
      </c>
      <c r="AH4">
        <v>2748757.7219991391</v>
      </c>
    </row>
    <row r="5" spans="1:34" x14ac:dyDescent="0.25">
      <c r="A5">
        <v>3</v>
      </c>
      <c r="B5">
        <v>40</v>
      </c>
      <c r="C5" t="s">
        <v>34</v>
      </c>
      <c r="D5">
        <v>0.81689999999999996</v>
      </c>
      <c r="E5">
        <v>122.42</v>
      </c>
      <c r="F5">
        <v>117.34</v>
      </c>
      <c r="G5">
        <v>42.41</v>
      </c>
      <c r="H5">
        <v>0.75</v>
      </c>
      <c r="I5">
        <v>166</v>
      </c>
      <c r="J5">
        <v>93.55</v>
      </c>
      <c r="K5">
        <v>37.549999999999997</v>
      </c>
      <c r="L5">
        <v>4</v>
      </c>
      <c r="M5">
        <v>164</v>
      </c>
      <c r="N5">
        <v>12</v>
      </c>
      <c r="O5">
        <v>11772.07</v>
      </c>
      <c r="P5">
        <v>916.48</v>
      </c>
      <c r="Q5">
        <v>3534.39</v>
      </c>
      <c r="R5">
        <v>536.99</v>
      </c>
      <c r="S5">
        <v>274.41000000000003</v>
      </c>
      <c r="T5">
        <v>127524.9</v>
      </c>
      <c r="U5">
        <v>0.51</v>
      </c>
      <c r="V5">
        <v>0.83</v>
      </c>
      <c r="W5">
        <v>57.09</v>
      </c>
      <c r="X5">
        <v>7.55</v>
      </c>
      <c r="Y5">
        <v>2</v>
      </c>
      <c r="Z5">
        <v>10</v>
      </c>
      <c r="AA5">
        <v>2075.105555521136</v>
      </c>
      <c r="AB5">
        <v>2839.2509682600498</v>
      </c>
      <c r="AC5">
        <v>2568.276840763072</v>
      </c>
      <c r="AD5">
        <v>2075105.5555211359</v>
      </c>
      <c r="AE5">
        <v>2839250.9682600498</v>
      </c>
      <c r="AF5">
        <v>4.4531053631693268E-6</v>
      </c>
      <c r="AG5">
        <v>52</v>
      </c>
      <c r="AH5">
        <v>2568276.840763072</v>
      </c>
    </row>
    <row r="6" spans="1:34" x14ac:dyDescent="0.25">
      <c r="A6">
        <v>4</v>
      </c>
      <c r="B6">
        <v>40</v>
      </c>
      <c r="C6" t="s">
        <v>34</v>
      </c>
      <c r="D6">
        <v>0.83450000000000002</v>
      </c>
      <c r="E6">
        <v>119.84</v>
      </c>
      <c r="F6">
        <v>115.52</v>
      </c>
      <c r="G6">
        <v>55.01</v>
      </c>
      <c r="H6">
        <v>0.93</v>
      </c>
      <c r="I6">
        <v>126</v>
      </c>
      <c r="J6">
        <v>94.79</v>
      </c>
      <c r="K6">
        <v>37.549999999999997</v>
      </c>
      <c r="L6">
        <v>5</v>
      </c>
      <c r="M6">
        <v>124</v>
      </c>
      <c r="N6">
        <v>12.23</v>
      </c>
      <c r="O6">
        <v>11924.18</v>
      </c>
      <c r="P6">
        <v>870.3</v>
      </c>
      <c r="Q6">
        <v>3534.08</v>
      </c>
      <c r="R6">
        <v>475.43</v>
      </c>
      <c r="S6">
        <v>274.41000000000003</v>
      </c>
      <c r="T6">
        <v>96943.07</v>
      </c>
      <c r="U6">
        <v>0.57999999999999996</v>
      </c>
      <c r="V6">
        <v>0.84</v>
      </c>
      <c r="W6">
        <v>57.03</v>
      </c>
      <c r="X6">
        <v>5.74</v>
      </c>
      <c r="Y6">
        <v>2</v>
      </c>
      <c r="Z6">
        <v>10</v>
      </c>
      <c r="AA6">
        <v>1965.43210971091</v>
      </c>
      <c r="AB6">
        <v>2689.1909212515511</v>
      </c>
      <c r="AC6">
        <v>2432.5383140304662</v>
      </c>
      <c r="AD6">
        <v>1965432.1097109099</v>
      </c>
      <c r="AE6">
        <v>2689190.9212515508</v>
      </c>
      <c r="AF6">
        <v>4.5490469158584942E-6</v>
      </c>
      <c r="AG6">
        <v>50</v>
      </c>
      <c r="AH6">
        <v>2432538.3140304661</v>
      </c>
    </row>
    <row r="7" spans="1:34" x14ac:dyDescent="0.25">
      <c r="A7">
        <v>5</v>
      </c>
      <c r="B7">
        <v>40</v>
      </c>
      <c r="C7" t="s">
        <v>34</v>
      </c>
      <c r="D7">
        <v>0.84660000000000002</v>
      </c>
      <c r="E7">
        <v>118.13</v>
      </c>
      <c r="F7">
        <v>114.3</v>
      </c>
      <c r="G7">
        <v>68.58</v>
      </c>
      <c r="H7">
        <v>1.1000000000000001</v>
      </c>
      <c r="I7">
        <v>100</v>
      </c>
      <c r="J7">
        <v>96.02</v>
      </c>
      <c r="K7">
        <v>37.549999999999997</v>
      </c>
      <c r="L7">
        <v>6</v>
      </c>
      <c r="M7">
        <v>95</v>
      </c>
      <c r="N7">
        <v>12.47</v>
      </c>
      <c r="O7">
        <v>12076.67</v>
      </c>
      <c r="P7">
        <v>826.59</v>
      </c>
      <c r="Q7">
        <v>3533.97</v>
      </c>
      <c r="R7">
        <v>433.65</v>
      </c>
      <c r="S7">
        <v>274.41000000000003</v>
      </c>
      <c r="T7">
        <v>76185.08</v>
      </c>
      <c r="U7">
        <v>0.63</v>
      </c>
      <c r="V7">
        <v>0.85</v>
      </c>
      <c r="W7">
        <v>57</v>
      </c>
      <c r="X7">
        <v>4.5199999999999996</v>
      </c>
      <c r="Y7">
        <v>2</v>
      </c>
      <c r="Z7">
        <v>10</v>
      </c>
      <c r="AA7">
        <v>1893.1359929116629</v>
      </c>
      <c r="AB7">
        <v>2590.272184767251</v>
      </c>
      <c r="AC7">
        <v>2343.0602429229079</v>
      </c>
      <c r="AD7">
        <v>1893135.9929116629</v>
      </c>
      <c r="AE7">
        <v>2590272.1847672509</v>
      </c>
      <c r="AF7">
        <v>4.6150067333322957E-6</v>
      </c>
      <c r="AG7">
        <v>50</v>
      </c>
      <c r="AH7">
        <v>2343060.2429229082</v>
      </c>
    </row>
    <row r="8" spans="1:34" x14ac:dyDescent="0.25">
      <c r="A8">
        <v>6</v>
      </c>
      <c r="B8">
        <v>40</v>
      </c>
      <c r="C8" t="s">
        <v>34</v>
      </c>
      <c r="D8">
        <v>0.85029999999999994</v>
      </c>
      <c r="E8">
        <v>117.6</v>
      </c>
      <c r="F8">
        <v>113.96</v>
      </c>
      <c r="G8">
        <v>75.97</v>
      </c>
      <c r="H8">
        <v>1.27</v>
      </c>
      <c r="I8">
        <v>90</v>
      </c>
      <c r="J8">
        <v>97.26</v>
      </c>
      <c r="K8">
        <v>37.549999999999997</v>
      </c>
      <c r="L8">
        <v>7</v>
      </c>
      <c r="M8">
        <v>1</v>
      </c>
      <c r="N8">
        <v>12.71</v>
      </c>
      <c r="O8">
        <v>12229.54</v>
      </c>
      <c r="P8">
        <v>810.67</v>
      </c>
      <c r="Q8">
        <v>3534.7</v>
      </c>
      <c r="R8">
        <v>419.06</v>
      </c>
      <c r="S8">
        <v>274.41000000000003</v>
      </c>
      <c r="T8">
        <v>68941.78</v>
      </c>
      <c r="U8">
        <v>0.65</v>
      </c>
      <c r="V8">
        <v>0.85</v>
      </c>
      <c r="W8">
        <v>57.08</v>
      </c>
      <c r="X8">
        <v>4.1900000000000004</v>
      </c>
      <c r="Y8">
        <v>2</v>
      </c>
      <c r="Z8">
        <v>10</v>
      </c>
      <c r="AA8">
        <v>1859.4861370650831</v>
      </c>
      <c r="AB8">
        <v>2544.2309674710918</v>
      </c>
      <c r="AC8">
        <v>2301.4131347862399</v>
      </c>
      <c r="AD8">
        <v>1859486.137065083</v>
      </c>
      <c r="AE8">
        <v>2544230.967471092</v>
      </c>
      <c r="AF8">
        <v>4.6351762642953591E-6</v>
      </c>
      <c r="AG8">
        <v>49</v>
      </c>
      <c r="AH8">
        <v>2301413.1347862398</v>
      </c>
    </row>
    <row r="9" spans="1:34" x14ac:dyDescent="0.25">
      <c r="A9">
        <v>7</v>
      </c>
      <c r="B9">
        <v>40</v>
      </c>
      <c r="C9" t="s">
        <v>34</v>
      </c>
      <c r="D9">
        <v>0.85029999999999994</v>
      </c>
      <c r="E9">
        <v>117.6</v>
      </c>
      <c r="F9">
        <v>113.96</v>
      </c>
      <c r="G9">
        <v>75.97</v>
      </c>
      <c r="H9">
        <v>1.43</v>
      </c>
      <c r="I9">
        <v>90</v>
      </c>
      <c r="J9">
        <v>98.5</v>
      </c>
      <c r="K9">
        <v>37.549999999999997</v>
      </c>
      <c r="L9">
        <v>8</v>
      </c>
      <c r="M9">
        <v>0</v>
      </c>
      <c r="N9">
        <v>12.95</v>
      </c>
      <c r="O9">
        <v>12382.79</v>
      </c>
      <c r="P9">
        <v>819.83</v>
      </c>
      <c r="Q9">
        <v>3534.55</v>
      </c>
      <c r="R9">
        <v>419.19</v>
      </c>
      <c r="S9">
        <v>274.41000000000003</v>
      </c>
      <c r="T9">
        <v>69003.45</v>
      </c>
      <c r="U9">
        <v>0.65</v>
      </c>
      <c r="V9">
        <v>0.85</v>
      </c>
      <c r="W9">
        <v>57.08</v>
      </c>
      <c r="X9">
        <v>4.1900000000000004</v>
      </c>
      <c r="Y9">
        <v>2</v>
      </c>
      <c r="Z9">
        <v>10</v>
      </c>
      <c r="AA9">
        <v>1868.8660435401321</v>
      </c>
      <c r="AB9">
        <v>2557.0649693225232</v>
      </c>
      <c r="AC9">
        <v>2313.0222775136049</v>
      </c>
      <c r="AD9">
        <v>1868866.043540132</v>
      </c>
      <c r="AE9">
        <v>2557064.9693225231</v>
      </c>
      <c r="AF9">
        <v>4.6351762642953591E-6</v>
      </c>
      <c r="AG9">
        <v>49</v>
      </c>
      <c r="AH9">
        <v>2313022.277513606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0.62660000000000005</v>
      </c>
      <c r="E2">
        <v>159.6</v>
      </c>
      <c r="F2">
        <v>145.9</v>
      </c>
      <c r="G2">
        <v>11.49</v>
      </c>
      <c r="H2">
        <v>0.24</v>
      </c>
      <c r="I2">
        <v>762</v>
      </c>
      <c r="J2">
        <v>71.52</v>
      </c>
      <c r="K2">
        <v>32.270000000000003</v>
      </c>
      <c r="L2">
        <v>1</v>
      </c>
      <c r="M2">
        <v>760</v>
      </c>
      <c r="N2">
        <v>8.25</v>
      </c>
      <c r="O2">
        <v>9054.6</v>
      </c>
      <c r="P2">
        <v>1049.97</v>
      </c>
      <c r="Q2">
        <v>3541.45</v>
      </c>
      <c r="R2">
        <v>1502.04</v>
      </c>
      <c r="S2">
        <v>274.41000000000003</v>
      </c>
      <c r="T2">
        <v>607070.37</v>
      </c>
      <c r="U2">
        <v>0.18</v>
      </c>
      <c r="V2">
        <v>0.67</v>
      </c>
      <c r="W2">
        <v>58.08</v>
      </c>
      <c r="X2">
        <v>36</v>
      </c>
      <c r="Y2">
        <v>2</v>
      </c>
      <c r="Z2">
        <v>10</v>
      </c>
      <c r="AA2">
        <v>2960.949113135413</v>
      </c>
      <c r="AB2">
        <v>4051.301204447725</v>
      </c>
      <c r="AC2">
        <v>3664.6507035320319</v>
      </c>
      <c r="AD2">
        <v>2960949.1131354128</v>
      </c>
      <c r="AE2">
        <v>4051301.2044477249</v>
      </c>
      <c r="AF2">
        <v>3.8360190480715064E-6</v>
      </c>
      <c r="AG2">
        <v>67</v>
      </c>
      <c r="AH2">
        <v>3664650.7035320322</v>
      </c>
    </row>
    <row r="3" spans="1:34" x14ac:dyDescent="0.25">
      <c r="A3">
        <v>1</v>
      </c>
      <c r="B3">
        <v>30</v>
      </c>
      <c r="C3" t="s">
        <v>34</v>
      </c>
      <c r="D3">
        <v>0.76470000000000005</v>
      </c>
      <c r="E3">
        <v>130.77000000000001</v>
      </c>
      <c r="F3">
        <v>124.1</v>
      </c>
      <c r="G3">
        <v>24.02</v>
      </c>
      <c r="H3">
        <v>0.48</v>
      </c>
      <c r="I3">
        <v>310</v>
      </c>
      <c r="J3">
        <v>72.7</v>
      </c>
      <c r="K3">
        <v>32.270000000000003</v>
      </c>
      <c r="L3">
        <v>2</v>
      </c>
      <c r="M3">
        <v>308</v>
      </c>
      <c r="N3">
        <v>8.43</v>
      </c>
      <c r="O3">
        <v>9200.25</v>
      </c>
      <c r="P3">
        <v>858.23</v>
      </c>
      <c r="Q3">
        <v>3536.41</v>
      </c>
      <c r="R3">
        <v>764.55</v>
      </c>
      <c r="S3">
        <v>274.41000000000003</v>
      </c>
      <c r="T3">
        <v>240586.4</v>
      </c>
      <c r="U3">
        <v>0.36</v>
      </c>
      <c r="V3">
        <v>0.78</v>
      </c>
      <c r="W3">
        <v>57.34</v>
      </c>
      <c r="X3">
        <v>14.29</v>
      </c>
      <c r="Y3">
        <v>2</v>
      </c>
      <c r="Z3">
        <v>10</v>
      </c>
      <c r="AA3">
        <v>2102.3759994554011</v>
      </c>
      <c r="AB3">
        <v>2876.563592737989</v>
      </c>
      <c r="AC3">
        <v>2602.028400729434</v>
      </c>
      <c r="AD3">
        <v>2102375.9994554012</v>
      </c>
      <c r="AE3">
        <v>2876563.592737989</v>
      </c>
      <c r="AF3">
        <v>4.68146148429665E-6</v>
      </c>
      <c r="AG3">
        <v>55</v>
      </c>
      <c r="AH3">
        <v>2602028.4007294341</v>
      </c>
    </row>
    <row r="4" spans="1:34" x14ac:dyDescent="0.25">
      <c r="A4">
        <v>2</v>
      </c>
      <c r="B4">
        <v>30</v>
      </c>
      <c r="C4" t="s">
        <v>34</v>
      </c>
      <c r="D4">
        <v>0.81210000000000004</v>
      </c>
      <c r="E4">
        <v>123.14</v>
      </c>
      <c r="F4">
        <v>118.37</v>
      </c>
      <c r="G4">
        <v>37.78</v>
      </c>
      <c r="H4">
        <v>0.71</v>
      </c>
      <c r="I4">
        <v>188</v>
      </c>
      <c r="J4">
        <v>73.88</v>
      </c>
      <c r="K4">
        <v>32.270000000000003</v>
      </c>
      <c r="L4">
        <v>3</v>
      </c>
      <c r="M4">
        <v>186</v>
      </c>
      <c r="N4">
        <v>8.61</v>
      </c>
      <c r="O4">
        <v>9346.23</v>
      </c>
      <c r="P4">
        <v>779.08</v>
      </c>
      <c r="Q4">
        <v>3534.72</v>
      </c>
      <c r="R4">
        <v>571.67999999999995</v>
      </c>
      <c r="S4">
        <v>274.41000000000003</v>
      </c>
      <c r="T4">
        <v>144760.07999999999</v>
      </c>
      <c r="U4">
        <v>0.48</v>
      </c>
      <c r="V4">
        <v>0.82</v>
      </c>
      <c r="W4">
        <v>57.14</v>
      </c>
      <c r="X4">
        <v>8.58</v>
      </c>
      <c r="Y4">
        <v>2</v>
      </c>
      <c r="Z4">
        <v>10</v>
      </c>
      <c r="AA4">
        <v>1870.443203561272</v>
      </c>
      <c r="AB4">
        <v>2559.2229092428361</v>
      </c>
      <c r="AC4">
        <v>2314.9742666766119</v>
      </c>
      <c r="AD4">
        <v>1870443.203561272</v>
      </c>
      <c r="AE4">
        <v>2559222.9092428358</v>
      </c>
      <c r="AF4">
        <v>4.9716423059988352E-6</v>
      </c>
      <c r="AG4">
        <v>52</v>
      </c>
      <c r="AH4">
        <v>2314974.2666766122</v>
      </c>
    </row>
    <row r="5" spans="1:34" x14ac:dyDescent="0.25">
      <c r="A5">
        <v>3</v>
      </c>
      <c r="B5">
        <v>30</v>
      </c>
      <c r="C5" t="s">
        <v>34</v>
      </c>
      <c r="D5">
        <v>0.83560000000000001</v>
      </c>
      <c r="E5">
        <v>119.67</v>
      </c>
      <c r="F5">
        <v>115.79</v>
      </c>
      <c r="G5">
        <v>53.03</v>
      </c>
      <c r="H5">
        <v>0.93</v>
      </c>
      <c r="I5">
        <v>131</v>
      </c>
      <c r="J5">
        <v>75.069999999999993</v>
      </c>
      <c r="K5">
        <v>32.270000000000003</v>
      </c>
      <c r="L5">
        <v>4</v>
      </c>
      <c r="M5">
        <v>120</v>
      </c>
      <c r="N5">
        <v>8.8000000000000007</v>
      </c>
      <c r="O5">
        <v>9492.5499999999993</v>
      </c>
      <c r="P5">
        <v>719.73</v>
      </c>
      <c r="Q5">
        <v>3534.24</v>
      </c>
      <c r="R5">
        <v>483.57</v>
      </c>
      <c r="S5">
        <v>274.41000000000003</v>
      </c>
      <c r="T5">
        <v>100990.27</v>
      </c>
      <c r="U5">
        <v>0.56999999999999995</v>
      </c>
      <c r="V5">
        <v>0.84</v>
      </c>
      <c r="W5">
        <v>57.06</v>
      </c>
      <c r="X5">
        <v>6.01</v>
      </c>
      <c r="Y5">
        <v>2</v>
      </c>
      <c r="Z5">
        <v>10</v>
      </c>
      <c r="AA5">
        <v>1739.416070272345</v>
      </c>
      <c r="AB5">
        <v>2379.9458049677728</v>
      </c>
      <c r="AC5">
        <v>2152.807117616564</v>
      </c>
      <c r="AD5">
        <v>1739416.0702723451</v>
      </c>
      <c r="AE5">
        <v>2379945.8049677731</v>
      </c>
      <c r="AF5">
        <v>5.1155083251971757E-6</v>
      </c>
      <c r="AG5">
        <v>50</v>
      </c>
      <c r="AH5">
        <v>2152807.117616564</v>
      </c>
    </row>
    <row r="6" spans="1:34" x14ac:dyDescent="0.25">
      <c r="A6">
        <v>4</v>
      </c>
      <c r="B6">
        <v>30</v>
      </c>
      <c r="C6" t="s">
        <v>34</v>
      </c>
      <c r="D6">
        <v>0.84060000000000001</v>
      </c>
      <c r="E6">
        <v>118.97</v>
      </c>
      <c r="F6">
        <v>115.27</v>
      </c>
      <c r="G6">
        <v>58.12</v>
      </c>
      <c r="H6">
        <v>1.1499999999999999</v>
      </c>
      <c r="I6">
        <v>119</v>
      </c>
      <c r="J6">
        <v>76.260000000000005</v>
      </c>
      <c r="K6">
        <v>32.270000000000003</v>
      </c>
      <c r="L6">
        <v>5</v>
      </c>
      <c r="M6">
        <v>0</v>
      </c>
      <c r="N6">
        <v>8.99</v>
      </c>
      <c r="O6">
        <v>9639.2000000000007</v>
      </c>
      <c r="P6">
        <v>710.31</v>
      </c>
      <c r="Q6">
        <v>3534.96</v>
      </c>
      <c r="R6">
        <v>461.7</v>
      </c>
      <c r="S6">
        <v>274.41000000000003</v>
      </c>
      <c r="T6">
        <v>90112.73</v>
      </c>
      <c r="U6">
        <v>0.59</v>
      </c>
      <c r="V6">
        <v>0.84</v>
      </c>
      <c r="W6">
        <v>57.17</v>
      </c>
      <c r="X6">
        <v>5.49</v>
      </c>
      <c r="Y6">
        <v>2</v>
      </c>
      <c r="Z6">
        <v>10</v>
      </c>
      <c r="AA6">
        <v>1719.8014880733001</v>
      </c>
      <c r="AB6">
        <v>2353.1082682687452</v>
      </c>
      <c r="AC6">
        <v>2128.5309177533732</v>
      </c>
      <c r="AD6">
        <v>1719801.4880733001</v>
      </c>
      <c r="AE6">
        <v>2353108.2682687449</v>
      </c>
      <c r="AF6">
        <v>5.1461181165159716E-6</v>
      </c>
      <c r="AG6">
        <v>50</v>
      </c>
      <c r="AH6">
        <v>2128530.9177533728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0.74139999999999995</v>
      </c>
      <c r="E2">
        <v>134.87</v>
      </c>
      <c r="F2">
        <v>128.66</v>
      </c>
      <c r="G2">
        <v>19.010000000000002</v>
      </c>
      <c r="H2">
        <v>0.43</v>
      </c>
      <c r="I2">
        <v>406</v>
      </c>
      <c r="J2">
        <v>39.78</v>
      </c>
      <c r="K2">
        <v>19.54</v>
      </c>
      <c r="L2">
        <v>1</v>
      </c>
      <c r="M2">
        <v>404</v>
      </c>
      <c r="N2">
        <v>4.24</v>
      </c>
      <c r="O2">
        <v>5140</v>
      </c>
      <c r="P2">
        <v>561.37</v>
      </c>
      <c r="Q2">
        <v>3537.7</v>
      </c>
      <c r="R2">
        <v>918.8</v>
      </c>
      <c r="S2">
        <v>274.41000000000003</v>
      </c>
      <c r="T2">
        <v>317231.69</v>
      </c>
      <c r="U2">
        <v>0.3</v>
      </c>
      <c r="V2">
        <v>0.76</v>
      </c>
      <c r="W2">
        <v>57.49</v>
      </c>
      <c r="X2">
        <v>18.829999999999998</v>
      </c>
      <c r="Y2">
        <v>2</v>
      </c>
      <c r="Z2">
        <v>10</v>
      </c>
      <c r="AA2">
        <v>1676.30719743744</v>
      </c>
      <c r="AB2">
        <v>2293.5974609880841</v>
      </c>
      <c r="AC2">
        <v>2074.699738395635</v>
      </c>
      <c r="AD2">
        <v>1676307.197437441</v>
      </c>
      <c r="AE2">
        <v>2293597.4609880839</v>
      </c>
      <c r="AF2">
        <v>6.0030065417826786E-6</v>
      </c>
      <c r="AG2">
        <v>57</v>
      </c>
      <c r="AH2">
        <v>2074699.738395636</v>
      </c>
    </row>
    <row r="3" spans="1:34" x14ac:dyDescent="0.25">
      <c r="A3">
        <v>1</v>
      </c>
      <c r="B3">
        <v>15</v>
      </c>
      <c r="C3" t="s">
        <v>34</v>
      </c>
      <c r="D3">
        <v>0.79900000000000004</v>
      </c>
      <c r="E3">
        <v>125.16</v>
      </c>
      <c r="F3">
        <v>120.83</v>
      </c>
      <c r="G3">
        <v>30.59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493.5</v>
      </c>
      <c r="Q3">
        <v>3538.27</v>
      </c>
      <c r="R3">
        <v>643.64</v>
      </c>
      <c r="S3">
        <v>274.41000000000003</v>
      </c>
      <c r="T3">
        <v>180493.64</v>
      </c>
      <c r="U3">
        <v>0.43</v>
      </c>
      <c r="V3">
        <v>0.81</v>
      </c>
      <c r="W3">
        <v>57.52</v>
      </c>
      <c r="X3">
        <v>11.02</v>
      </c>
      <c r="Y3">
        <v>2</v>
      </c>
      <c r="Z3">
        <v>10</v>
      </c>
      <c r="AA3">
        <v>1454.857955239223</v>
      </c>
      <c r="AB3">
        <v>1990.6008381614261</v>
      </c>
      <c r="AC3">
        <v>1800.6206879931219</v>
      </c>
      <c r="AD3">
        <v>1454857.9552392231</v>
      </c>
      <c r="AE3">
        <v>1990600.8381614259</v>
      </c>
      <c r="AF3">
        <v>6.4693852534183454E-6</v>
      </c>
      <c r="AG3">
        <v>53</v>
      </c>
      <c r="AH3">
        <v>1800620.687993122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0.42330000000000001</v>
      </c>
      <c r="E2">
        <v>236.24</v>
      </c>
      <c r="F2">
        <v>188.07</v>
      </c>
      <c r="G2">
        <v>7.1</v>
      </c>
      <c r="H2">
        <v>0.12</v>
      </c>
      <c r="I2">
        <v>1590</v>
      </c>
      <c r="J2">
        <v>141.81</v>
      </c>
      <c r="K2">
        <v>47.83</v>
      </c>
      <c r="L2">
        <v>1</v>
      </c>
      <c r="M2">
        <v>1588</v>
      </c>
      <c r="N2">
        <v>22.98</v>
      </c>
      <c r="O2">
        <v>17723.39</v>
      </c>
      <c r="P2">
        <v>2172.21</v>
      </c>
      <c r="Q2">
        <v>3551.4</v>
      </c>
      <c r="R2">
        <v>2934.47</v>
      </c>
      <c r="S2">
        <v>274.41000000000003</v>
      </c>
      <c r="T2">
        <v>1319146.47</v>
      </c>
      <c r="U2">
        <v>0.09</v>
      </c>
      <c r="V2">
        <v>0.52</v>
      </c>
      <c r="W2">
        <v>59.41</v>
      </c>
      <c r="X2">
        <v>78.040000000000006</v>
      </c>
      <c r="Y2">
        <v>2</v>
      </c>
      <c r="Z2">
        <v>10</v>
      </c>
      <c r="AA2">
        <v>7770.0643649589674</v>
      </c>
      <c r="AB2">
        <v>10631.34485518427</v>
      </c>
      <c r="AC2">
        <v>9616.704223391298</v>
      </c>
      <c r="AD2">
        <v>7770064.3649589662</v>
      </c>
      <c r="AE2">
        <v>10631344.85518427</v>
      </c>
      <c r="AF2">
        <v>1.84123223310118E-6</v>
      </c>
      <c r="AG2">
        <v>99</v>
      </c>
      <c r="AH2">
        <v>9616704.2233912982</v>
      </c>
    </row>
    <row r="3" spans="1:34" x14ac:dyDescent="0.25">
      <c r="A3">
        <v>1</v>
      </c>
      <c r="B3">
        <v>70</v>
      </c>
      <c r="C3" t="s">
        <v>34</v>
      </c>
      <c r="D3">
        <v>0.64539999999999997</v>
      </c>
      <c r="E3">
        <v>154.94</v>
      </c>
      <c r="F3">
        <v>136.33000000000001</v>
      </c>
      <c r="G3">
        <v>14.43</v>
      </c>
      <c r="H3">
        <v>0.25</v>
      </c>
      <c r="I3">
        <v>567</v>
      </c>
      <c r="J3">
        <v>143.16999999999999</v>
      </c>
      <c r="K3">
        <v>47.83</v>
      </c>
      <c r="L3">
        <v>2</v>
      </c>
      <c r="M3">
        <v>565</v>
      </c>
      <c r="N3">
        <v>23.34</v>
      </c>
      <c r="O3">
        <v>17891.86</v>
      </c>
      <c r="P3">
        <v>1565.96</v>
      </c>
      <c r="Q3">
        <v>3540.19</v>
      </c>
      <c r="R3">
        <v>1177.77</v>
      </c>
      <c r="S3">
        <v>274.41000000000003</v>
      </c>
      <c r="T3">
        <v>445911.01</v>
      </c>
      <c r="U3">
        <v>0.23</v>
      </c>
      <c r="V3">
        <v>0.71</v>
      </c>
      <c r="W3">
        <v>57.76</v>
      </c>
      <c r="X3">
        <v>26.47</v>
      </c>
      <c r="Y3">
        <v>2</v>
      </c>
      <c r="Z3">
        <v>10</v>
      </c>
      <c r="AA3">
        <v>3857.2588133848622</v>
      </c>
      <c r="AB3">
        <v>5277.6716787223013</v>
      </c>
      <c r="AC3">
        <v>4773.978100963569</v>
      </c>
      <c r="AD3">
        <v>3857258.8133848622</v>
      </c>
      <c r="AE3">
        <v>5277671.6787223006</v>
      </c>
      <c r="AF3">
        <v>2.8073028189073981E-6</v>
      </c>
      <c r="AG3">
        <v>65</v>
      </c>
      <c r="AH3">
        <v>4773978.1009635692</v>
      </c>
    </row>
    <row r="4" spans="1:34" x14ac:dyDescent="0.25">
      <c r="A4">
        <v>2</v>
      </c>
      <c r="B4">
        <v>70</v>
      </c>
      <c r="C4" t="s">
        <v>34</v>
      </c>
      <c r="D4">
        <v>0.72529999999999994</v>
      </c>
      <c r="E4">
        <v>137.87</v>
      </c>
      <c r="F4">
        <v>125.7</v>
      </c>
      <c r="G4">
        <v>21.92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18060.849999999999</v>
      </c>
      <c r="P4">
        <v>1429.14</v>
      </c>
      <c r="Q4">
        <v>3536.73</v>
      </c>
      <c r="R4">
        <v>819.45</v>
      </c>
      <c r="S4">
        <v>274.41000000000003</v>
      </c>
      <c r="T4">
        <v>267867.31</v>
      </c>
      <c r="U4">
        <v>0.33</v>
      </c>
      <c r="V4">
        <v>0.77</v>
      </c>
      <c r="W4">
        <v>57.38</v>
      </c>
      <c r="X4">
        <v>15.88</v>
      </c>
      <c r="Y4">
        <v>2</v>
      </c>
      <c r="Z4">
        <v>10</v>
      </c>
      <c r="AA4">
        <v>3192.5975694380959</v>
      </c>
      <c r="AB4">
        <v>4368.252841969701</v>
      </c>
      <c r="AC4">
        <v>3951.352921613317</v>
      </c>
      <c r="AD4">
        <v>3192597.5694380961</v>
      </c>
      <c r="AE4">
        <v>4368252.8419697015</v>
      </c>
      <c r="AF4">
        <v>3.154844646038946E-6</v>
      </c>
      <c r="AG4">
        <v>58</v>
      </c>
      <c r="AH4">
        <v>3951352.921613317</v>
      </c>
    </row>
    <row r="5" spans="1:34" x14ac:dyDescent="0.25">
      <c r="A5">
        <v>3</v>
      </c>
      <c r="B5">
        <v>70</v>
      </c>
      <c r="C5" t="s">
        <v>34</v>
      </c>
      <c r="D5">
        <v>0.76680000000000004</v>
      </c>
      <c r="E5">
        <v>130.4</v>
      </c>
      <c r="F5">
        <v>121.07</v>
      </c>
      <c r="G5">
        <v>29.53</v>
      </c>
      <c r="H5">
        <v>0.49</v>
      </c>
      <c r="I5">
        <v>246</v>
      </c>
      <c r="J5">
        <v>145.91999999999999</v>
      </c>
      <c r="K5">
        <v>47.83</v>
      </c>
      <c r="L5">
        <v>4</v>
      </c>
      <c r="M5">
        <v>244</v>
      </c>
      <c r="N5">
        <v>24.09</v>
      </c>
      <c r="O5">
        <v>18230.349999999999</v>
      </c>
      <c r="P5">
        <v>1361.08</v>
      </c>
      <c r="Q5">
        <v>3535.2</v>
      </c>
      <c r="R5">
        <v>662.87</v>
      </c>
      <c r="S5">
        <v>274.41000000000003</v>
      </c>
      <c r="T5">
        <v>190067.19</v>
      </c>
      <c r="U5">
        <v>0.41</v>
      </c>
      <c r="V5">
        <v>0.8</v>
      </c>
      <c r="W5">
        <v>57.22</v>
      </c>
      <c r="X5">
        <v>11.27</v>
      </c>
      <c r="Y5">
        <v>2</v>
      </c>
      <c r="Z5">
        <v>10</v>
      </c>
      <c r="AA5">
        <v>2912.1431617318822</v>
      </c>
      <c r="AB5">
        <v>3984.522748570796</v>
      </c>
      <c r="AC5">
        <v>3604.2454897598491</v>
      </c>
      <c r="AD5">
        <v>2912143.161731882</v>
      </c>
      <c r="AE5">
        <v>3984522.7485707961</v>
      </c>
      <c r="AF5">
        <v>3.3353576100684729E-6</v>
      </c>
      <c r="AG5">
        <v>55</v>
      </c>
      <c r="AH5">
        <v>3604245.489759848</v>
      </c>
    </row>
    <row r="6" spans="1:34" x14ac:dyDescent="0.25">
      <c r="A6">
        <v>4</v>
      </c>
      <c r="B6">
        <v>70</v>
      </c>
      <c r="C6" t="s">
        <v>34</v>
      </c>
      <c r="D6">
        <v>0.79249999999999998</v>
      </c>
      <c r="E6">
        <v>126.18</v>
      </c>
      <c r="F6">
        <v>118.46</v>
      </c>
      <c r="G6">
        <v>37.409999999999997</v>
      </c>
      <c r="H6">
        <v>0.6</v>
      </c>
      <c r="I6">
        <v>190</v>
      </c>
      <c r="J6">
        <v>147.30000000000001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1315.51</v>
      </c>
      <c r="Q6">
        <v>3535.1</v>
      </c>
      <c r="R6">
        <v>574.04</v>
      </c>
      <c r="S6">
        <v>274.41000000000003</v>
      </c>
      <c r="T6">
        <v>145931.31</v>
      </c>
      <c r="U6">
        <v>0.48</v>
      </c>
      <c r="V6">
        <v>0.82</v>
      </c>
      <c r="W6">
        <v>57.15</v>
      </c>
      <c r="X6">
        <v>8.67</v>
      </c>
      <c r="Y6">
        <v>2</v>
      </c>
      <c r="Z6">
        <v>10</v>
      </c>
      <c r="AA6">
        <v>2748.2268242161958</v>
      </c>
      <c r="AB6">
        <v>3760.2451841033821</v>
      </c>
      <c r="AC6">
        <v>3401.372661269676</v>
      </c>
      <c r="AD6">
        <v>2748226.8242161958</v>
      </c>
      <c r="AE6">
        <v>3760245.1841033818</v>
      </c>
      <c r="AF6">
        <v>3.447145156467482E-6</v>
      </c>
      <c r="AG6">
        <v>53</v>
      </c>
      <c r="AH6">
        <v>3401372.6612696759</v>
      </c>
    </row>
    <row r="7" spans="1:34" x14ac:dyDescent="0.25">
      <c r="A7">
        <v>5</v>
      </c>
      <c r="B7">
        <v>70</v>
      </c>
      <c r="C7" t="s">
        <v>34</v>
      </c>
      <c r="D7">
        <v>0.80989999999999995</v>
      </c>
      <c r="E7">
        <v>123.47</v>
      </c>
      <c r="F7">
        <v>116.79</v>
      </c>
      <c r="G7">
        <v>45.5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18570.939999999999</v>
      </c>
      <c r="P7">
        <v>1280.3699999999999</v>
      </c>
      <c r="Q7">
        <v>3534.24</v>
      </c>
      <c r="R7">
        <v>518.21</v>
      </c>
      <c r="S7">
        <v>274.41000000000003</v>
      </c>
      <c r="T7">
        <v>118197.49</v>
      </c>
      <c r="U7">
        <v>0.53</v>
      </c>
      <c r="V7">
        <v>0.83</v>
      </c>
      <c r="W7">
        <v>57.08</v>
      </c>
      <c r="X7">
        <v>7.01</v>
      </c>
      <c r="Y7">
        <v>2</v>
      </c>
      <c r="Z7">
        <v>10</v>
      </c>
      <c r="AA7">
        <v>2641.91776115528</v>
      </c>
      <c r="AB7">
        <v>3614.7884339985721</v>
      </c>
      <c r="AC7">
        <v>3269.798099245043</v>
      </c>
      <c r="AD7">
        <v>2641917.7611552798</v>
      </c>
      <c r="AE7">
        <v>3614788.4339985722</v>
      </c>
      <c r="AF7">
        <v>3.522830110060585E-6</v>
      </c>
      <c r="AG7">
        <v>52</v>
      </c>
      <c r="AH7">
        <v>3269798.099245043</v>
      </c>
    </row>
    <row r="8" spans="1:34" x14ac:dyDescent="0.25">
      <c r="A8">
        <v>6</v>
      </c>
      <c r="B8">
        <v>70</v>
      </c>
      <c r="C8" t="s">
        <v>34</v>
      </c>
      <c r="D8">
        <v>0.8216</v>
      </c>
      <c r="E8">
        <v>121.71</v>
      </c>
      <c r="F8">
        <v>115.73</v>
      </c>
      <c r="G8">
        <v>53.41</v>
      </c>
      <c r="H8">
        <v>0.83</v>
      </c>
      <c r="I8">
        <v>130</v>
      </c>
      <c r="J8">
        <v>150.07</v>
      </c>
      <c r="K8">
        <v>47.83</v>
      </c>
      <c r="L8">
        <v>7</v>
      </c>
      <c r="M8">
        <v>128</v>
      </c>
      <c r="N8">
        <v>25.24</v>
      </c>
      <c r="O8">
        <v>18742.03</v>
      </c>
      <c r="P8">
        <v>1251.8</v>
      </c>
      <c r="Q8">
        <v>3534.34</v>
      </c>
      <c r="R8">
        <v>481.88</v>
      </c>
      <c r="S8">
        <v>274.41000000000003</v>
      </c>
      <c r="T8">
        <v>100147.91</v>
      </c>
      <c r="U8">
        <v>0.56999999999999995</v>
      </c>
      <c r="V8">
        <v>0.84</v>
      </c>
      <c r="W8">
        <v>57.05</v>
      </c>
      <c r="X8">
        <v>5.94</v>
      </c>
      <c r="Y8">
        <v>2</v>
      </c>
      <c r="Z8">
        <v>10</v>
      </c>
      <c r="AA8">
        <v>2564.7164085366289</v>
      </c>
      <c r="AB8">
        <v>3509.1581374624261</v>
      </c>
      <c r="AC8">
        <v>3174.2490099572578</v>
      </c>
      <c r="AD8">
        <v>2564716.4085366288</v>
      </c>
      <c r="AE8">
        <v>3509158.137462426</v>
      </c>
      <c r="AF8">
        <v>3.573721716786981E-6</v>
      </c>
      <c r="AG8">
        <v>51</v>
      </c>
      <c r="AH8">
        <v>3174249.0099572581</v>
      </c>
    </row>
    <row r="9" spans="1:34" x14ac:dyDescent="0.25">
      <c r="A9">
        <v>7</v>
      </c>
      <c r="B9">
        <v>70</v>
      </c>
      <c r="C9" t="s">
        <v>34</v>
      </c>
      <c r="D9">
        <v>0.83140000000000003</v>
      </c>
      <c r="E9">
        <v>120.27</v>
      </c>
      <c r="F9">
        <v>114.84</v>
      </c>
      <c r="G9">
        <v>62.07</v>
      </c>
      <c r="H9">
        <v>0.94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1224.75</v>
      </c>
      <c r="Q9">
        <v>3534.07</v>
      </c>
      <c r="R9">
        <v>451.69</v>
      </c>
      <c r="S9">
        <v>274.41000000000003</v>
      </c>
      <c r="T9">
        <v>85152.31</v>
      </c>
      <c r="U9">
        <v>0.61</v>
      </c>
      <c r="V9">
        <v>0.85</v>
      </c>
      <c r="W9">
        <v>57.03</v>
      </c>
      <c r="X9">
        <v>5.0599999999999996</v>
      </c>
      <c r="Y9">
        <v>2</v>
      </c>
      <c r="Z9">
        <v>10</v>
      </c>
      <c r="AA9">
        <v>2506.375376419473</v>
      </c>
      <c r="AB9">
        <v>3429.3333634950441</v>
      </c>
      <c r="AC9">
        <v>3102.042600382551</v>
      </c>
      <c r="AD9">
        <v>2506375.376419473</v>
      </c>
      <c r="AE9">
        <v>3429333.363495043</v>
      </c>
      <c r="AF9">
        <v>3.6163488745578102E-6</v>
      </c>
      <c r="AG9">
        <v>51</v>
      </c>
      <c r="AH9">
        <v>3102042.600382552</v>
      </c>
    </row>
    <row r="10" spans="1:34" x14ac:dyDescent="0.25">
      <c r="A10">
        <v>8</v>
      </c>
      <c r="B10">
        <v>70</v>
      </c>
      <c r="C10" t="s">
        <v>34</v>
      </c>
      <c r="D10">
        <v>0.83919999999999995</v>
      </c>
      <c r="E10">
        <v>119.16</v>
      </c>
      <c r="F10">
        <v>114.13</v>
      </c>
      <c r="G10">
        <v>70.59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19085.830000000002</v>
      </c>
      <c r="P10">
        <v>1199.78</v>
      </c>
      <c r="Q10">
        <v>3533.73</v>
      </c>
      <c r="R10">
        <v>428.5</v>
      </c>
      <c r="S10">
        <v>274.41000000000003</v>
      </c>
      <c r="T10">
        <v>73623.839999999997</v>
      </c>
      <c r="U10">
        <v>0.64</v>
      </c>
      <c r="V10">
        <v>0.85</v>
      </c>
      <c r="W10">
        <v>56.98</v>
      </c>
      <c r="X10">
        <v>4.3499999999999996</v>
      </c>
      <c r="Y10">
        <v>2</v>
      </c>
      <c r="Z10">
        <v>10</v>
      </c>
      <c r="AA10">
        <v>2447.6137711093602</v>
      </c>
      <c r="AB10">
        <v>3348.9331427306761</v>
      </c>
      <c r="AC10">
        <v>3029.3156638455189</v>
      </c>
      <c r="AD10">
        <v>2447613.7711093598</v>
      </c>
      <c r="AE10">
        <v>3348933.1427306761</v>
      </c>
      <c r="AF10">
        <v>3.650276612375407E-6</v>
      </c>
      <c r="AG10">
        <v>50</v>
      </c>
      <c r="AH10">
        <v>3029315.66384552</v>
      </c>
    </row>
    <row r="11" spans="1:34" x14ac:dyDescent="0.25">
      <c r="A11">
        <v>9</v>
      </c>
      <c r="B11">
        <v>70</v>
      </c>
      <c r="C11" t="s">
        <v>34</v>
      </c>
      <c r="D11">
        <v>0.84489999999999998</v>
      </c>
      <c r="E11">
        <v>118.35</v>
      </c>
      <c r="F11">
        <v>113.64</v>
      </c>
      <c r="G11">
        <v>79.28</v>
      </c>
      <c r="H11">
        <v>1.1499999999999999</v>
      </c>
      <c r="I11">
        <v>86</v>
      </c>
      <c r="J11">
        <v>154.25</v>
      </c>
      <c r="K11">
        <v>47.83</v>
      </c>
      <c r="L11">
        <v>10</v>
      </c>
      <c r="M11">
        <v>84</v>
      </c>
      <c r="N11">
        <v>26.43</v>
      </c>
      <c r="O11">
        <v>19258.55</v>
      </c>
      <c r="P11">
        <v>1176.83</v>
      </c>
      <c r="Q11">
        <v>3533.55</v>
      </c>
      <c r="R11">
        <v>412.26</v>
      </c>
      <c r="S11">
        <v>274.41000000000003</v>
      </c>
      <c r="T11">
        <v>65560.81</v>
      </c>
      <c r="U11">
        <v>0.67</v>
      </c>
      <c r="V11">
        <v>0.86</v>
      </c>
      <c r="W11">
        <v>56.96</v>
      </c>
      <c r="X11">
        <v>3.87</v>
      </c>
      <c r="Y11">
        <v>2</v>
      </c>
      <c r="Z11">
        <v>10</v>
      </c>
      <c r="AA11">
        <v>2407.682301914158</v>
      </c>
      <c r="AB11">
        <v>3294.297144925707</v>
      </c>
      <c r="AC11">
        <v>2979.8940489889551</v>
      </c>
      <c r="AD11">
        <v>2407682.3019141578</v>
      </c>
      <c r="AE11">
        <v>3294297.144925707</v>
      </c>
      <c r="AF11">
        <v>3.6750699592421139E-6</v>
      </c>
      <c r="AG11">
        <v>50</v>
      </c>
      <c r="AH11">
        <v>2979894.0489889551</v>
      </c>
    </row>
    <row r="12" spans="1:34" x14ac:dyDescent="0.25">
      <c r="A12">
        <v>10</v>
      </c>
      <c r="B12">
        <v>70</v>
      </c>
      <c r="C12" t="s">
        <v>34</v>
      </c>
      <c r="D12">
        <v>0.84940000000000004</v>
      </c>
      <c r="E12">
        <v>117.73</v>
      </c>
      <c r="F12">
        <v>113.28</v>
      </c>
      <c r="G12">
        <v>88.27</v>
      </c>
      <c r="H12">
        <v>1.25</v>
      </c>
      <c r="I12">
        <v>77</v>
      </c>
      <c r="J12">
        <v>155.66</v>
      </c>
      <c r="K12">
        <v>47.83</v>
      </c>
      <c r="L12">
        <v>11</v>
      </c>
      <c r="M12">
        <v>75</v>
      </c>
      <c r="N12">
        <v>26.83</v>
      </c>
      <c r="O12">
        <v>19431.82</v>
      </c>
      <c r="P12">
        <v>1153.94</v>
      </c>
      <c r="Q12">
        <v>3533.56</v>
      </c>
      <c r="R12">
        <v>399.24</v>
      </c>
      <c r="S12">
        <v>274.41000000000003</v>
      </c>
      <c r="T12">
        <v>59095.3</v>
      </c>
      <c r="U12">
        <v>0.69</v>
      </c>
      <c r="V12">
        <v>0.86</v>
      </c>
      <c r="W12">
        <v>56.97</v>
      </c>
      <c r="X12">
        <v>3.51</v>
      </c>
      <c r="Y12">
        <v>2</v>
      </c>
      <c r="Z12">
        <v>10</v>
      </c>
      <c r="AA12">
        <v>2371.8110561015842</v>
      </c>
      <c r="AB12">
        <v>3245.2165238772659</v>
      </c>
      <c r="AC12">
        <v>2935.4976135282941</v>
      </c>
      <c r="AD12">
        <v>2371811.0561015839</v>
      </c>
      <c r="AE12">
        <v>3245216.5238772659</v>
      </c>
      <c r="AF12">
        <v>3.6946436541368821E-6</v>
      </c>
      <c r="AG12">
        <v>50</v>
      </c>
      <c r="AH12">
        <v>2935497.613528294</v>
      </c>
    </row>
    <row r="13" spans="1:34" x14ac:dyDescent="0.25">
      <c r="A13">
        <v>11</v>
      </c>
      <c r="B13">
        <v>70</v>
      </c>
      <c r="C13" t="s">
        <v>34</v>
      </c>
      <c r="D13">
        <v>0.85399999999999998</v>
      </c>
      <c r="E13">
        <v>117.09</v>
      </c>
      <c r="F13">
        <v>112.87</v>
      </c>
      <c r="G13">
        <v>98.15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1131.1199999999999</v>
      </c>
      <c r="Q13">
        <v>3533.52</v>
      </c>
      <c r="R13">
        <v>386.24</v>
      </c>
      <c r="S13">
        <v>274.41000000000003</v>
      </c>
      <c r="T13">
        <v>52634.7</v>
      </c>
      <c r="U13">
        <v>0.71</v>
      </c>
      <c r="V13">
        <v>0.86</v>
      </c>
      <c r="W13">
        <v>56.93</v>
      </c>
      <c r="X13">
        <v>3.1</v>
      </c>
      <c r="Y13">
        <v>2</v>
      </c>
      <c r="Z13">
        <v>10</v>
      </c>
      <c r="AA13">
        <v>2326.143608620258</v>
      </c>
      <c r="AB13">
        <v>3182.73230752772</v>
      </c>
      <c r="AC13">
        <v>2878.9768030900032</v>
      </c>
      <c r="AD13">
        <v>2326143.608620258</v>
      </c>
      <c r="AE13">
        <v>3182732.30752772</v>
      </c>
      <c r="AF13">
        <v>3.714652320029312E-6</v>
      </c>
      <c r="AG13">
        <v>49</v>
      </c>
      <c r="AH13">
        <v>2878976.8030900029</v>
      </c>
    </row>
    <row r="14" spans="1:34" x14ac:dyDescent="0.25">
      <c r="A14">
        <v>12</v>
      </c>
      <c r="B14">
        <v>70</v>
      </c>
      <c r="C14" t="s">
        <v>34</v>
      </c>
      <c r="D14">
        <v>0.8579</v>
      </c>
      <c r="E14">
        <v>116.56</v>
      </c>
      <c r="F14">
        <v>112.54</v>
      </c>
      <c r="G14">
        <v>108.91</v>
      </c>
      <c r="H14">
        <v>1.45</v>
      </c>
      <c r="I14">
        <v>62</v>
      </c>
      <c r="J14">
        <v>158.47999999999999</v>
      </c>
      <c r="K14">
        <v>47.83</v>
      </c>
      <c r="L14">
        <v>13</v>
      </c>
      <c r="M14">
        <v>60</v>
      </c>
      <c r="N14">
        <v>27.65</v>
      </c>
      <c r="O14">
        <v>19780.060000000001</v>
      </c>
      <c r="P14">
        <v>1107.8</v>
      </c>
      <c r="Q14">
        <v>3533.29</v>
      </c>
      <c r="R14">
        <v>375.15</v>
      </c>
      <c r="S14">
        <v>274.41000000000003</v>
      </c>
      <c r="T14">
        <v>47122.8</v>
      </c>
      <c r="U14">
        <v>0.73</v>
      </c>
      <c r="V14">
        <v>0.87</v>
      </c>
      <c r="W14">
        <v>56.92</v>
      </c>
      <c r="X14">
        <v>2.78</v>
      </c>
      <c r="Y14">
        <v>2</v>
      </c>
      <c r="Z14">
        <v>10</v>
      </c>
      <c r="AA14">
        <v>2292.0452516733171</v>
      </c>
      <c r="AB14">
        <v>3136.077431239572</v>
      </c>
      <c r="AC14">
        <v>2836.7746027142671</v>
      </c>
      <c r="AD14">
        <v>2292045.251673317</v>
      </c>
      <c r="AE14">
        <v>3136077.431239571</v>
      </c>
      <c r="AF14">
        <v>3.73161618893811E-6</v>
      </c>
      <c r="AG14">
        <v>49</v>
      </c>
      <c r="AH14">
        <v>2836774.6027142671</v>
      </c>
    </row>
    <row r="15" spans="1:34" x14ac:dyDescent="0.25">
      <c r="A15">
        <v>13</v>
      </c>
      <c r="B15">
        <v>70</v>
      </c>
      <c r="C15" t="s">
        <v>34</v>
      </c>
      <c r="D15">
        <v>0.86060000000000003</v>
      </c>
      <c r="E15">
        <v>116.19</v>
      </c>
      <c r="F15">
        <v>112.32</v>
      </c>
      <c r="G15">
        <v>118.23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55</v>
      </c>
      <c r="N15">
        <v>28.07</v>
      </c>
      <c r="O15">
        <v>19955.16</v>
      </c>
      <c r="P15">
        <v>1087.3699999999999</v>
      </c>
      <c r="Q15">
        <v>3533.36</v>
      </c>
      <c r="R15">
        <v>367.46</v>
      </c>
      <c r="S15">
        <v>274.41000000000003</v>
      </c>
      <c r="T15">
        <v>43306.44</v>
      </c>
      <c r="U15">
        <v>0.75</v>
      </c>
      <c r="V15">
        <v>0.87</v>
      </c>
      <c r="W15">
        <v>56.92</v>
      </c>
      <c r="X15">
        <v>2.5499999999999998</v>
      </c>
      <c r="Y15">
        <v>2</v>
      </c>
      <c r="Z15">
        <v>10</v>
      </c>
      <c r="AA15">
        <v>2264.3357467574419</v>
      </c>
      <c r="AB15">
        <v>3098.1640641565909</v>
      </c>
      <c r="AC15">
        <v>2802.4796341739429</v>
      </c>
      <c r="AD15">
        <v>2264335.7467574431</v>
      </c>
      <c r="AE15">
        <v>3098164.064156591</v>
      </c>
      <c r="AF15">
        <v>3.7433604058749709E-6</v>
      </c>
      <c r="AG15">
        <v>49</v>
      </c>
      <c r="AH15">
        <v>2802479.6341739432</v>
      </c>
    </row>
    <row r="16" spans="1:34" x14ac:dyDescent="0.25">
      <c r="A16">
        <v>14</v>
      </c>
      <c r="B16">
        <v>70</v>
      </c>
      <c r="C16" t="s">
        <v>34</v>
      </c>
      <c r="D16">
        <v>0.86270000000000002</v>
      </c>
      <c r="E16">
        <v>115.91</v>
      </c>
      <c r="F16">
        <v>112.16</v>
      </c>
      <c r="G16">
        <v>126.97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25</v>
      </c>
      <c r="N16">
        <v>28.5</v>
      </c>
      <c r="O16">
        <v>20130.71</v>
      </c>
      <c r="P16">
        <v>1069.1400000000001</v>
      </c>
      <c r="Q16">
        <v>3533.67</v>
      </c>
      <c r="R16">
        <v>360.94</v>
      </c>
      <c r="S16">
        <v>274.41000000000003</v>
      </c>
      <c r="T16">
        <v>40063.120000000003</v>
      </c>
      <c r="U16">
        <v>0.76</v>
      </c>
      <c r="V16">
        <v>0.87</v>
      </c>
      <c r="W16">
        <v>56.94</v>
      </c>
      <c r="X16">
        <v>2.39</v>
      </c>
      <c r="Y16">
        <v>2</v>
      </c>
      <c r="Z16">
        <v>10</v>
      </c>
      <c r="AA16">
        <v>2240.6098813424801</v>
      </c>
      <c r="AB16">
        <v>3065.7012883845268</v>
      </c>
      <c r="AC16">
        <v>2773.1150601597751</v>
      </c>
      <c r="AD16">
        <v>2240609.881342479</v>
      </c>
      <c r="AE16">
        <v>3065701.288384527</v>
      </c>
      <c r="AF16">
        <v>3.7524947968258629E-6</v>
      </c>
      <c r="AG16">
        <v>49</v>
      </c>
      <c r="AH16">
        <v>2773115.060159774</v>
      </c>
    </row>
    <row r="17" spans="1:34" x14ac:dyDescent="0.25">
      <c r="A17">
        <v>15</v>
      </c>
      <c r="B17">
        <v>70</v>
      </c>
      <c r="C17" t="s">
        <v>34</v>
      </c>
      <c r="D17">
        <v>0.86299999999999999</v>
      </c>
      <c r="E17">
        <v>115.87</v>
      </c>
      <c r="F17">
        <v>112.14</v>
      </c>
      <c r="G17">
        <v>129.38999999999999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20306.849999999999</v>
      </c>
      <c r="P17">
        <v>1072.26</v>
      </c>
      <c r="Q17">
        <v>3533.86</v>
      </c>
      <c r="R17">
        <v>359.25</v>
      </c>
      <c r="S17">
        <v>274.41000000000003</v>
      </c>
      <c r="T17">
        <v>39224.43</v>
      </c>
      <c r="U17">
        <v>0.76</v>
      </c>
      <c r="V17">
        <v>0.87</v>
      </c>
      <c r="W17">
        <v>56.97</v>
      </c>
      <c r="X17">
        <v>2.37</v>
      </c>
      <c r="Y17">
        <v>2</v>
      </c>
      <c r="Z17">
        <v>10</v>
      </c>
      <c r="AA17">
        <v>2243.0227732994049</v>
      </c>
      <c r="AB17">
        <v>3069.002713609274</v>
      </c>
      <c r="AC17">
        <v>2776.1014019946501</v>
      </c>
      <c r="AD17">
        <v>2243022.7732994049</v>
      </c>
      <c r="AE17">
        <v>3069002.713609274</v>
      </c>
      <c r="AF17">
        <v>3.753799709818848E-6</v>
      </c>
      <c r="AG17">
        <v>49</v>
      </c>
      <c r="AH17">
        <v>2776101.4019946498</v>
      </c>
    </row>
    <row r="18" spans="1:34" x14ac:dyDescent="0.25">
      <c r="A18">
        <v>16</v>
      </c>
      <c r="B18">
        <v>70</v>
      </c>
      <c r="C18" t="s">
        <v>34</v>
      </c>
      <c r="D18">
        <v>0.86299999999999999</v>
      </c>
      <c r="E18">
        <v>115.87</v>
      </c>
      <c r="F18">
        <v>112.14</v>
      </c>
      <c r="G18">
        <v>129.38999999999999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1080.52</v>
      </c>
      <c r="Q18">
        <v>3533.86</v>
      </c>
      <c r="R18">
        <v>359.23</v>
      </c>
      <c r="S18">
        <v>274.41000000000003</v>
      </c>
      <c r="T18">
        <v>39215.360000000001</v>
      </c>
      <c r="U18">
        <v>0.76</v>
      </c>
      <c r="V18">
        <v>0.87</v>
      </c>
      <c r="W18">
        <v>56.97</v>
      </c>
      <c r="X18">
        <v>2.37</v>
      </c>
      <c r="Y18">
        <v>2</v>
      </c>
      <c r="Z18">
        <v>10</v>
      </c>
      <c r="AA18">
        <v>2251.3565999993971</v>
      </c>
      <c r="AB18">
        <v>3080.4054229626881</v>
      </c>
      <c r="AC18">
        <v>2786.415852771177</v>
      </c>
      <c r="AD18">
        <v>2251356.5999993971</v>
      </c>
      <c r="AE18">
        <v>3080405.4229626879</v>
      </c>
      <c r="AF18">
        <v>3.753799709818848E-6</v>
      </c>
      <c r="AG18">
        <v>49</v>
      </c>
      <c r="AH18">
        <v>2786415.852771177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0.3392</v>
      </c>
      <c r="E2">
        <v>294.83</v>
      </c>
      <c r="F2">
        <v>216.99</v>
      </c>
      <c r="G2">
        <v>6.14</v>
      </c>
      <c r="H2">
        <v>0.1</v>
      </c>
      <c r="I2">
        <v>2121</v>
      </c>
      <c r="J2">
        <v>176.73</v>
      </c>
      <c r="K2">
        <v>52.44</v>
      </c>
      <c r="L2">
        <v>1</v>
      </c>
      <c r="M2">
        <v>2119</v>
      </c>
      <c r="N2">
        <v>33.29</v>
      </c>
      <c r="O2">
        <v>22031.19</v>
      </c>
      <c r="P2">
        <v>2885.62</v>
      </c>
      <c r="Q2">
        <v>3557.14</v>
      </c>
      <c r="R2">
        <v>3916.11</v>
      </c>
      <c r="S2">
        <v>274.41000000000003</v>
      </c>
      <c r="T2">
        <v>1807311.08</v>
      </c>
      <c r="U2">
        <v>7.0000000000000007E-2</v>
      </c>
      <c r="V2">
        <v>0.45</v>
      </c>
      <c r="W2">
        <v>60.36</v>
      </c>
      <c r="X2">
        <v>106.86</v>
      </c>
      <c r="Y2">
        <v>2</v>
      </c>
      <c r="Z2">
        <v>10</v>
      </c>
      <c r="AA2">
        <v>12344.612898189729</v>
      </c>
      <c r="AB2">
        <v>16890.443973188871</v>
      </c>
      <c r="AC2">
        <v>15278.443706274091</v>
      </c>
      <c r="AD2">
        <v>12344612.898189729</v>
      </c>
      <c r="AE2">
        <v>16890443.97318887</v>
      </c>
      <c r="AF2">
        <v>1.3331860379680751E-6</v>
      </c>
      <c r="AG2">
        <v>123</v>
      </c>
      <c r="AH2">
        <v>15278443.70627409</v>
      </c>
    </row>
    <row r="3" spans="1:34" x14ac:dyDescent="0.25">
      <c r="A3">
        <v>1</v>
      </c>
      <c r="B3">
        <v>90</v>
      </c>
      <c r="C3" t="s">
        <v>34</v>
      </c>
      <c r="D3">
        <v>0.59250000000000003</v>
      </c>
      <c r="E3">
        <v>168.77</v>
      </c>
      <c r="F3">
        <v>142.03</v>
      </c>
      <c r="G3">
        <v>12.46</v>
      </c>
      <c r="H3">
        <v>0.2</v>
      </c>
      <c r="I3">
        <v>684</v>
      </c>
      <c r="J3">
        <v>178.21</v>
      </c>
      <c r="K3">
        <v>52.44</v>
      </c>
      <c r="L3">
        <v>2</v>
      </c>
      <c r="M3">
        <v>682</v>
      </c>
      <c r="N3">
        <v>33.770000000000003</v>
      </c>
      <c r="O3">
        <v>22213.89</v>
      </c>
      <c r="P3">
        <v>1887.14</v>
      </c>
      <c r="Q3">
        <v>3540.55</v>
      </c>
      <c r="R3">
        <v>1370.86</v>
      </c>
      <c r="S3">
        <v>274.41000000000003</v>
      </c>
      <c r="T3">
        <v>541872.39</v>
      </c>
      <c r="U3">
        <v>0.2</v>
      </c>
      <c r="V3">
        <v>0.69</v>
      </c>
      <c r="W3">
        <v>57.96</v>
      </c>
      <c r="X3">
        <v>32.159999999999997</v>
      </c>
      <c r="Y3">
        <v>2</v>
      </c>
      <c r="Z3">
        <v>10</v>
      </c>
      <c r="AA3">
        <v>4868.9578223369144</v>
      </c>
      <c r="AB3">
        <v>6661.9228957808155</v>
      </c>
      <c r="AC3">
        <v>6026.1183246747514</v>
      </c>
      <c r="AD3">
        <v>4868957.8223369131</v>
      </c>
      <c r="AE3">
        <v>6661922.8957808157</v>
      </c>
      <c r="AF3">
        <v>2.3287521447408151E-6</v>
      </c>
      <c r="AG3">
        <v>71</v>
      </c>
      <c r="AH3">
        <v>6026118.3246747516</v>
      </c>
    </row>
    <row r="4" spans="1:34" x14ac:dyDescent="0.25">
      <c r="A4">
        <v>2</v>
      </c>
      <c r="B4">
        <v>90</v>
      </c>
      <c r="C4" t="s">
        <v>34</v>
      </c>
      <c r="D4">
        <v>0.68569999999999998</v>
      </c>
      <c r="E4">
        <v>145.83000000000001</v>
      </c>
      <c r="F4">
        <v>128.83000000000001</v>
      </c>
      <c r="G4">
        <v>18.850000000000001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1702.17</v>
      </c>
      <c r="Q4">
        <v>3537.79</v>
      </c>
      <c r="R4">
        <v>924.72</v>
      </c>
      <c r="S4">
        <v>274.41000000000003</v>
      </c>
      <c r="T4">
        <v>320170.96000000002</v>
      </c>
      <c r="U4">
        <v>0.3</v>
      </c>
      <c r="V4">
        <v>0.76</v>
      </c>
      <c r="W4">
        <v>57.49</v>
      </c>
      <c r="X4">
        <v>19</v>
      </c>
      <c r="Y4">
        <v>2</v>
      </c>
      <c r="Z4">
        <v>10</v>
      </c>
      <c r="AA4">
        <v>3856.831344383696</v>
      </c>
      <c r="AB4">
        <v>5277.0867967763061</v>
      </c>
      <c r="AC4">
        <v>4773.4490393296128</v>
      </c>
      <c r="AD4">
        <v>3856831.3443836961</v>
      </c>
      <c r="AE4">
        <v>5277086.7967763059</v>
      </c>
      <c r="AF4">
        <v>2.695063874512703E-6</v>
      </c>
      <c r="AG4">
        <v>61</v>
      </c>
      <c r="AH4">
        <v>4773449.0393296126</v>
      </c>
    </row>
    <row r="5" spans="1:34" x14ac:dyDescent="0.25">
      <c r="A5">
        <v>3</v>
      </c>
      <c r="B5">
        <v>90</v>
      </c>
      <c r="C5" t="s">
        <v>34</v>
      </c>
      <c r="D5">
        <v>0.73499999999999999</v>
      </c>
      <c r="E5">
        <v>136.06</v>
      </c>
      <c r="F5">
        <v>123.26</v>
      </c>
      <c r="G5">
        <v>25.33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1617.78</v>
      </c>
      <c r="Q5">
        <v>3536.25</v>
      </c>
      <c r="R5">
        <v>736.66</v>
      </c>
      <c r="S5">
        <v>274.41000000000003</v>
      </c>
      <c r="T5">
        <v>226732.5</v>
      </c>
      <c r="U5">
        <v>0.37</v>
      </c>
      <c r="V5">
        <v>0.79</v>
      </c>
      <c r="W5">
        <v>57.3</v>
      </c>
      <c r="X5">
        <v>13.45</v>
      </c>
      <c r="Y5">
        <v>2</v>
      </c>
      <c r="Z5">
        <v>10</v>
      </c>
      <c r="AA5">
        <v>3454.9761321808692</v>
      </c>
      <c r="AB5">
        <v>4727.2507668396274</v>
      </c>
      <c r="AC5">
        <v>4276.0885883903957</v>
      </c>
      <c r="AD5">
        <v>3454976.1321808691</v>
      </c>
      <c r="AE5">
        <v>4727250.7668396272</v>
      </c>
      <c r="AF5">
        <v>2.8888317744886059E-6</v>
      </c>
      <c r="AG5">
        <v>57</v>
      </c>
      <c r="AH5">
        <v>4276088.588390396</v>
      </c>
    </row>
    <row r="6" spans="1:34" x14ac:dyDescent="0.25">
      <c r="A6">
        <v>4</v>
      </c>
      <c r="B6">
        <v>90</v>
      </c>
      <c r="C6" t="s">
        <v>34</v>
      </c>
      <c r="D6">
        <v>0.76570000000000005</v>
      </c>
      <c r="E6">
        <v>130.6</v>
      </c>
      <c r="F6">
        <v>120.15</v>
      </c>
      <c r="G6">
        <v>31.9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1565.34</v>
      </c>
      <c r="Q6">
        <v>3535.25</v>
      </c>
      <c r="R6">
        <v>631.13</v>
      </c>
      <c r="S6">
        <v>274.41000000000003</v>
      </c>
      <c r="T6">
        <v>174294.36</v>
      </c>
      <c r="U6">
        <v>0.43</v>
      </c>
      <c r="V6">
        <v>0.81</v>
      </c>
      <c r="W6">
        <v>57.21</v>
      </c>
      <c r="X6">
        <v>10.35</v>
      </c>
      <c r="Y6">
        <v>2</v>
      </c>
      <c r="Z6">
        <v>10</v>
      </c>
      <c r="AA6">
        <v>3236.001643005141</v>
      </c>
      <c r="AB6">
        <v>4427.640210276717</v>
      </c>
      <c r="AC6">
        <v>4005.0724428398039</v>
      </c>
      <c r="AD6">
        <v>3236001.6430051411</v>
      </c>
      <c r="AE6">
        <v>4427640.2102767173</v>
      </c>
      <c r="AF6">
        <v>3.0094945438447972E-6</v>
      </c>
      <c r="AG6">
        <v>55</v>
      </c>
      <c r="AH6">
        <v>4005072.442839805</v>
      </c>
    </row>
    <row r="7" spans="1:34" x14ac:dyDescent="0.25">
      <c r="A7">
        <v>5</v>
      </c>
      <c r="B7">
        <v>90</v>
      </c>
      <c r="C7" t="s">
        <v>34</v>
      </c>
      <c r="D7">
        <v>0.78659999999999997</v>
      </c>
      <c r="E7">
        <v>127.13</v>
      </c>
      <c r="F7">
        <v>118.17</v>
      </c>
      <c r="G7">
        <v>38.53</v>
      </c>
      <c r="H7">
        <v>0.57999999999999996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1528.09</v>
      </c>
      <c r="Q7">
        <v>3534.87</v>
      </c>
      <c r="R7">
        <v>565.25</v>
      </c>
      <c r="S7">
        <v>274.41000000000003</v>
      </c>
      <c r="T7">
        <v>141562.78</v>
      </c>
      <c r="U7">
        <v>0.49</v>
      </c>
      <c r="V7">
        <v>0.82</v>
      </c>
      <c r="W7">
        <v>57.11</v>
      </c>
      <c r="X7">
        <v>8.3800000000000008</v>
      </c>
      <c r="Y7">
        <v>2</v>
      </c>
      <c r="Z7">
        <v>10</v>
      </c>
      <c r="AA7">
        <v>3088.8488687821641</v>
      </c>
      <c r="AB7">
        <v>4226.2992926626084</v>
      </c>
      <c r="AC7">
        <v>3822.9472198190401</v>
      </c>
      <c r="AD7">
        <v>3088848.8687821641</v>
      </c>
      <c r="AE7">
        <v>4226299.2926626084</v>
      </c>
      <c r="AF7">
        <v>3.0916395562078061E-6</v>
      </c>
      <c r="AG7">
        <v>53</v>
      </c>
      <c r="AH7">
        <v>3822947.21981904</v>
      </c>
    </row>
    <row r="8" spans="1:34" x14ac:dyDescent="0.25">
      <c r="A8">
        <v>6</v>
      </c>
      <c r="B8">
        <v>90</v>
      </c>
      <c r="C8" t="s">
        <v>34</v>
      </c>
      <c r="D8">
        <v>0.80130000000000001</v>
      </c>
      <c r="E8">
        <v>124.8</v>
      </c>
      <c r="F8">
        <v>116.87</v>
      </c>
      <c r="G8">
        <v>45.24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1499.05</v>
      </c>
      <c r="Q8">
        <v>3534.42</v>
      </c>
      <c r="R8">
        <v>520.72</v>
      </c>
      <c r="S8">
        <v>274.41000000000003</v>
      </c>
      <c r="T8">
        <v>119443.98</v>
      </c>
      <c r="U8">
        <v>0.53</v>
      </c>
      <c r="V8">
        <v>0.83</v>
      </c>
      <c r="W8">
        <v>57.08</v>
      </c>
      <c r="X8">
        <v>7.08</v>
      </c>
      <c r="Y8">
        <v>2</v>
      </c>
      <c r="Z8">
        <v>10</v>
      </c>
      <c r="AA8">
        <v>2990.9203292684351</v>
      </c>
      <c r="AB8">
        <v>4092.309144597662</v>
      </c>
      <c r="AC8">
        <v>3701.7449034290648</v>
      </c>
      <c r="AD8">
        <v>2990920.329268435</v>
      </c>
      <c r="AE8">
        <v>4092309.1445976631</v>
      </c>
      <c r="AF8">
        <v>3.1494161916975781E-6</v>
      </c>
      <c r="AG8">
        <v>52</v>
      </c>
      <c r="AH8">
        <v>3701744.9034290649</v>
      </c>
    </row>
    <row r="9" spans="1:34" x14ac:dyDescent="0.25">
      <c r="A9">
        <v>7</v>
      </c>
      <c r="B9">
        <v>90</v>
      </c>
      <c r="C9" t="s">
        <v>34</v>
      </c>
      <c r="D9">
        <v>0.81259999999999999</v>
      </c>
      <c r="E9">
        <v>123.06</v>
      </c>
      <c r="F9">
        <v>115.88</v>
      </c>
      <c r="G9">
        <v>51.89</v>
      </c>
      <c r="H9">
        <v>0.76</v>
      </c>
      <c r="I9">
        <v>134</v>
      </c>
      <c r="J9">
        <v>187.22</v>
      </c>
      <c r="K9">
        <v>52.44</v>
      </c>
      <c r="L9">
        <v>8</v>
      </c>
      <c r="M9">
        <v>132</v>
      </c>
      <c r="N9">
        <v>36.78</v>
      </c>
      <c r="O9">
        <v>23324.240000000002</v>
      </c>
      <c r="P9">
        <v>1474.28</v>
      </c>
      <c r="Q9">
        <v>3534.3</v>
      </c>
      <c r="R9">
        <v>487.31</v>
      </c>
      <c r="S9">
        <v>274.41000000000003</v>
      </c>
      <c r="T9">
        <v>102844.8</v>
      </c>
      <c r="U9">
        <v>0.56000000000000005</v>
      </c>
      <c r="V9">
        <v>0.84</v>
      </c>
      <c r="W9">
        <v>57.05</v>
      </c>
      <c r="X9">
        <v>6.1</v>
      </c>
      <c r="Y9">
        <v>2</v>
      </c>
      <c r="Z9">
        <v>10</v>
      </c>
      <c r="AA9">
        <v>2922.8153197017709</v>
      </c>
      <c r="AB9">
        <v>3999.1248659275798</v>
      </c>
      <c r="AC9">
        <v>3617.4540015303019</v>
      </c>
      <c r="AD9">
        <v>2922815.3197017708</v>
      </c>
      <c r="AE9">
        <v>3999124.8659275798</v>
      </c>
      <c r="AF9">
        <v>3.1938295237407361E-6</v>
      </c>
      <c r="AG9">
        <v>52</v>
      </c>
      <c r="AH9">
        <v>3617454.0015303022</v>
      </c>
    </row>
    <row r="10" spans="1:34" x14ac:dyDescent="0.25">
      <c r="A10">
        <v>8</v>
      </c>
      <c r="B10">
        <v>90</v>
      </c>
      <c r="C10" t="s">
        <v>34</v>
      </c>
      <c r="D10">
        <v>0.82199999999999995</v>
      </c>
      <c r="E10">
        <v>121.65</v>
      </c>
      <c r="F10">
        <v>115.07</v>
      </c>
      <c r="G10">
        <v>59.01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37.299999999999997</v>
      </c>
      <c r="O10">
        <v>23511.69</v>
      </c>
      <c r="P10">
        <v>1452.21</v>
      </c>
      <c r="Q10">
        <v>3534.41</v>
      </c>
      <c r="R10">
        <v>460.23</v>
      </c>
      <c r="S10">
        <v>274.41000000000003</v>
      </c>
      <c r="T10">
        <v>89389.89</v>
      </c>
      <c r="U10">
        <v>0.6</v>
      </c>
      <c r="V10">
        <v>0.85</v>
      </c>
      <c r="W10">
        <v>57.01</v>
      </c>
      <c r="X10">
        <v>5.29</v>
      </c>
      <c r="Y10">
        <v>2</v>
      </c>
      <c r="Z10">
        <v>10</v>
      </c>
      <c r="AA10">
        <v>2856.2957491119482</v>
      </c>
      <c r="AB10">
        <v>3908.10985481024</v>
      </c>
      <c r="AC10">
        <v>3535.1253353336342</v>
      </c>
      <c r="AD10">
        <v>2856295.7491119481</v>
      </c>
      <c r="AE10">
        <v>3908109.8548102402</v>
      </c>
      <c r="AF10">
        <v>3.2307751273872568E-6</v>
      </c>
      <c r="AG10">
        <v>51</v>
      </c>
      <c r="AH10">
        <v>3535125.3353336342</v>
      </c>
    </row>
    <row r="11" spans="1:34" x14ac:dyDescent="0.25">
      <c r="A11">
        <v>9</v>
      </c>
      <c r="B11">
        <v>90</v>
      </c>
      <c r="C11" t="s">
        <v>34</v>
      </c>
      <c r="D11">
        <v>0.82920000000000005</v>
      </c>
      <c r="E11">
        <v>120.59</v>
      </c>
      <c r="F11">
        <v>114.48</v>
      </c>
      <c r="G11">
        <v>66.040000000000006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1432.37</v>
      </c>
      <c r="Q11">
        <v>3534.17</v>
      </c>
      <c r="R11">
        <v>440.04</v>
      </c>
      <c r="S11">
        <v>274.41000000000003</v>
      </c>
      <c r="T11">
        <v>79358.070000000007</v>
      </c>
      <c r="U11">
        <v>0.62</v>
      </c>
      <c r="V11">
        <v>0.85</v>
      </c>
      <c r="W11">
        <v>57</v>
      </c>
      <c r="X11">
        <v>4.7</v>
      </c>
      <c r="Y11">
        <v>2</v>
      </c>
      <c r="Z11">
        <v>10</v>
      </c>
      <c r="AA11">
        <v>2810.8798040505908</v>
      </c>
      <c r="AB11">
        <v>3845.9697551671989</v>
      </c>
      <c r="AC11">
        <v>3478.9157995863488</v>
      </c>
      <c r="AD11">
        <v>2810879.8040505908</v>
      </c>
      <c r="AE11">
        <v>3845969.7551671988</v>
      </c>
      <c r="AF11">
        <v>3.2590738876271458E-6</v>
      </c>
      <c r="AG11">
        <v>51</v>
      </c>
      <c r="AH11">
        <v>3478915.7995863492</v>
      </c>
    </row>
    <row r="12" spans="1:34" x14ac:dyDescent="0.25">
      <c r="A12">
        <v>10</v>
      </c>
      <c r="B12">
        <v>90</v>
      </c>
      <c r="C12" t="s">
        <v>34</v>
      </c>
      <c r="D12">
        <v>0.83520000000000005</v>
      </c>
      <c r="E12">
        <v>119.73</v>
      </c>
      <c r="F12">
        <v>114.01</v>
      </c>
      <c r="G12">
        <v>73.55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1412.98</v>
      </c>
      <c r="Q12">
        <v>3533.84</v>
      </c>
      <c r="R12">
        <v>424.03</v>
      </c>
      <c r="S12">
        <v>274.41000000000003</v>
      </c>
      <c r="T12">
        <v>71408.460000000006</v>
      </c>
      <c r="U12">
        <v>0.65</v>
      </c>
      <c r="V12">
        <v>0.85</v>
      </c>
      <c r="W12">
        <v>56.99</v>
      </c>
      <c r="X12">
        <v>4.2300000000000004</v>
      </c>
      <c r="Y12">
        <v>2</v>
      </c>
      <c r="Z12">
        <v>10</v>
      </c>
      <c r="AA12">
        <v>2760.9675169535212</v>
      </c>
      <c r="AB12">
        <v>3777.677561986286</v>
      </c>
      <c r="AC12">
        <v>3417.1413174739309</v>
      </c>
      <c r="AD12">
        <v>2760967.5169535209</v>
      </c>
      <c r="AE12">
        <v>3777677.5619862862</v>
      </c>
      <c r="AF12">
        <v>3.2826561878270531E-6</v>
      </c>
      <c r="AG12">
        <v>50</v>
      </c>
      <c r="AH12">
        <v>3417141.3174739308</v>
      </c>
    </row>
    <row r="13" spans="1:34" x14ac:dyDescent="0.25">
      <c r="A13">
        <v>11</v>
      </c>
      <c r="B13">
        <v>90</v>
      </c>
      <c r="C13" t="s">
        <v>34</v>
      </c>
      <c r="D13">
        <v>0.84</v>
      </c>
      <c r="E13">
        <v>119.05</v>
      </c>
      <c r="F13">
        <v>113.61</v>
      </c>
      <c r="G13">
        <v>80.2</v>
      </c>
      <c r="H13">
        <v>1.1000000000000001</v>
      </c>
      <c r="I13">
        <v>85</v>
      </c>
      <c r="J13">
        <v>193.33</v>
      </c>
      <c r="K13">
        <v>52.44</v>
      </c>
      <c r="L13">
        <v>12</v>
      </c>
      <c r="M13">
        <v>83</v>
      </c>
      <c r="N13">
        <v>38.89</v>
      </c>
      <c r="O13">
        <v>24078.33</v>
      </c>
      <c r="P13">
        <v>1397.37</v>
      </c>
      <c r="Q13">
        <v>3533.82</v>
      </c>
      <c r="R13">
        <v>411.06</v>
      </c>
      <c r="S13">
        <v>274.41000000000003</v>
      </c>
      <c r="T13">
        <v>64962.95</v>
      </c>
      <c r="U13">
        <v>0.67</v>
      </c>
      <c r="V13">
        <v>0.86</v>
      </c>
      <c r="W13">
        <v>56.96</v>
      </c>
      <c r="X13">
        <v>3.84</v>
      </c>
      <c r="Y13">
        <v>2</v>
      </c>
      <c r="Z13">
        <v>10</v>
      </c>
      <c r="AA13">
        <v>2729.0513128672042</v>
      </c>
      <c r="AB13">
        <v>3734.0084035118339</v>
      </c>
      <c r="AC13">
        <v>3377.639882194233</v>
      </c>
      <c r="AD13">
        <v>2729051.3128672042</v>
      </c>
      <c r="AE13">
        <v>3734008.4035118339</v>
      </c>
      <c r="AF13">
        <v>3.3015220279869781E-6</v>
      </c>
      <c r="AG13">
        <v>50</v>
      </c>
      <c r="AH13">
        <v>3377639.8821942331</v>
      </c>
    </row>
    <row r="14" spans="1:34" x14ac:dyDescent="0.25">
      <c r="A14">
        <v>12</v>
      </c>
      <c r="B14">
        <v>90</v>
      </c>
      <c r="C14" t="s">
        <v>34</v>
      </c>
      <c r="D14">
        <v>0.84460000000000002</v>
      </c>
      <c r="E14">
        <v>118.4</v>
      </c>
      <c r="F14">
        <v>113.24</v>
      </c>
      <c r="G14">
        <v>88.24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1379.29</v>
      </c>
      <c r="Q14">
        <v>3533.61</v>
      </c>
      <c r="R14">
        <v>398.89</v>
      </c>
      <c r="S14">
        <v>274.41000000000003</v>
      </c>
      <c r="T14">
        <v>58918.7</v>
      </c>
      <c r="U14">
        <v>0.69</v>
      </c>
      <c r="V14">
        <v>0.86</v>
      </c>
      <c r="W14">
        <v>56.95</v>
      </c>
      <c r="X14">
        <v>3.47</v>
      </c>
      <c r="Y14">
        <v>2</v>
      </c>
      <c r="Z14">
        <v>10</v>
      </c>
      <c r="AA14">
        <v>2695.6804308641799</v>
      </c>
      <c r="AB14">
        <v>3688.3488905358859</v>
      </c>
      <c r="AC14">
        <v>3336.3380490531822</v>
      </c>
      <c r="AD14">
        <v>2695680.43086418</v>
      </c>
      <c r="AE14">
        <v>3688348.8905358859</v>
      </c>
      <c r="AF14">
        <v>3.3196017914735742E-6</v>
      </c>
      <c r="AG14">
        <v>50</v>
      </c>
      <c r="AH14">
        <v>3336338.0490531819</v>
      </c>
    </row>
    <row r="15" spans="1:34" x14ac:dyDescent="0.25">
      <c r="A15">
        <v>13</v>
      </c>
      <c r="B15">
        <v>90</v>
      </c>
      <c r="C15" t="s">
        <v>34</v>
      </c>
      <c r="D15">
        <v>0.84799999999999998</v>
      </c>
      <c r="E15">
        <v>117.93</v>
      </c>
      <c r="F15">
        <v>112.98</v>
      </c>
      <c r="G15">
        <v>95.48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39.979999999999997</v>
      </c>
      <c r="O15">
        <v>24459.75</v>
      </c>
      <c r="P15">
        <v>1361.75</v>
      </c>
      <c r="Q15">
        <v>3533.42</v>
      </c>
      <c r="R15">
        <v>390.26</v>
      </c>
      <c r="S15">
        <v>274.41000000000003</v>
      </c>
      <c r="T15">
        <v>54637.66</v>
      </c>
      <c r="U15">
        <v>0.7</v>
      </c>
      <c r="V15">
        <v>0.86</v>
      </c>
      <c r="W15">
        <v>56.93</v>
      </c>
      <c r="X15">
        <v>3.21</v>
      </c>
      <c r="Y15">
        <v>2</v>
      </c>
      <c r="Z15">
        <v>10</v>
      </c>
      <c r="AA15">
        <v>2667.051889893492</v>
      </c>
      <c r="AB15">
        <v>3649.1780577776981</v>
      </c>
      <c r="AC15">
        <v>3300.905625596828</v>
      </c>
      <c r="AD15">
        <v>2667051.8898934922</v>
      </c>
      <c r="AE15">
        <v>3649178.0577776982</v>
      </c>
      <c r="AF15">
        <v>3.3329650949201881E-6</v>
      </c>
      <c r="AG15">
        <v>50</v>
      </c>
      <c r="AH15">
        <v>3300905.6255968278</v>
      </c>
    </row>
    <row r="16" spans="1:34" x14ac:dyDescent="0.25">
      <c r="A16">
        <v>14</v>
      </c>
      <c r="B16">
        <v>90</v>
      </c>
      <c r="C16" t="s">
        <v>34</v>
      </c>
      <c r="D16">
        <v>0.85089999999999999</v>
      </c>
      <c r="E16">
        <v>117.52</v>
      </c>
      <c r="F16">
        <v>112.75</v>
      </c>
      <c r="G16">
        <v>102.5</v>
      </c>
      <c r="H16">
        <v>1.35</v>
      </c>
      <c r="I16">
        <v>66</v>
      </c>
      <c r="J16">
        <v>197.98</v>
      </c>
      <c r="K16">
        <v>52.44</v>
      </c>
      <c r="L16">
        <v>15</v>
      </c>
      <c r="M16">
        <v>64</v>
      </c>
      <c r="N16">
        <v>40.54</v>
      </c>
      <c r="O16">
        <v>24651.58</v>
      </c>
      <c r="P16">
        <v>1347.79</v>
      </c>
      <c r="Q16">
        <v>3533.38</v>
      </c>
      <c r="R16">
        <v>382.03</v>
      </c>
      <c r="S16">
        <v>274.41000000000003</v>
      </c>
      <c r="T16">
        <v>50543.39</v>
      </c>
      <c r="U16">
        <v>0.72</v>
      </c>
      <c r="V16">
        <v>0.86</v>
      </c>
      <c r="W16">
        <v>56.94</v>
      </c>
      <c r="X16">
        <v>2.98</v>
      </c>
      <c r="Y16">
        <v>2</v>
      </c>
      <c r="Z16">
        <v>10</v>
      </c>
      <c r="AA16">
        <v>2633.9449254015299</v>
      </c>
      <c r="AB16">
        <v>3603.8796483836022</v>
      </c>
      <c r="AC16">
        <v>3259.930432818589</v>
      </c>
      <c r="AD16">
        <v>2633944.9254015302</v>
      </c>
      <c r="AE16">
        <v>3603879.648383602</v>
      </c>
      <c r="AF16">
        <v>3.3443632066834758E-6</v>
      </c>
      <c r="AG16">
        <v>49</v>
      </c>
      <c r="AH16">
        <v>3259930.4328185888</v>
      </c>
    </row>
    <row r="17" spans="1:34" x14ac:dyDescent="0.25">
      <c r="A17">
        <v>15</v>
      </c>
      <c r="B17">
        <v>90</v>
      </c>
      <c r="C17" t="s">
        <v>34</v>
      </c>
      <c r="D17">
        <v>0.85409999999999997</v>
      </c>
      <c r="E17">
        <v>117.09</v>
      </c>
      <c r="F17">
        <v>112.5</v>
      </c>
      <c r="G17">
        <v>110.65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1330.78</v>
      </c>
      <c r="Q17">
        <v>3533.48</v>
      </c>
      <c r="R17">
        <v>373.43</v>
      </c>
      <c r="S17">
        <v>274.41000000000003</v>
      </c>
      <c r="T17">
        <v>46271.7</v>
      </c>
      <c r="U17">
        <v>0.73</v>
      </c>
      <c r="V17">
        <v>0.87</v>
      </c>
      <c r="W17">
        <v>56.93</v>
      </c>
      <c r="X17">
        <v>2.73</v>
      </c>
      <c r="Y17">
        <v>2</v>
      </c>
      <c r="Z17">
        <v>10</v>
      </c>
      <c r="AA17">
        <v>2606.8396669615931</v>
      </c>
      <c r="AB17">
        <v>3566.7930379864711</v>
      </c>
      <c r="AC17">
        <v>3226.383316466377</v>
      </c>
      <c r="AD17">
        <v>2606839.6669615931</v>
      </c>
      <c r="AE17">
        <v>3566793.0379864699</v>
      </c>
      <c r="AF17">
        <v>3.35694043345676E-6</v>
      </c>
      <c r="AG17">
        <v>49</v>
      </c>
      <c r="AH17">
        <v>3226383.3164663771</v>
      </c>
    </row>
    <row r="18" spans="1:34" x14ac:dyDescent="0.25">
      <c r="A18">
        <v>16</v>
      </c>
      <c r="B18">
        <v>90</v>
      </c>
      <c r="C18" t="s">
        <v>34</v>
      </c>
      <c r="D18">
        <v>0.85650000000000004</v>
      </c>
      <c r="E18">
        <v>116.76</v>
      </c>
      <c r="F18">
        <v>112.31</v>
      </c>
      <c r="G18">
        <v>118.22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1315.37</v>
      </c>
      <c r="Q18">
        <v>3533.23</v>
      </c>
      <c r="R18">
        <v>367.44</v>
      </c>
      <c r="S18">
        <v>274.41000000000003</v>
      </c>
      <c r="T18">
        <v>43297.34</v>
      </c>
      <c r="U18">
        <v>0.75</v>
      </c>
      <c r="V18">
        <v>0.87</v>
      </c>
      <c r="W18">
        <v>56.91</v>
      </c>
      <c r="X18">
        <v>2.54</v>
      </c>
      <c r="Y18">
        <v>2</v>
      </c>
      <c r="Z18">
        <v>10</v>
      </c>
      <c r="AA18">
        <v>2583.930117756544</v>
      </c>
      <c r="AB18">
        <v>3535.447182066142</v>
      </c>
      <c r="AC18">
        <v>3198.0290650409011</v>
      </c>
      <c r="AD18">
        <v>2583930.1177565451</v>
      </c>
      <c r="AE18">
        <v>3535447.182066143</v>
      </c>
      <c r="AF18">
        <v>3.3663733535367231E-6</v>
      </c>
      <c r="AG18">
        <v>49</v>
      </c>
      <c r="AH18">
        <v>3198029.0650409008</v>
      </c>
    </row>
    <row r="19" spans="1:34" x14ac:dyDescent="0.25">
      <c r="A19">
        <v>17</v>
      </c>
      <c r="B19">
        <v>90</v>
      </c>
      <c r="C19" t="s">
        <v>34</v>
      </c>
      <c r="D19">
        <v>0.85870000000000002</v>
      </c>
      <c r="E19">
        <v>116.45</v>
      </c>
      <c r="F19">
        <v>112.15</v>
      </c>
      <c r="G19">
        <v>126.96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1300.18</v>
      </c>
      <c r="Q19">
        <v>3533.24</v>
      </c>
      <c r="R19">
        <v>361.67</v>
      </c>
      <c r="S19">
        <v>274.41000000000003</v>
      </c>
      <c r="T19">
        <v>40428.58</v>
      </c>
      <c r="U19">
        <v>0.76</v>
      </c>
      <c r="V19">
        <v>0.87</v>
      </c>
      <c r="W19">
        <v>56.91</v>
      </c>
      <c r="X19">
        <v>2.38</v>
      </c>
      <c r="Y19">
        <v>2</v>
      </c>
      <c r="Z19">
        <v>10</v>
      </c>
      <c r="AA19">
        <v>2562.0592464696019</v>
      </c>
      <c r="AB19">
        <v>3505.5224910966022</v>
      </c>
      <c r="AC19">
        <v>3170.9603445779271</v>
      </c>
      <c r="AD19">
        <v>2562059.246469602</v>
      </c>
      <c r="AE19">
        <v>3505522.4910966018</v>
      </c>
      <c r="AF19">
        <v>3.3750201969433549E-6</v>
      </c>
      <c r="AG19">
        <v>49</v>
      </c>
      <c r="AH19">
        <v>3170960.3445779271</v>
      </c>
    </row>
    <row r="20" spans="1:34" x14ac:dyDescent="0.25">
      <c r="A20">
        <v>18</v>
      </c>
      <c r="B20">
        <v>90</v>
      </c>
      <c r="C20" t="s">
        <v>34</v>
      </c>
      <c r="D20">
        <v>0.86060000000000003</v>
      </c>
      <c r="E20">
        <v>116.2</v>
      </c>
      <c r="F20">
        <v>112.01</v>
      </c>
      <c r="G20">
        <v>134.41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25426.720000000001</v>
      </c>
      <c r="P20">
        <v>1284.58</v>
      </c>
      <c r="Q20">
        <v>3533.4</v>
      </c>
      <c r="R20">
        <v>357.29</v>
      </c>
      <c r="S20">
        <v>274.41000000000003</v>
      </c>
      <c r="T20">
        <v>38255.730000000003</v>
      </c>
      <c r="U20">
        <v>0.77</v>
      </c>
      <c r="V20">
        <v>0.87</v>
      </c>
      <c r="W20">
        <v>56.9</v>
      </c>
      <c r="X20">
        <v>2.2400000000000002</v>
      </c>
      <c r="Y20">
        <v>2</v>
      </c>
      <c r="Z20">
        <v>10</v>
      </c>
      <c r="AA20">
        <v>2540.7379230393481</v>
      </c>
      <c r="AB20">
        <v>3476.3497157489219</v>
      </c>
      <c r="AC20">
        <v>3144.5717779651841</v>
      </c>
      <c r="AD20">
        <v>2540737.9230393479</v>
      </c>
      <c r="AE20">
        <v>3476349.715748922</v>
      </c>
      <c r="AF20">
        <v>3.3824879253399922E-6</v>
      </c>
      <c r="AG20">
        <v>49</v>
      </c>
      <c r="AH20">
        <v>3144571.7779651838</v>
      </c>
    </row>
    <row r="21" spans="1:34" x14ac:dyDescent="0.25">
      <c r="A21">
        <v>19</v>
      </c>
      <c r="B21">
        <v>90</v>
      </c>
      <c r="C21" t="s">
        <v>34</v>
      </c>
      <c r="D21">
        <v>0.86229999999999996</v>
      </c>
      <c r="E21">
        <v>115.96</v>
      </c>
      <c r="F21">
        <v>111.87</v>
      </c>
      <c r="G21">
        <v>142.81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1268.47</v>
      </c>
      <c r="Q21">
        <v>3533.29</v>
      </c>
      <c r="R21">
        <v>352.44</v>
      </c>
      <c r="S21">
        <v>274.41000000000003</v>
      </c>
      <c r="T21">
        <v>35846.019999999997</v>
      </c>
      <c r="U21">
        <v>0.78</v>
      </c>
      <c r="V21">
        <v>0.87</v>
      </c>
      <c r="W21">
        <v>56.9</v>
      </c>
      <c r="X21">
        <v>2.1</v>
      </c>
      <c r="Y21">
        <v>2</v>
      </c>
      <c r="Z21">
        <v>10</v>
      </c>
      <c r="AA21">
        <v>2519.4679342790701</v>
      </c>
      <c r="AB21">
        <v>3447.2471787614309</v>
      </c>
      <c r="AC21">
        <v>3118.246746262113</v>
      </c>
      <c r="AD21">
        <v>2519467.9342790698</v>
      </c>
      <c r="AE21">
        <v>3447247.178761431</v>
      </c>
      <c r="AF21">
        <v>3.3891695770632989E-6</v>
      </c>
      <c r="AG21">
        <v>49</v>
      </c>
      <c r="AH21">
        <v>3118246.7462621131</v>
      </c>
    </row>
    <row r="22" spans="1:34" x14ac:dyDescent="0.25">
      <c r="A22">
        <v>20</v>
      </c>
      <c r="B22">
        <v>90</v>
      </c>
      <c r="C22" t="s">
        <v>34</v>
      </c>
      <c r="D22">
        <v>0.86439999999999995</v>
      </c>
      <c r="E22">
        <v>115.69</v>
      </c>
      <c r="F22">
        <v>111.7</v>
      </c>
      <c r="G22">
        <v>152.32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1253.6199999999999</v>
      </c>
      <c r="Q22">
        <v>3533.26</v>
      </c>
      <c r="R22">
        <v>346.85</v>
      </c>
      <c r="S22">
        <v>274.41000000000003</v>
      </c>
      <c r="T22">
        <v>33062.910000000003</v>
      </c>
      <c r="U22">
        <v>0.79</v>
      </c>
      <c r="V22">
        <v>0.87</v>
      </c>
      <c r="W22">
        <v>56.89</v>
      </c>
      <c r="X22">
        <v>1.94</v>
      </c>
      <c r="Y22">
        <v>2</v>
      </c>
      <c r="Z22">
        <v>10</v>
      </c>
      <c r="AA22">
        <v>2498.41604644177</v>
      </c>
      <c r="AB22">
        <v>3418.4430570786922</v>
      </c>
      <c r="AC22">
        <v>3092.191649525937</v>
      </c>
      <c r="AD22">
        <v>2498416.0464417702</v>
      </c>
      <c r="AE22">
        <v>3418443.0570786921</v>
      </c>
      <c r="AF22">
        <v>3.397423382133266E-6</v>
      </c>
      <c r="AG22">
        <v>49</v>
      </c>
      <c r="AH22">
        <v>3092191.6495259372</v>
      </c>
    </row>
    <row r="23" spans="1:34" x14ac:dyDescent="0.25">
      <c r="A23">
        <v>21</v>
      </c>
      <c r="B23">
        <v>90</v>
      </c>
      <c r="C23" t="s">
        <v>34</v>
      </c>
      <c r="D23">
        <v>0.86529999999999996</v>
      </c>
      <c r="E23">
        <v>115.57</v>
      </c>
      <c r="F23">
        <v>111.65</v>
      </c>
      <c r="G23">
        <v>159.5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1236.95</v>
      </c>
      <c r="Q23">
        <v>3533.28</v>
      </c>
      <c r="R23">
        <v>344.52</v>
      </c>
      <c r="S23">
        <v>274.41000000000003</v>
      </c>
      <c r="T23">
        <v>31910.03</v>
      </c>
      <c r="U23">
        <v>0.8</v>
      </c>
      <c r="V23">
        <v>0.87</v>
      </c>
      <c r="W23">
        <v>56.91</v>
      </c>
      <c r="X23">
        <v>1.89</v>
      </c>
      <c r="Y23">
        <v>2</v>
      </c>
      <c r="Z23">
        <v>10</v>
      </c>
      <c r="AA23">
        <v>2479.2087797114891</v>
      </c>
      <c r="AB23">
        <v>3392.1628273735168</v>
      </c>
      <c r="AC23">
        <v>3068.4195680592902</v>
      </c>
      <c r="AD23">
        <v>2479208.7797114891</v>
      </c>
      <c r="AE23">
        <v>3392162.8273735172</v>
      </c>
      <c r="AF23">
        <v>3.400960727163253E-6</v>
      </c>
      <c r="AG23">
        <v>49</v>
      </c>
      <c r="AH23">
        <v>3068419.5680592898</v>
      </c>
    </row>
    <row r="24" spans="1:34" x14ac:dyDescent="0.25">
      <c r="A24">
        <v>22</v>
      </c>
      <c r="B24">
        <v>90</v>
      </c>
      <c r="C24" t="s">
        <v>34</v>
      </c>
      <c r="D24">
        <v>0.86570000000000003</v>
      </c>
      <c r="E24">
        <v>115.51</v>
      </c>
      <c r="F24">
        <v>111.63</v>
      </c>
      <c r="G24">
        <v>163.36000000000001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9</v>
      </c>
      <c r="N24">
        <v>45.21</v>
      </c>
      <c r="O24">
        <v>26214.54</v>
      </c>
      <c r="P24">
        <v>1239.1600000000001</v>
      </c>
      <c r="Q24">
        <v>3533.45</v>
      </c>
      <c r="R24">
        <v>342.86</v>
      </c>
      <c r="S24">
        <v>274.41000000000003</v>
      </c>
      <c r="T24">
        <v>31084.95</v>
      </c>
      <c r="U24">
        <v>0.8</v>
      </c>
      <c r="V24">
        <v>0.87</v>
      </c>
      <c r="W24">
        <v>56.93</v>
      </c>
      <c r="X24">
        <v>1.86</v>
      </c>
      <c r="Y24">
        <v>2</v>
      </c>
      <c r="Z24">
        <v>10</v>
      </c>
      <c r="AA24">
        <v>2480.374582343044</v>
      </c>
      <c r="AB24">
        <v>3393.7579299655922</v>
      </c>
      <c r="AC24">
        <v>3069.8624362987189</v>
      </c>
      <c r="AD24">
        <v>2480374.5823430442</v>
      </c>
      <c r="AE24">
        <v>3393757.929965592</v>
      </c>
      <c r="AF24">
        <v>3.4025328805099129E-6</v>
      </c>
      <c r="AG24">
        <v>49</v>
      </c>
      <c r="AH24">
        <v>3069862.4362987191</v>
      </c>
    </row>
    <row r="25" spans="1:34" x14ac:dyDescent="0.25">
      <c r="A25">
        <v>23</v>
      </c>
      <c r="B25">
        <v>90</v>
      </c>
      <c r="C25" t="s">
        <v>34</v>
      </c>
      <c r="D25">
        <v>0.86570000000000003</v>
      </c>
      <c r="E25">
        <v>115.52</v>
      </c>
      <c r="F25">
        <v>111.64</v>
      </c>
      <c r="G25">
        <v>163.38</v>
      </c>
      <c r="H25">
        <v>2.0099999999999998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1244.23</v>
      </c>
      <c r="Q25">
        <v>3533.7</v>
      </c>
      <c r="R25">
        <v>342.77</v>
      </c>
      <c r="S25">
        <v>274.41000000000003</v>
      </c>
      <c r="T25">
        <v>31041.64</v>
      </c>
      <c r="U25">
        <v>0.8</v>
      </c>
      <c r="V25">
        <v>0.87</v>
      </c>
      <c r="W25">
        <v>56.94</v>
      </c>
      <c r="X25">
        <v>1.87</v>
      </c>
      <c r="Y25">
        <v>2</v>
      </c>
      <c r="Z25">
        <v>10</v>
      </c>
      <c r="AA25">
        <v>2485.5412339349532</v>
      </c>
      <c r="AB25">
        <v>3400.8271706102241</v>
      </c>
      <c r="AC25">
        <v>3076.2569985379678</v>
      </c>
      <c r="AD25">
        <v>2485541.2339349529</v>
      </c>
      <c r="AE25">
        <v>3400827.1706102239</v>
      </c>
      <c r="AF25">
        <v>3.4025328805099129E-6</v>
      </c>
      <c r="AG25">
        <v>49</v>
      </c>
      <c r="AH25">
        <v>3076256.9985379679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0.75780000000000003</v>
      </c>
      <c r="E2">
        <v>131.97</v>
      </c>
      <c r="F2">
        <v>126.38</v>
      </c>
      <c r="G2">
        <v>21.36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367.21</v>
      </c>
      <c r="Q2">
        <v>3540.51</v>
      </c>
      <c r="R2">
        <v>824.47</v>
      </c>
      <c r="S2">
        <v>274.41000000000003</v>
      </c>
      <c r="T2">
        <v>270320.36</v>
      </c>
      <c r="U2">
        <v>0.33</v>
      </c>
      <c r="V2">
        <v>0.77</v>
      </c>
      <c r="W2">
        <v>57.9</v>
      </c>
      <c r="X2">
        <v>16.55</v>
      </c>
      <c r="Y2">
        <v>2</v>
      </c>
      <c r="Z2">
        <v>10</v>
      </c>
      <c r="AA2">
        <v>1325.3902020672181</v>
      </c>
      <c r="AB2">
        <v>1813.4573465573301</v>
      </c>
      <c r="AC2">
        <v>1640.383522605269</v>
      </c>
      <c r="AD2">
        <v>1325390.202067218</v>
      </c>
      <c r="AE2">
        <v>1813457.3465573301</v>
      </c>
      <c r="AF2">
        <v>7.2260409220271304E-6</v>
      </c>
      <c r="AG2">
        <v>55</v>
      </c>
      <c r="AH2">
        <v>1640383.522605269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0.54159999999999997</v>
      </c>
      <c r="E2">
        <v>184.65</v>
      </c>
      <c r="F2">
        <v>160.84</v>
      </c>
      <c r="G2">
        <v>9.09</v>
      </c>
      <c r="H2">
        <v>0.18</v>
      </c>
      <c r="I2">
        <v>1062</v>
      </c>
      <c r="J2">
        <v>98.71</v>
      </c>
      <c r="K2">
        <v>39.72</v>
      </c>
      <c r="L2">
        <v>1</v>
      </c>
      <c r="M2">
        <v>1060</v>
      </c>
      <c r="N2">
        <v>12.99</v>
      </c>
      <c r="O2">
        <v>12407.75</v>
      </c>
      <c r="P2">
        <v>1458.47</v>
      </c>
      <c r="Q2">
        <v>3545.1</v>
      </c>
      <c r="R2">
        <v>2007.88</v>
      </c>
      <c r="S2">
        <v>274.41000000000003</v>
      </c>
      <c r="T2">
        <v>858489.54</v>
      </c>
      <c r="U2">
        <v>0.14000000000000001</v>
      </c>
      <c r="V2">
        <v>0.61</v>
      </c>
      <c r="W2">
        <v>58.57</v>
      </c>
      <c r="X2">
        <v>50.89</v>
      </c>
      <c r="Y2">
        <v>2</v>
      </c>
      <c r="Z2">
        <v>10</v>
      </c>
      <c r="AA2">
        <v>4388.47362401993</v>
      </c>
      <c r="AB2">
        <v>6004.5032181766928</v>
      </c>
      <c r="AC2">
        <v>5431.4418584068781</v>
      </c>
      <c r="AD2">
        <v>4388473.6240199301</v>
      </c>
      <c r="AE2">
        <v>6004503.2181766927</v>
      </c>
      <c r="AF2">
        <v>2.8153956763939552E-6</v>
      </c>
      <c r="AG2">
        <v>77</v>
      </c>
      <c r="AH2">
        <v>5431441.8584068781</v>
      </c>
    </row>
    <row r="3" spans="1:34" x14ac:dyDescent="0.25">
      <c r="A3">
        <v>1</v>
      </c>
      <c r="B3">
        <v>45</v>
      </c>
      <c r="C3" t="s">
        <v>34</v>
      </c>
      <c r="D3">
        <v>0.71640000000000004</v>
      </c>
      <c r="E3">
        <v>139.59</v>
      </c>
      <c r="F3">
        <v>129.07</v>
      </c>
      <c r="G3">
        <v>18.66</v>
      </c>
      <c r="H3">
        <v>0.35</v>
      </c>
      <c r="I3">
        <v>415</v>
      </c>
      <c r="J3">
        <v>99.95</v>
      </c>
      <c r="K3">
        <v>39.72</v>
      </c>
      <c r="L3">
        <v>2</v>
      </c>
      <c r="M3">
        <v>413</v>
      </c>
      <c r="N3">
        <v>13.24</v>
      </c>
      <c r="O3">
        <v>12561.45</v>
      </c>
      <c r="P3">
        <v>1149.3</v>
      </c>
      <c r="Q3">
        <v>3537.68</v>
      </c>
      <c r="R3">
        <v>932.71</v>
      </c>
      <c r="S3">
        <v>274.41000000000003</v>
      </c>
      <c r="T3">
        <v>324142.21999999997</v>
      </c>
      <c r="U3">
        <v>0.28999999999999998</v>
      </c>
      <c r="V3">
        <v>0.75</v>
      </c>
      <c r="W3">
        <v>57.51</v>
      </c>
      <c r="X3">
        <v>19.239999999999998</v>
      </c>
      <c r="Y3">
        <v>2</v>
      </c>
      <c r="Z3">
        <v>10</v>
      </c>
      <c r="AA3">
        <v>2754.336281974231</v>
      </c>
      <c r="AB3">
        <v>3768.6044137381809</v>
      </c>
      <c r="AC3">
        <v>3408.9340977603811</v>
      </c>
      <c r="AD3">
        <v>2754336.2819742309</v>
      </c>
      <c r="AE3">
        <v>3768604.4137381809</v>
      </c>
      <c r="AF3">
        <v>3.7240573533394191E-6</v>
      </c>
      <c r="AG3">
        <v>59</v>
      </c>
      <c r="AH3">
        <v>3408934.0977603812</v>
      </c>
    </row>
    <row r="4" spans="1:34" x14ac:dyDescent="0.25">
      <c r="A4">
        <v>2</v>
      </c>
      <c r="B4">
        <v>45</v>
      </c>
      <c r="C4" t="s">
        <v>34</v>
      </c>
      <c r="D4">
        <v>0.77659999999999996</v>
      </c>
      <c r="E4">
        <v>128.77000000000001</v>
      </c>
      <c r="F4">
        <v>121.54</v>
      </c>
      <c r="G4">
        <v>28.6</v>
      </c>
      <c r="H4">
        <v>0.52</v>
      </c>
      <c r="I4">
        <v>255</v>
      </c>
      <c r="J4">
        <v>101.2</v>
      </c>
      <c r="K4">
        <v>39.72</v>
      </c>
      <c r="L4">
        <v>3</v>
      </c>
      <c r="M4">
        <v>253</v>
      </c>
      <c r="N4">
        <v>13.49</v>
      </c>
      <c r="O4">
        <v>12715.54</v>
      </c>
      <c r="P4">
        <v>1057.48</v>
      </c>
      <c r="Q4">
        <v>3535.93</v>
      </c>
      <c r="R4">
        <v>677.79</v>
      </c>
      <c r="S4">
        <v>274.41000000000003</v>
      </c>
      <c r="T4">
        <v>197479.33</v>
      </c>
      <c r="U4">
        <v>0.4</v>
      </c>
      <c r="V4">
        <v>0.8</v>
      </c>
      <c r="W4">
        <v>57.26</v>
      </c>
      <c r="X4">
        <v>11.73</v>
      </c>
      <c r="Y4">
        <v>2</v>
      </c>
      <c r="Z4">
        <v>10</v>
      </c>
      <c r="AA4">
        <v>2391.1708685935619</v>
      </c>
      <c r="AB4">
        <v>3271.705473423438</v>
      </c>
      <c r="AC4">
        <v>2959.4584949072541</v>
      </c>
      <c r="AD4">
        <v>2391170.8685935619</v>
      </c>
      <c r="AE4">
        <v>3271705.4734234391</v>
      </c>
      <c r="AF4">
        <v>4.0369946127908891E-6</v>
      </c>
      <c r="AG4">
        <v>54</v>
      </c>
      <c r="AH4">
        <v>2959458.4949072539</v>
      </c>
    </row>
    <row r="5" spans="1:34" x14ac:dyDescent="0.25">
      <c r="A5">
        <v>3</v>
      </c>
      <c r="B5">
        <v>45</v>
      </c>
      <c r="C5" t="s">
        <v>34</v>
      </c>
      <c r="D5">
        <v>0.80830000000000002</v>
      </c>
      <c r="E5">
        <v>123.72</v>
      </c>
      <c r="F5">
        <v>118.01</v>
      </c>
      <c r="G5">
        <v>39.119999999999997</v>
      </c>
      <c r="H5">
        <v>0.69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1000.27</v>
      </c>
      <c r="Q5">
        <v>3535.02</v>
      </c>
      <c r="R5">
        <v>559.89</v>
      </c>
      <c r="S5">
        <v>274.41000000000003</v>
      </c>
      <c r="T5">
        <v>138901.53</v>
      </c>
      <c r="U5">
        <v>0.49</v>
      </c>
      <c r="V5">
        <v>0.83</v>
      </c>
      <c r="W5">
        <v>57.11</v>
      </c>
      <c r="X5">
        <v>8.2200000000000006</v>
      </c>
      <c r="Y5">
        <v>2</v>
      </c>
      <c r="Z5">
        <v>10</v>
      </c>
      <c r="AA5">
        <v>2217.6890286008652</v>
      </c>
      <c r="AB5">
        <v>3034.3399664667918</v>
      </c>
      <c r="AC5">
        <v>2744.7468187899772</v>
      </c>
      <c r="AD5">
        <v>2217689.028600865</v>
      </c>
      <c r="AE5">
        <v>3034339.9664667919</v>
      </c>
      <c r="AF5">
        <v>4.2017805118708162E-6</v>
      </c>
      <c r="AG5">
        <v>52</v>
      </c>
      <c r="AH5">
        <v>2744746.8187899771</v>
      </c>
    </row>
    <row r="6" spans="1:34" x14ac:dyDescent="0.25">
      <c r="A6">
        <v>4</v>
      </c>
      <c r="B6">
        <v>45</v>
      </c>
      <c r="C6" t="s">
        <v>34</v>
      </c>
      <c r="D6">
        <v>0.8266</v>
      </c>
      <c r="E6">
        <v>120.97</v>
      </c>
      <c r="F6">
        <v>116.13</v>
      </c>
      <c r="G6">
        <v>50.13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137</v>
      </c>
      <c r="N6">
        <v>14</v>
      </c>
      <c r="O6">
        <v>13024.91</v>
      </c>
      <c r="P6">
        <v>957.14</v>
      </c>
      <c r="Q6">
        <v>3534.44</v>
      </c>
      <c r="R6">
        <v>495.39</v>
      </c>
      <c r="S6">
        <v>274.41000000000003</v>
      </c>
      <c r="T6">
        <v>106858.25</v>
      </c>
      <c r="U6">
        <v>0.55000000000000004</v>
      </c>
      <c r="V6">
        <v>0.84</v>
      </c>
      <c r="W6">
        <v>57.07</v>
      </c>
      <c r="X6">
        <v>6.35</v>
      </c>
      <c r="Y6">
        <v>2</v>
      </c>
      <c r="Z6">
        <v>10</v>
      </c>
      <c r="AA6">
        <v>2114.6051176830629</v>
      </c>
      <c r="AB6">
        <v>2893.2960118076958</v>
      </c>
      <c r="AC6">
        <v>2617.163901207226</v>
      </c>
      <c r="AD6">
        <v>2114605.1176830628</v>
      </c>
      <c r="AE6">
        <v>2893296.011807696</v>
      </c>
      <c r="AF6">
        <v>4.2969092801093859E-6</v>
      </c>
      <c r="AG6">
        <v>51</v>
      </c>
      <c r="AH6">
        <v>2617163.9012072249</v>
      </c>
    </row>
    <row r="7" spans="1:34" x14ac:dyDescent="0.25">
      <c r="A7">
        <v>5</v>
      </c>
      <c r="B7">
        <v>45</v>
      </c>
      <c r="C7" t="s">
        <v>34</v>
      </c>
      <c r="D7">
        <v>0.83989999999999998</v>
      </c>
      <c r="E7">
        <v>119.06</v>
      </c>
      <c r="F7">
        <v>114.79</v>
      </c>
      <c r="G7">
        <v>62.05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916.94</v>
      </c>
      <c r="Q7">
        <v>3534.07</v>
      </c>
      <c r="R7">
        <v>451.28</v>
      </c>
      <c r="S7">
        <v>274.41000000000003</v>
      </c>
      <c r="T7">
        <v>84943.97</v>
      </c>
      <c r="U7">
        <v>0.61</v>
      </c>
      <c r="V7">
        <v>0.85</v>
      </c>
      <c r="W7">
        <v>56.99</v>
      </c>
      <c r="X7">
        <v>5.01</v>
      </c>
      <c r="Y7">
        <v>2</v>
      </c>
      <c r="Z7">
        <v>10</v>
      </c>
      <c r="AA7">
        <v>2030.5955663076429</v>
      </c>
      <c r="AB7">
        <v>2778.350437376012</v>
      </c>
      <c r="AC7">
        <v>2513.1885710721749</v>
      </c>
      <c r="AD7">
        <v>2030595.566307643</v>
      </c>
      <c r="AE7">
        <v>2778350.437376013</v>
      </c>
      <c r="AF7">
        <v>4.366046581616106E-6</v>
      </c>
      <c r="AG7">
        <v>50</v>
      </c>
      <c r="AH7">
        <v>2513188.5710721752</v>
      </c>
    </row>
    <row r="8" spans="1:34" x14ac:dyDescent="0.25">
      <c r="A8">
        <v>6</v>
      </c>
      <c r="B8">
        <v>45</v>
      </c>
      <c r="C8" t="s">
        <v>34</v>
      </c>
      <c r="D8">
        <v>0.84909999999999997</v>
      </c>
      <c r="E8">
        <v>117.77</v>
      </c>
      <c r="F8">
        <v>113.91</v>
      </c>
      <c r="G8">
        <v>75.099999999999994</v>
      </c>
      <c r="H8">
        <v>1.1599999999999999</v>
      </c>
      <c r="I8">
        <v>91</v>
      </c>
      <c r="J8">
        <v>106.23</v>
      </c>
      <c r="K8">
        <v>39.72</v>
      </c>
      <c r="L8">
        <v>7</v>
      </c>
      <c r="M8">
        <v>88</v>
      </c>
      <c r="N8">
        <v>14.52</v>
      </c>
      <c r="O8">
        <v>13335.87</v>
      </c>
      <c r="P8">
        <v>879.62</v>
      </c>
      <c r="Q8">
        <v>3534.06</v>
      </c>
      <c r="R8">
        <v>420.91</v>
      </c>
      <c r="S8">
        <v>274.41000000000003</v>
      </c>
      <c r="T8">
        <v>69860.320000000007</v>
      </c>
      <c r="U8">
        <v>0.65</v>
      </c>
      <c r="V8">
        <v>0.85</v>
      </c>
      <c r="W8">
        <v>56.98</v>
      </c>
      <c r="X8">
        <v>4.13</v>
      </c>
      <c r="Y8">
        <v>2</v>
      </c>
      <c r="Z8">
        <v>10</v>
      </c>
      <c r="AA8">
        <v>1970.938980411554</v>
      </c>
      <c r="AB8">
        <v>2696.725664690161</v>
      </c>
      <c r="AC8">
        <v>2439.3539521303728</v>
      </c>
      <c r="AD8">
        <v>1970938.980411554</v>
      </c>
      <c r="AE8">
        <v>2696725.6646901611</v>
      </c>
      <c r="AF8">
        <v>4.4138708804027104E-6</v>
      </c>
      <c r="AG8">
        <v>50</v>
      </c>
      <c r="AH8">
        <v>2439353.9521303731</v>
      </c>
    </row>
    <row r="9" spans="1:34" x14ac:dyDescent="0.25">
      <c r="A9">
        <v>7</v>
      </c>
      <c r="B9">
        <v>45</v>
      </c>
      <c r="C9" t="s">
        <v>34</v>
      </c>
      <c r="D9">
        <v>0.85409999999999997</v>
      </c>
      <c r="E9">
        <v>117.09</v>
      </c>
      <c r="F9">
        <v>113.45</v>
      </c>
      <c r="G9">
        <v>85.09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15</v>
      </c>
      <c r="N9">
        <v>14.78</v>
      </c>
      <c r="O9">
        <v>13491.96</v>
      </c>
      <c r="P9">
        <v>855.51</v>
      </c>
      <c r="Q9">
        <v>3534.1</v>
      </c>
      <c r="R9">
        <v>402.69</v>
      </c>
      <c r="S9">
        <v>274.41000000000003</v>
      </c>
      <c r="T9">
        <v>60802.69</v>
      </c>
      <c r="U9">
        <v>0.68</v>
      </c>
      <c r="V9">
        <v>0.86</v>
      </c>
      <c r="W9">
        <v>57.04</v>
      </c>
      <c r="X9">
        <v>3.68</v>
      </c>
      <c r="Y9">
        <v>2</v>
      </c>
      <c r="Z9">
        <v>10</v>
      </c>
      <c r="AA9">
        <v>1925.7047098917531</v>
      </c>
      <c r="AB9">
        <v>2634.8341401697958</v>
      </c>
      <c r="AC9">
        <v>2383.369267844932</v>
      </c>
      <c r="AD9">
        <v>1925704.709891753</v>
      </c>
      <c r="AE9">
        <v>2634834.1401697961</v>
      </c>
      <c r="AF9">
        <v>4.4398623471345592E-6</v>
      </c>
      <c r="AG9">
        <v>49</v>
      </c>
      <c r="AH9">
        <v>2383369.2678449322</v>
      </c>
    </row>
    <row r="10" spans="1:34" x14ac:dyDescent="0.25">
      <c r="A10">
        <v>8</v>
      </c>
      <c r="B10">
        <v>45</v>
      </c>
      <c r="C10" t="s">
        <v>34</v>
      </c>
      <c r="D10">
        <v>0.85419999999999996</v>
      </c>
      <c r="E10">
        <v>117.07</v>
      </c>
      <c r="F10">
        <v>113.43</v>
      </c>
      <c r="G10">
        <v>85.08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863.89</v>
      </c>
      <c r="Q10">
        <v>3534.51</v>
      </c>
      <c r="R10">
        <v>401.85</v>
      </c>
      <c r="S10">
        <v>274.41000000000003</v>
      </c>
      <c r="T10">
        <v>60384.26</v>
      </c>
      <c r="U10">
        <v>0.68</v>
      </c>
      <c r="V10">
        <v>0.86</v>
      </c>
      <c r="W10">
        <v>57.05</v>
      </c>
      <c r="X10">
        <v>3.66</v>
      </c>
      <c r="Y10">
        <v>2</v>
      </c>
      <c r="Z10">
        <v>10</v>
      </c>
      <c r="AA10">
        <v>1933.9729939214581</v>
      </c>
      <c r="AB10">
        <v>2646.1471711501858</v>
      </c>
      <c r="AC10">
        <v>2393.602599026492</v>
      </c>
      <c r="AD10">
        <v>1933972.993921458</v>
      </c>
      <c r="AE10">
        <v>2646147.1711501861</v>
      </c>
      <c r="AF10">
        <v>4.4403821764691957E-6</v>
      </c>
      <c r="AG10">
        <v>49</v>
      </c>
      <c r="AH10">
        <v>2393602.5990264909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2024-09-25T23:29:30Z</dcterms:created>
  <dcterms:modified xsi:type="dcterms:W3CDTF">2024-09-27T19:26:54Z</dcterms:modified>
</cp:coreProperties>
</file>