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EstaPastaDeTrabalho"/>
  <mc:AlternateContent xmlns:mc="http://schemas.openxmlformats.org/markup-compatibility/2006">
    <mc:Choice Requires="x15">
      <x15ac:absPath xmlns:x15ac="http://schemas.microsoft.com/office/spreadsheetml/2010/11/ac" url="https://xmobotsaeroespacial-my.sharepoint.com/personal/enrico_abreu_xmobots_com_br/Documents/Área de Trabalho/Repositorios/simulador/resultados/Venda de Drone/Sem SPAD 1 Drones/vel20/field_64ha_100ha_10%_6m_0_LM/"/>
    </mc:Choice>
  </mc:AlternateContent>
  <xr:revisionPtr revIDLastSave="269" documentId="11_F95831F16AEC33879BB29342FE81AD3DB5809AB4" xr6:coauthVersionLast="47" xr6:coauthVersionMax="47" xr10:uidLastSave="{6D90B6EF-D429-4185-AE27-9512FC051572}"/>
  <bookViews>
    <workbookView xWindow="780" yWindow="600" windowWidth="14400" windowHeight="15600" xr2:uid="{00000000-000D-0000-FFFF-FFFF00000000}"/>
  </bookViews>
  <sheets>
    <sheet name="Resultados Geral" sheetId="23" r:id="rId1"/>
    <sheet name="RESULTADOS_18" sheetId="1" r:id="rId2"/>
    <sheet name="RESULTADOS_6" sheetId="2" r:id="rId3"/>
    <sheet name="RESULTADOS_4" sheetId="3" r:id="rId4"/>
    <sheet name="RESULTADOS_1" sheetId="4" r:id="rId5"/>
    <sheet name="RESULTADOS_12" sheetId="5" r:id="rId6"/>
    <sheet name="RESULTADOS_16" sheetId="6" r:id="rId7"/>
    <sheet name="RESULTADOS_0" sheetId="7" r:id="rId8"/>
    <sheet name="RESULTADOS_7" sheetId="8" r:id="rId9"/>
    <sheet name="RESULTADOS_10" sheetId="9" r:id="rId10"/>
    <sheet name="RESULTADOS_14" sheetId="10" r:id="rId11"/>
    <sheet name="RESULTADOS_5" sheetId="11" r:id="rId12"/>
    <sheet name="RESULTADOS_8" sheetId="12" r:id="rId13"/>
    <sheet name="RESULTADOS_3" sheetId="13" r:id="rId14"/>
    <sheet name="RESULTADOS_15" sheetId="14" r:id="rId15"/>
    <sheet name="RESULTADOS_2" sheetId="15" r:id="rId16"/>
    <sheet name="RESULTADOS_11" sheetId="16" r:id="rId17"/>
    <sheet name="RESULTADOS_13" sheetId="17" r:id="rId18"/>
    <sheet name="RESULTADOS_17" sheetId="18" r:id="rId19"/>
    <sheet name="RESULTADOS_9" sheetId="19" r:id="rId20"/>
    <sheet name="resultados" sheetId="20" r:id="rId21"/>
    <sheet name="gráficos" sheetId="21" r:id="rId22"/>
    <sheet name="hidden" sheetId="22" state="hidden" r:id="rId2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20" i="23" l="1"/>
  <c r="J20" i="23"/>
  <c r="I20" i="23"/>
  <c r="H20" i="23"/>
  <c r="G20" i="23"/>
  <c r="F20" i="23"/>
  <c r="D20" i="23"/>
  <c r="E20" i="23"/>
  <c r="C20" i="23"/>
  <c r="N19" i="23"/>
  <c r="J19" i="23"/>
  <c r="I19" i="23"/>
  <c r="H19" i="23"/>
  <c r="G19" i="23"/>
  <c r="F19" i="23"/>
  <c r="D19" i="23"/>
  <c r="E19" i="23"/>
  <c r="C19" i="23"/>
  <c r="N18" i="23"/>
  <c r="J18" i="23"/>
  <c r="I18" i="23"/>
  <c r="H18" i="23"/>
  <c r="G18" i="23"/>
  <c r="F18" i="23"/>
  <c r="D18" i="23"/>
  <c r="E18" i="23"/>
  <c r="C18" i="23"/>
  <c r="N17" i="23"/>
  <c r="J17" i="23"/>
  <c r="I17" i="23"/>
  <c r="H17" i="23"/>
  <c r="G17" i="23"/>
  <c r="F17" i="23"/>
  <c r="D17" i="23"/>
  <c r="E17" i="23"/>
  <c r="C17" i="23"/>
  <c r="N16" i="23"/>
  <c r="J16" i="23"/>
  <c r="I16" i="23"/>
  <c r="H16" i="23"/>
  <c r="G16" i="23"/>
  <c r="F16" i="23"/>
  <c r="D16" i="23"/>
  <c r="E16" i="23"/>
  <c r="C16" i="23"/>
  <c r="N15" i="23"/>
  <c r="J15" i="23"/>
  <c r="I15" i="23"/>
  <c r="H15" i="23"/>
  <c r="G15" i="23"/>
  <c r="F15" i="23"/>
  <c r="D15" i="23"/>
  <c r="E15" i="23"/>
  <c r="C15" i="23"/>
  <c r="N14" i="23"/>
  <c r="J14" i="23"/>
  <c r="I14" i="23"/>
  <c r="H14" i="23"/>
  <c r="G14" i="23"/>
  <c r="F14" i="23"/>
  <c r="D14" i="23"/>
  <c r="E14" i="23"/>
  <c r="C14" i="23"/>
  <c r="N13" i="23"/>
  <c r="J13" i="23"/>
  <c r="I13" i="23"/>
  <c r="H13" i="23"/>
  <c r="G13" i="23"/>
  <c r="F13" i="23"/>
  <c r="D13" i="23"/>
  <c r="E13" i="23"/>
  <c r="C13" i="23"/>
  <c r="N12" i="23"/>
  <c r="J12" i="23"/>
  <c r="I12" i="23"/>
  <c r="H12" i="23"/>
  <c r="G12" i="23"/>
  <c r="F12" i="23"/>
  <c r="D12" i="23"/>
  <c r="E12" i="23"/>
  <c r="C12" i="23"/>
  <c r="N11" i="23"/>
  <c r="J11" i="23"/>
  <c r="I11" i="23"/>
  <c r="H11" i="23"/>
  <c r="G11" i="23"/>
  <c r="F11" i="23"/>
  <c r="D11" i="23"/>
  <c r="E11" i="23"/>
  <c r="C11" i="23"/>
  <c r="N10" i="23"/>
  <c r="J10" i="23"/>
  <c r="I10" i="23"/>
  <c r="H10" i="23"/>
  <c r="G10" i="23"/>
  <c r="F10" i="23"/>
  <c r="D10" i="23"/>
  <c r="E10" i="23"/>
  <c r="C10" i="23"/>
  <c r="N9" i="23"/>
  <c r="J9" i="23"/>
  <c r="I9" i="23"/>
  <c r="H9" i="23"/>
  <c r="G9" i="23"/>
  <c r="F9" i="23"/>
  <c r="D9" i="23"/>
  <c r="E9" i="23"/>
  <c r="C9" i="23"/>
  <c r="N8" i="23"/>
  <c r="J8" i="23"/>
  <c r="I8" i="23"/>
  <c r="H8" i="23"/>
  <c r="G8" i="23"/>
  <c r="F8" i="23"/>
  <c r="D8" i="23"/>
  <c r="E8" i="23"/>
  <c r="C8" i="23"/>
  <c r="N7" i="23"/>
  <c r="J7" i="23"/>
  <c r="I7" i="23"/>
  <c r="H7" i="23"/>
  <c r="G7" i="23"/>
  <c r="F7" i="23"/>
  <c r="D7" i="23"/>
  <c r="E7" i="23"/>
  <c r="C7" i="23"/>
  <c r="N6" i="23"/>
  <c r="J6" i="23"/>
  <c r="I6" i="23"/>
  <c r="H6" i="23"/>
  <c r="G6" i="23"/>
  <c r="F6" i="23"/>
  <c r="D6" i="23"/>
  <c r="E6" i="23"/>
  <c r="C6" i="23"/>
  <c r="N5" i="23"/>
  <c r="J5" i="23"/>
  <c r="I5" i="23"/>
  <c r="H5" i="23"/>
  <c r="G5" i="23"/>
  <c r="F5" i="23"/>
  <c r="D5" i="23"/>
  <c r="E5" i="23"/>
  <c r="C5" i="23"/>
  <c r="N4" i="23"/>
  <c r="J4" i="23"/>
  <c r="I4" i="23"/>
  <c r="H4" i="23"/>
  <c r="G4" i="23"/>
  <c r="F4" i="23"/>
  <c r="D4" i="23"/>
  <c r="E4" i="23"/>
  <c r="C4" i="23"/>
  <c r="N3" i="23"/>
  <c r="J3" i="23"/>
  <c r="I3" i="23"/>
  <c r="H3" i="23"/>
  <c r="G3" i="23"/>
  <c r="F3" i="23"/>
  <c r="D3" i="23"/>
  <c r="E3" i="23"/>
  <c r="C3" i="23"/>
  <c r="N2" i="23"/>
  <c r="J2" i="23"/>
  <c r="I2" i="23"/>
  <c r="H2" i="23"/>
  <c r="G2" i="23"/>
  <c r="F2" i="23"/>
  <c r="D2" i="23"/>
  <c r="E2" i="23"/>
  <c r="C2" i="23"/>
  <c r="C49" i="21"/>
  <c r="B49" i="21"/>
  <c r="A49" i="21"/>
  <c r="C48" i="21"/>
  <c r="B48" i="21"/>
  <c r="A48" i="21"/>
  <c r="C47" i="21"/>
  <c r="B47" i="21"/>
  <c r="A47" i="21"/>
  <c r="C46" i="21"/>
  <c r="B46" i="21"/>
  <c r="A46" i="21"/>
  <c r="C45" i="21"/>
  <c r="B45" i="21"/>
  <c r="A45" i="21"/>
  <c r="C44" i="21"/>
  <c r="B44" i="21"/>
  <c r="A44" i="21"/>
  <c r="C43" i="21"/>
  <c r="B43" i="21"/>
  <c r="A43" i="21"/>
  <c r="C42" i="21"/>
  <c r="B42" i="21"/>
  <c r="A42" i="21"/>
  <c r="C41" i="21"/>
  <c r="B41" i="21"/>
  <c r="A41" i="21"/>
  <c r="C40" i="21"/>
  <c r="B40" i="21"/>
  <c r="A40" i="21"/>
  <c r="C39" i="21"/>
  <c r="B39" i="21"/>
  <c r="A39" i="21"/>
  <c r="C38" i="21"/>
  <c r="B38" i="21"/>
  <c r="A38" i="21"/>
  <c r="C37" i="21"/>
  <c r="B37" i="21"/>
  <c r="A37" i="21"/>
  <c r="C36" i="21"/>
  <c r="B36" i="21"/>
  <c r="A36" i="21"/>
  <c r="C35" i="21"/>
  <c r="B35" i="21"/>
  <c r="A35" i="21"/>
  <c r="C34" i="21"/>
  <c r="B34" i="21"/>
  <c r="A34" i="21"/>
  <c r="C33" i="21"/>
  <c r="B33" i="21"/>
  <c r="A33" i="21"/>
  <c r="C32" i="21"/>
  <c r="B32" i="21"/>
  <c r="A32" i="21"/>
  <c r="C31" i="21"/>
  <c r="B31" i="21"/>
  <c r="A31" i="21"/>
  <c r="C30" i="21"/>
  <c r="B30" i="21"/>
  <c r="A30" i="21"/>
  <c r="C29" i="21"/>
  <c r="B29" i="21"/>
  <c r="A29" i="21"/>
  <c r="C28" i="21"/>
  <c r="B28" i="21"/>
  <c r="A28" i="21"/>
  <c r="C27" i="21"/>
  <c r="B27" i="21"/>
  <c r="A27" i="21"/>
  <c r="C26" i="21"/>
  <c r="B26" i="21"/>
  <c r="A26" i="21"/>
  <c r="C25" i="21"/>
  <c r="B25" i="21"/>
  <c r="A25" i="21"/>
  <c r="C24" i="21"/>
  <c r="B24" i="21"/>
  <c r="A24" i="21"/>
  <c r="C23" i="21"/>
  <c r="B23" i="21"/>
  <c r="A23" i="21"/>
  <c r="C22" i="21"/>
  <c r="B22" i="21"/>
  <c r="A22" i="21"/>
  <c r="C21" i="21"/>
  <c r="B21" i="21"/>
  <c r="A21" i="21"/>
  <c r="C20" i="21"/>
  <c r="B20" i="21"/>
  <c r="A20" i="21"/>
  <c r="C19" i="21"/>
  <c r="B19" i="21"/>
  <c r="A19" i="21"/>
  <c r="C18" i="21"/>
  <c r="B18" i="21"/>
  <c r="A18" i="21"/>
  <c r="C17" i="21"/>
  <c r="B17" i="21"/>
  <c r="A17" i="21"/>
  <c r="C16" i="21"/>
  <c r="B16" i="21"/>
  <c r="A16" i="21"/>
  <c r="C15" i="21"/>
  <c r="B15" i="21"/>
  <c r="A15" i="21"/>
  <c r="C14" i="21"/>
  <c r="B14" i="21"/>
  <c r="A14" i="21"/>
  <c r="C13" i="21"/>
  <c r="B13" i="21"/>
  <c r="A13" i="21"/>
  <c r="C12" i="21"/>
  <c r="B12" i="21"/>
  <c r="A12" i="21"/>
  <c r="C11" i="21"/>
  <c r="B11" i="21"/>
  <c r="A11" i="21"/>
  <c r="C10" i="21"/>
  <c r="B10" i="21"/>
  <c r="A10" i="21"/>
  <c r="C9" i="21"/>
  <c r="B9" i="21"/>
  <c r="A9" i="21"/>
  <c r="C8" i="21"/>
  <c r="B8" i="21"/>
  <c r="A8" i="21"/>
  <c r="C7" i="21"/>
  <c r="B7" i="21"/>
  <c r="A7" i="21"/>
</calcChain>
</file>

<file path=xl/sharedStrings.xml><?xml version="1.0" encoding="utf-8"?>
<sst xmlns="http://schemas.openxmlformats.org/spreadsheetml/2006/main" count="823" uniqueCount="71">
  <si>
    <t>Unnamed: 0</t>
  </si>
  <si>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</si>
  <si>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</si>
  <si>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</si>
  <si>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</si>
  <si>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</si>
  <si>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</si>
  <si>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</si>
  <si>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</si>
  <si>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</si>
  <si>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</si>
  <si>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</si>
  <si>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</si>
  <si>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</si>
  <si>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</si>
  <si>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</si>
  <si>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</si>
  <si>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</si>
  <si>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</si>
  <si>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</si>
  <si>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</si>
  <si>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</si>
  <si>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</si>
  <si>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</si>
  <si>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</si>
  <si>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</si>
  <si>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>Preço Total por ha Simples [R$/ha]</t>
  </si>
  <si>
    <t>Preço Total por ha Presumido [R$/ha]</t>
  </si>
  <si>
    <t>Preço Total por ha Real [R$/ha]</t>
  </si>
  <si>
    <t>Preço Total Simples [R$]</t>
  </si>
  <si>
    <t>Preço Total Presumido [R$]</t>
  </si>
  <si>
    <t>Prod CAPEX [ha/h/R$]</t>
  </si>
  <si>
    <t>Dias Trabalhados</t>
  </si>
  <si>
    <t>Preço Total Real [R$]</t>
  </si>
  <si>
    <t xml:space="preserve">CONCLUIDO	</t>
  </si>
  <si>
    <t>Selecione o eixo X:</t>
  </si>
  <si>
    <t>Selecione o eixo Y:</t>
  </si>
  <si>
    <t>Selecione o eixo Z:</t>
  </si>
  <si>
    <t>Eixo X</t>
  </si>
  <si>
    <t>Eixo Y</t>
  </si>
  <si>
    <t>Eixo Z</t>
  </si>
  <si>
    <t>Capacidade op. [ha/h]</t>
  </si>
  <si>
    <t>Massa de combustível [kg]</t>
  </si>
  <si>
    <t>N° voo</t>
  </si>
  <si>
    <t>Abastecimento</t>
  </si>
  <si>
    <t>Ha</t>
  </si>
  <si>
    <t>Capacidade op. corrigida [ha/h]</t>
  </si>
  <si>
    <t>%</t>
  </si>
  <si>
    <t>Prod CAPEX [ha/R$]</t>
  </si>
  <si>
    <t>Tempo por voo médio [min]</t>
  </si>
  <si>
    <t>Preço total [R$]</t>
  </si>
  <si>
    <t>Resultado 0</t>
  </si>
  <si>
    <t>Resultado 1</t>
  </si>
  <si>
    <t>Resultado 2</t>
  </si>
  <si>
    <t>Resultado 3</t>
  </si>
  <si>
    <t>Resultado 4</t>
  </si>
  <si>
    <t>Resultado 5</t>
  </si>
  <si>
    <t>Resultado 6</t>
  </si>
  <si>
    <t>Resultado 7</t>
  </si>
  <si>
    <t>Resultado 8</t>
  </si>
  <si>
    <t>Resultado 9</t>
  </si>
  <si>
    <t>Resultado 10</t>
  </si>
  <si>
    <t>Resultado 11</t>
  </si>
  <si>
    <t>Resultado 12</t>
  </si>
  <si>
    <t>Resultado 13</t>
  </si>
  <si>
    <t>Resultado 14</t>
  </si>
  <si>
    <t>Resultado 15</t>
  </si>
  <si>
    <t>Resultado 16</t>
  </si>
  <si>
    <t>Resultado 17</t>
  </si>
  <si>
    <t>Resultado 18</t>
  </si>
  <si>
    <t>field_64ha_100ha_10%_6m_0_LM\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</si>
</sst>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Gráfico 2D com 3 Eixos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Dados Selecionados</c:v>
          </c:tx>
          <c:spPr>
            <a:ln w="28575">
              <a:noFill/>
              <a:prstDash val="solid"/>
            </a:ln>
          </c:spPr>
          <c:marker>
            <c:symbol val="circle"/>
            <c:size val="5"/>
            <c:spPr>
              <a:solidFill>
                <a:srgbClr val="FF9900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dPt>
            <c:idx val="0"/>
            <c:marker>
              <c:symbol val="none"/>
            </c:marker>
            <c:bubble3D val="0"/>
            <c:spPr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1-262E-4D16-B97B-6AAC6783789B}"/>
              </c:ext>
            </c:extLst>
          </c:dPt>
          <c:dPt>
            <c:idx val="1"/>
            <c:marker>
              <c:symbol val="none"/>
            </c:marker>
            <c:bubble3D val="0"/>
            <c:spPr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3-262E-4D16-B97B-6AAC6783789B}"/>
              </c:ext>
            </c:extLst>
          </c:dPt>
          <c:dPt>
            <c:idx val="2"/>
            <c:marker>
              <c:symbol val="none"/>
            </c:marker>
            <c:bubble3D val="0"/>
            <c:spPr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5-262E-4D16-B97B-6AAC6783789B}"/>
              </c:ext>
            </c:extLst>
          </c:dPt>
          <c:dPt>
            <c:idx val="3"/>
            <c:marker>
              <c:symbol val="none"/>
            </c:marker>
            <c:bubble3D val="0"/>
            <c:spPr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7-262E-4D16-B97B-6AAC6783789B}"/>
              </c:ext>
            </c:extLst>
          </c:dPt>
          <c:dPt>
            <c:idx val="4"/>
            <c:marker>
              <c:symbol val="none"/>
            </c:marker>
            <c:bubble3D val="0"/>
            <c:spPr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9-262E-4D16-B97B-6AAC6783789B}"/>
              </c:ext>
            </c:extLst>
          </c:dPt>
          <c:dPt>
            <c:idx val="5"/>
            <c:marker>
              <c:symbol val="none"/>
            </c:marker>
            <c:bubble3D val="0"/>
            <c:spPr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B-262E-4D16-B97B-6AAC6783789B}"/>
              </c:ext>
            </c:extLst>
          </c:dPt>
          <c:dPt>
            <c:idx val="6"/>
            <c:marker>
              <c:symbol val="none"/>
            </c:marker>
            <c:bubble3D val="0"/>
            <c:spPr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D-262E-4D16-B97B-6AAC6783789B}"/>
              </c:ext>
            </c:extLst>
          </c:dPt>
          <c:dPt>
            <c:idx val="7"/>
            <c:marker>
              <c:symbol val="none"/>
            </c:marker>
            <c:bubble3D val="0"/>
            <c:spPr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F-262E-4D16-B97B-6AAC6783789B}"/>
              </c:ext>
            </c:extLst>
          </c:dPt>
          <c:dPt>
            <c:idx val="8"/>
            <c:marker>
              <c:symbol val="none"/>
            </c:marker>
            <c:bubble3D val="0"/>
            <c:spPr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11-262E-4D16-B97B-6AAC6783789B}"/>
              </c:ext>
            </c:extLst>
          </c:dPt>
          <c:dPt>
            <c:idx val="9"/>
            <c:marker>
              <c:symbol val="none"/>
            </c:marker>
            <c:bubble3D val="0"/>
            <c:spPr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13-262E-4D16-B97B-6AAC6783789B}"/>
              </c:ext>
            </c:extLst>
          </c:dPt>
          <c:dPt>
            <c:idx val="10"/>
            <c:marker>
              <c:symbol val="none"/>
            </c:marker>
            <c:bubble3D val="0"/>
            <c:spPr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15-262E-4D16-B97B-6AAC6783789B}"/>
              </c:ext>
            </c:extLst>
          </c:dPt>
          <c:dPt>
            <c:idx val="11"/>
            <c:marker>
              <c:symbol val="none"/>
            </c:marker>
            <c:bubble3D val="0"/>
            <c:spPr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17-262E-4D16-B97B-6AAC6783789B}"/>
              </c:ext>
            </c:extLst>
          </c:dPt>
          <c:dPt>
            <c:idx val="12"/>
            <c:marker>
              <c:symbol val="none"/>
            </c:marker>
            <c:bubble3D val="0"/>
            <c:spPr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19-262E-4D16-B97B-6AAC6783789B}"/>
              </c:ext>
            </c:extLst>
          </c:dPt>
          <c:dPt>
            <c:idx val="13"/>
            <c:marker>
              <c:symbol val="none"/>
            </c:marker>
            <c:bubble3D val="0"/>
            <c:spPr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1B-262E-4D16-B97B-6AAC6783789B}"/>
              </c:ext>
            </c:extLst>
          </c:dPt>
          <c:dPt>
            <c:idx val="14"/>
            <c:marker>
              <c:symbol val="none"/>
            </c:marker>
            <c:bubble3D val="0"/>
            <c:spPr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1D-262E-4D16-B97B-6AAC6783789B}"/>
              </c:ext>
            </c:extLst>
          </c:dPt>
          <c:dPt>
            <c:idx val="15"/>
            <c:marker>
              <c:symbol val="none"/>
            </c:marker>
            <c:bubble3D val="0"/>
            <c:spPr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1F-262E-4D16-B97B-6AAC6783789B}"/>
              </c:ext>
            </c:extLst>
          </c:dPt>
          <c:dPt>
            <c:idx val="16"/>
            <c:marker>
              <c:symbol val="none"/>
            </c:marker>
            <c:bubble3D val="0"/>
            <c:spPr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21-262E-4D16-B97B-6AAC6783789B}"/>
              </c:ext>
            </c:extLst>
          </c:dPt>
          <c:dPt>
            <c:idx val="17"/>
            <c:marker>
              <c:symbol val="none"/>
            </c:marker>
            <c:bubble3D val="0"/>
            <c:spPr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23-262E-4D16-B97B-6AAC6783789B}"/>
              </c:ext>
            </c:extLst>
          </c:dPt>
          <c:dPt>
            <c:idx val="18"/>
            <c:marker>
              <c:symbol val="none"/>
            </c:marker>
            <c:bubble3D val="0"/>
            <c:spPr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25-262E-4D16-B97B-6AAC6783789B}"/>
              </c:ext>
            </c:extLst>
          </c:dPt>
          <c:dPt>
            <c:idx val="19"/>
            <c:marker>
              <c:symbol val="none"/>
            </c:marker>
            <c:bubble3D val="0"/>
            <c:spPr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27-262E-4D16-B97B-6AAC6783789B}"/>
              </c:ext>
            </c:extLst>
          </c:dPt>
          <c:dPt>
            <c:idx val="20"/>
            <c:marker>
              <c:symbol val="none"/>
            </c:marker>
            <c:bubble3D val="0"/>
            <c:spPr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29-262E-4D16-B97B-6AAC6783789B}"/>
              </c:ext>
            </c:extLst>
          </c:dPt>
          <c:dPt>
            <c:idx val="21"/>
            <c:marker>
              <c:symbol val="none"/>
            </c:marker>
            <c:bubble3D val="0"/>
            <c:spPr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2B-262E-4D16-B97B-6AAC6783789B}"/>
              </c:ext>
            </c:extLst>
          </c:dPt>
          <c:dPt>
            <c:idx val="22"/>
            <c:marker>
              <c:symbol val="none"/>
            </c:marker>
            <c:bubble3D val="0"/>
            <c:spPr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2D-262E-4D16-B97B-6AAC6783789B}"/>
              </c:ext>
            </c:extLst>
          </c:dPt>
          <c:dPt>
            <c:idx val="23"/>
            <c:marker>
              <c:symbol val="none"/>
            </c:marker>
            <c:bubble3D val="0"/>
            <c:spPr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2F-262E-4D16-B97B-6AAC6783789B}"/>
              </c:ext>
            </c:extLst>
          </c:dPt>
          <c:dPt>
            <c:idx val="24"/>
            <c:marker>
              <c:symbol val="none"/>
            </c:marker>
            <c:bubble3D val="0"/>
            <c:spPr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31-262E-4D16-B97B-6AAC6783789B}"/>
              </c:ext>
            </c:extLst>
          </c:dPt>
          <c:dPt>
            <c:idx val="25"/>
            <c:marker>
              <c:symbol val="none"/>
            </c:marker>
            <c:bubble3D val="0"/>
            <c:spPr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33-262E-4D16-B97B-6AAC6783789B}"/>
              </c:ext>
            </c:extLst>
          </c:dPt>
          <c:dPt>
            <c:idx val="26"/>
            <c:marker>
              <c:symbol val="none"/>
            </c:marker>
            <c:bubble3D val="0"/>
            <c:spPr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35-262E-4D16-B97B-6AAC6783789B}"/>
              </c:ext>
            </c:extLst>
          </c:dPt>
          <c:dPt>
            <c:idx val="27"/>
            <c:marker>
              <c:symbol val="none"/>
            </c:marker>
            <c:bubble3D val="0"/>
            <c:spPr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37-262E-4D16-B97B-6AAC6783789B}"/>
              </c:ext>
            </c:extLst>
          </c:dPt>
          <c:dPt>
            <c:idx val="28"/>
            <c:marker>
              <c:symbol val="none"/>
            </c:marker>
            <c:bubble3D val="0"/>
            <c:spPr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39-262E-4D16-B97B-6AAC6783789B}"/>
              </c:ext>
            </c:extLst>
          </c:dPt>
          <c:dPt>
            <c:idx val="29"/>
            <c:marker>
              <c:symbol val="none"/>
            </c:marker>
            <c:bubble3D val="0"/>
            <c:spPr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3B-262E-4D16-B97B-6AAC6783789B}"/>
              </c:ext>
            </c:extLst>
          </c:dPt>
          <c:dPt>
            <c:idx val="30"/>
            <c:marker>
              <c:symbol val="none"/>
            </c:marker>
            <c:bubble3D val="0"/>
            <c:spPr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3D-262E-4D16-B97B-6AAC6783789B}"/>
              </c:ext>
            </c:extLst>
          </c:dPt>
          <c:dPt>
            <c:idx val="31"/>
            <c:marker>
              <c:symbol val="none"/>
            </c:marker>
            <c:bubble3D val="0"/>
            <c:spPr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3F-262E-4D16-B97B-6AAC6783789B}"/>
              </c:ext>
            </c:extLst>
          </c:dPt>
          <c:dPt>
            <c:idx val="32"/>
            <c:marker>
              <c:symbol val="none"/>
            </c:marker>
            <c:bubble3D val="0"/>
            <c:spPr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41-262E-4D16-B97B-6AAC6783789B}"/>
              </c:ext>
            </c:extLst>
          </c:dPt>
          <c:dPt>
            <c:idx val="33"/>
            <c:marker>
              <c:symbol val="none"/>
            </c:marker>
            <c:bubble3D val="0"/>
            <c:spPr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43-262E-4D16-B97B-6AAC6783789B}"/>
              </c:ext>
            </c:extLst>
          </c:dPt>
          <c:dPt>
            <c:idx val="34"/>
            <c:marker>
              <c:symbol val="none"/>
            </c:marker>
            <c:bubble3D val="0"/>
            <c:spPr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45-262E-4D16-B97B-6AAC6783789B}"/>
              </c:ext>
            </c:extLst>
          </c:dPt>
          <c:dPt>
            <c:idx val="35"/>
            <c:marker>
              <c:symbol val="none"/>
            </c:marker>
            <c:bubble3D val="0"/>
            <c:spPr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47-262E-4D16-B97B-6AAC6783789B}"/>
              </c:ext>
            </c:extLst>
          </c:dPt>
          <c:dPt>
            <c:idx val="36"/>
            <c:marker>
              <c:symbol val="none"/>
            </c:marker>
            <c:bubble3D val="0"/>
            <c:spPr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49-262E-4D16-B97B-6AAC6783789B}"/>
              </c:ext>
            </c:extLst>
          </c:dPt>
          <c:dPt>
            <c:idx val="37"/>
            <c:marker>
              <c:symbol val="none"/>
            </c:marker>
            <c:bubble3D val="0"/>
            <c:spPr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4B-262E-4D16-B97B-6AAC6783789B}"/>
              </c:ext>
            </c:extLst>
          </c:dPt>
          <c:dPt>
            <c:idx val="38"/>
            <c:marker>
              <c:symbol val="none"/>
            </c:marker>
            <c:bubble3D val="0"/>
            <c:spPr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4D-262E-4D16-B97B-6AAC6783789B}"/>
              </c:ext>
            </c:extLst>
          </c:dPt>
          <c:dPt>
            <c:idx val="39"/>
            <c:marker>
              <c:symbol val="none"/>
            </c:marker>
            <c:bubble3D val="0"/>
            <c:spPr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4F-262E-4D16-B97B-6AAC6783789B}"/>
              </c:ext>
            </c:extLst>
          </c:dPt>
          <c:dPt>
            <c:idx val="40"/>
            <c:marker>
              <c:symbol val="none"/>
            </c:marker>
            <c:bubble3D val="0"/>
            <c:spPr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51-262E-4D16-B97B-6AAC6783789B}"/>
              </c:ext>
            </c:extLst>
          </c:dPt>
          <c:dPt>
            <c:idx val="41"/>
            <c:marker>
              <c:symbol val="none"/>
            </c:marker>
            <c:bubble3D val="0"/>
            <c:spPr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53-262E-4D16-B97B-6AAC6783789B}"/>
              </c:ext>
            </c:extLst>
          </c:dPt>
          <c:dPt>
            <c:idx val="42"/>
            <c:marker>
              <c:symbol val="none"/>
            </c:marker>
            <c:bubble3D val="0"/>
            <c:spPr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55-262E-4D16-B97B-6AAC6783789B}"/>
              </c:ext>
            </c:extLst>
          </c:dPt>
          <c:xVal>
            <c:numRef>
              <c:f>gráficos!$A$7:$A$49</c:f>
              <c:numCache>
                <c:formatCode>General</c:formatCode>
                <c:ptCount val="4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</c:numCache>
            </c:numRef>
          </c:xVal>
          <c:yVal>
            <c:numRef>
              <c:f>gráficos!$B$7:$B$49</c:f>
              <c:numCache>
                <c:formatCode>General</c:formatCode>
                <c:ptCount val="4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56-262E-4D16-B97B-6AAC678378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010001"/>
        <c:axId val="50010002"/>
      </c:scatterChart>
      <c:valAx>
        <c:axId val="50010001"/>
        <c:scaling>
          <c:orientation val="minMax"/>
        </c:scaling>
        <c:delete val="0"/>
        <c:axPos val="b"/>
        <c:title>
          <c:tx>
            <c:strRef>
              <c:f>gráficos!$B$1</c:f>
              <c:strCache>
                <c:ptCount val="1"/>
              </c:strCache>
            </c:strRef>
          </c:tx>
          <c:overlay val="0"/>
          <c:txPr>
            <a:bodyPr/>
            <a:lstStyle/>
            <a:p>
              <a:pPr>
                <a:defRPr/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crossAx val="50010002"/>
        <c:crosses val="autoZero"/>
        <c:crossBetween val="midCat"/>
      </c:valAx>
      <c:valAx>
        <c:axId val="50010002"/>
        <c:scaling>
          <c:orientation val="minMax"/>
        </c:scaling>
        <c:delete val="0"/>
        <c:axPos val="l"/>
        <c:majorGridlines/>
        <c:title>
          <c:tx>
            <c:strRef>
              <c:f>gráficos!$B$2</c:f>
              <c:strCache>
                <c:ptCount val="1"/>
              </c:strCache>
            </c:strRef>
          </c:tx>
          <c:overlay val="0"/>
          <c:txPr>
            <a:bodyPr rot="-5400000" vert="horz"/>
            <a:lstStyle/>
            <a:p>
              <a:pPr>
                <a:defRPr/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crossAx val="50010001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0</xdr:rowOff>
    </xdr:from>
    <xdr:to>
      <xdr:col>12</xdr:col>
      <xdr:colOff>304800</xdr:colOff>
      <xdr:row>18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4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1E9AF-5BFB-40B5-BF41-6FB29DEB19CA}">
  <sheetPr codeName="Planilha23"/>
  <dimension ref="A1:T20"/>
  <sheetViews>
    <sheetView tabSelected="1" workbookViewId="0"/>
  </sheetViews>
  <sheetFormatPr defaultRowHeight="15" x14ac:dyDescent="0.25"/>
  <sheetData>
    <row r="1" spans="1:20" x14ac:dyDescent="0.25">
      <c r="B1" t="s">
        <v>41</v>
      </c>
      <c r="C1" t="s">
        <v>1</v>
      </c>
      <c r="D1" t="s">
        <v>42</v>
      </c>
      <c r="E1" t="s">
        <v>43</v>
      </c>
      <c r="F1" t="s">
        <v>5</v>
      </c>
      <c r="G1" t="s">
        <v>44</v>
      </c>
      <c r="H1" t="s">
        <v>48</v>
      </c>
      <c r="I1" t="s">
        <v>28</v>
      </c>
      <c r="J1" t="s">
        <v>49</v>
      </c>
      <c r="K1" t="s">
        <v>46</v>
      </c>
      <c r="L1" t="s">
        <v>45</v>
      </c>
      <c r="M1" t="s">
        <v>47</v>
      </c>
      <c r="N1" t="s">
        <v>50</v>
      </c>
      <c r="P1" t="s">
        <v>70</v>
      </c>
    </row>
    <row r="2" spans="1:20" x14ac:dyDescent="0.25">
      <c r="A2" t="s">
        <v>51</v>
      </c>
      <c r="B2">
        <v>2.7985000000000002</v>
      </c>
      <c r="C2">
        <f>_xlfn.XLOOKUP(B2,RESULTADOS_0!D:D,RESULTADOS_0!B:B,0,0,1)</f>
        <v>10</v>
      </c>
      <c r="D2">
        <f>_xlfn.XLOOKUP(B2,RESULTADOS_0!D:D,RESULTADOS_0!L:L,0,0,1)</f>
        <v>1</v>
      </c>
      <c r="E2">
        <f>_xlfn.XLOOKUP(B2,RESULTADOS_0!D:D,RESULTADOS_0!I:I,0,0,1)</f>
        <v>376</v>
      </c>
      <c r="F2">
        <f>_xlfn.XLOOKUP(B2,RESULTADOS_0!D:D,RESULTADOS_0!F:F,0,0,1)</f>
        <v>29.91</v>
      </c>
      <c r="G2">
        <f>_xlfn.XLOOKUP(B2,RESULTADOS_0!D:D,RESULTADOS_0!M:M,0,0,1)</f>
        <v>0</v>
      </c>
      <c r="H2">
        <f>_xlfn.XLOOKUP(B2,RESULTADOS_0!D:D,RESULTADOS_0!AF:AF,0,0,1)</f>
        <v>1.7078554147515799E-5</v>
      </c>
      <c r="I2">
        <f>_xlfn.XLOOKUP(B2,RESULTADOS_0!D:D,RESULTADOS_0!AC:AC,0,0,1)</f>
        <v>374.02903405132997</v>
      </c>
      <c r="J2">
        <f>_xlfn.XLOOKUP(B2,RESULTADOS_0!D:D,RESULTADOS_0!G:G,0,0,1)</f>
        <v>4.7699999999999996</v>
      </c>
      <c r="K2">
        <v>1.7910400000000002</v>
      </c>
      <c r="L2">
        <v>64</v>
      </c>
      <c r="M2">
        <v>10</v>
      </c>
      <c r="N2">
        <f>_xlfn.XLOOKUP(B2,RESULTADOS_0!D:D,RESULTADOS_0!AH:AH,0,0,1)</f>
        <v>374029.03405132989</v>
      </c>
      <c r="T2">
        <v>20</v>
      </c>
    </row>
    <row r="3" spans="1:20" x14ac:dyDescent="0.25">
      <c r="A3" t="s">
        <v>52</v>
      </c>
      <c r="B3">
        <v>3.3822999999999999</v>
      </c>
      <c r="C3">
        <f>_xlfn.XLOOKUP(B3,RESULTADOS_1!D:D,RESULTADOS_1!B:B,0,0,1)</f>
        <v>15</v>
      </c>
      <c r="D3">
        <f>_xlfn.XLOOKUP(B3,RESULTADOS_1!D:D,RESULTADOS_1!L:L,0,0,1)</f>
        <v>1</v>
      </c>
      <c r="E3">
        <f>_xlfn.XLOOKUP(B3,RESULTADOS_1!D:D,RESULTADOS_1!I:I,0,0,1)</f>
        <v>251</v>
      </c>
      <c r="F3">
        <f>_xlfn.XLOOKUP(B3,RESULTADOS_1!D:D,RESULTADOS_1!F:F,0,0,1)</f>
        <v>25.08</v>
      </c>
      <c r="G3">
        <f>_xlfn.XLOOKUP(B3,RESULTADOS_1!D:D,RESULTADOS_1!M:M,0,0,1)</f>
        <v>0</v>
      </c>
      <c r="H3">
        <f>_xlfn.XLOOKUP(B3,RESULTADOS_1!D:D,RESULTADOS_1!AF:AF,0,0,1)</f>
        <v>1.752703018183679E-5</v>
      </c>
      <c r="I3">
        <f>_xlfn.XLOOKUP(B3,RESULTADOS_1!D:D,RESULTADOS_1!AC:AC,0,0,1)</f>
        <v>318.8219838102525</v>
      </c>
      <c r="J3">
        <f>_xlfn.XLOOKUP(B3,RESULTADOS_1!D:D,RESULTADOS_1!G:G,0,0,1)</f>
        <v>5.99</v>
      </c>
      <c r="K3">
        <v>2.1646719999999999</v>
      </c>
      <c r="N3">
        <f>_xlfn.XLOOKUP(B3,RESULTADOS_1!D:D,RESULTADOS_1!AH:AH,0,0,1)</f>
        <v>318821.98381025251</v>
      </c>
    </row>
    <row r="4" spans="1:20" x14ac:dyDescent="0.25">
      <c r="A4" t="s">
        <v>53</v>
      </c>
      <c r="B4">
        <v>3.7414999999999998</v>
      </c>
      <c r="C4">
        <f>_xlfn.XLOOKUP(B4,RESULTADOS_2!D:D,RESULTADOS_2!B:B,0,0,1)</f>
        <v>20</v>
      </c>
      <c r="D4">
        <f>_xlfn.XLOOKUP(B4,RESULTADOS_2!D:D,RESULTADOS_2!L:L,0,0,1)</f>
        <v>1</v>
      </c>
      <c r="E4">
        <f>_xlfn.XLOOKUP(B4,RESULTADOS_2!D:D,RESULTADOS_2!I:I,0,0,1)</f>
        <v>189</v>
      </c>
      <c r="F4">
        <f>_xlfn.XLOOKUP(B4,RESULTADOS_2!D:D,RESULTADOS_2!F:F,0,0,1)</f>
        <v>22.67</v>
      </c>
      <c r="G4">
        <f>_xlfn.XLOOKUP(B4,RESULTADOS_2!D:D,RESULTADOS_2!M:M,0,0,1)</f>
        <v>0</v>
      </c>
      <c r="H4">
        <f>_xlfn.XLOOKUP(B4,RESULTADOS_2!D:D,RESULTADOS_2!AF:AF,0,0,1)</f>
        <v>1.7264168608980859E-5</v>
      </c>
      <c r="I4">
        <f>_xlfn.XLOOKUP(B4,RESULTADOS_2!D:D,RESULTADOS_2!AC:AC,0,0,1)</f>
        <v>292.62420094887722</v>
      </c>
      <c r="J4">
        <f>_xlfn.XLOOKUP(B4,RESULTADOS_2!D:D,RESULTADOS_2!G:G,0,0,1)</f>
        <v>7.2</v>
      </c>
      <c r="K4">
        <v>2.3945599999999998</v>
      </c>
      <c r="N4">
        <f>_xlfn.XLOOKUP(B4,RESULTADOS_2!D:D,RESULTADOS_2!AH:AH,0,0,1)</f>
        <v>292624.2009488772</v>
      </c>
    </row>
    <row r="5" spans="1:20" x14ac:dyDescent="0.25">
      <c r="A5" t="s">
        <v>54</v>
      </c>
      <c r="B5">
        <v>3.9870000000000001</v>
      </c>
      <c r="C5">
        <f>_xlfn.XLOOKUP(B5,RESULTADOS_3!D:D,RESULTADOS_3!B:B,0,0,1)</f>
        <v>25</v>
      </c>
      <c r="D5">
        <f>_xlfn.XLOOKUP(B5,RESULTADOS_3!D:D,RESULTADOS_3!L:L,0,0,1)</f>
        <v>1</v>
      </c>
      <c r="E5">
        <f>_xlfn.XLOOKUP(B5,RESULTADOS_3!D:D,RESULTADOS_3!I:I,0,0,1)</f>
        <v>151</v>
      </c>
      <c r="F5">
        <f>_xlfn.XLOOKUP(B5,RESULTADOS_3!D:D,RESULTADOS_3!F:F,0,0,1)</f>
        <v>21.19</v>
      </c>
      <c r="G5">
        <f>_xlfn.XLOOKUP(B5,RESULTADOS_3!D:D,RESULTADOS_3!M:M,0,0,1)</f>
        <v>0</v>
      </c>
      <c r="H5">
        <f>_xlfn.XLOOKUP(B5,RESULTADOS_3!D:D,RESULTADOS_3!AF:AF,0,0,1)</f>
        <v>1.6813408153810581E-5</v>
      </c>
      <c r="I5">
        <f>_xlfn.XLOOKUP(B5,RESULTADOS_3!D:D,RESULTADOS_3!AC:AC,0,0,1)</f>
        <v>280.2156415192033</v>
      </c>
      <c r="J5">
        <f>_xlfn.XLOOKUP(B5,RESULTADOS_3!D:D,RESULTADOS_3!G:G,0,0,1)</f>
        <v>8.42</v>
      </c>
      <c r="K5">
        <v>2.5516800000000002</v>
      </c>
      <c r="N5">
        <f>_xlfn.XLOOKUP(B5,RESULTADOS_3!D:D,RESULTADOS_3!AH:AH,0,0,1)</f>
        <v>280215.64151920332</v>
      </c>
    </row>
    <row r="6" spans="1:20" x14ac:dyDescent="0.25">
      <c r="A6" t="s">
        <v>55</v>
      </c>
      <c r="B6">
        <v>4.1604999999999999</v>
      </c>
      <c r="C6">
        <f>_xlfn.XLOOKUP(B6,RESULTADOS_4!D:D,RESULTADOS_4!B:B,0,0,1)</f>
        <v>30</v>
      </c>
      <c r="D6">
        <f>_xlfn.XLOOKUP(B6,RESULTADOS_4!D:D,RESULTADOS_4!L:L,0,0,1)</f>
        <v>1</v>
      </c>
      <c r="E6">
        <f>_xlfn.XLOOKUP(B6,RESULTADOS_4!D:D,RESULTADOS_4!I:I,0,0,1)</f>
        <v>126</v>
      </c>
      <c r="F6">
        <f>_xlfn.XLOOKUP(B6,RESULTADOS_4!D:D,RESULTADOS_4!F:F,0,0,1)</f>
        <v>20.23</v>
      </c>
      <c r="G6">
        <f>_xlfn.XLOOKUP(B6,RESULTADOS_4!D:D,RESULTADOS_4!M:M,0,0,1)</f>
        <v>0</v>
      </c>
      <c r="H6">
        <f>_xlfn.XLOOKUP(B6,RESULTADOS_4!D:D,RESULTADOS_4!AF:AF,0,0,1)</f>
        <v>1.630106070807686E-5</v>
      </c>
      <c r="I6">
        <f>_xlfn.XLOOKUP(B6,RESULTADOS_4!D:D,RESULTADOS_4!AC:AC,0,0,1)</f>
        <v>269.1066285017427</v>
      </c>
      <c r="J6">
        <f>_xlfn.XLOOKUP(B6,RESULTADOS_4!D:D,RESULTADOS_4!G:G,0,0,1)</f>
        <v>9.6300000000000008</v>
      </c>
      <c r="K6">
        <v>2.6627199999999998</v>
      </c>
      <c r="N6">
        <f>_xlfn.XLOOKUP(B6,RESULTADOS_4!D:D,RESULTADOS_4!AH:AH,0,0,1)</f>
        <v>269106.62850174273</v>
      </c>
    </row>
    <row r="7" spans="1:20" x14ac:dyDescent="0.25">
      <c r="A7" t="s">
        <v>56</v>
      </c>
      <c r="B7">
        <v>4.28</v>
      </c>
      <c r="C7">
        <f>_xlfn.XLOOKUP(B7,RESULTADOS_5!D:D,RESULTADOS_5!B:B,0,0,1)</f>
        <v>35</v>
      </c>
      <c r="D7">
        <f>_xlfn.XLOOKUP(B7,RESULTADOS_5!D:D,RESULTADOS_5!L:L,0,0,1)</f>
        <v>1</v>
      </c>
      <c r="E7">
        <f>_xlfn.XLOOKUP(B7,RESULTADOS_5!D:D,RESULTADOS_5!I:I,0,0,1)</f>
        <v>109</v>
      </c>
      <c r="F7">
        <f>_xlfn.XLOOKUP(B7,RESULTADOS_5!D:D,RESULTADOS_5!F:F,0,0,1)</f>
        <v>19.600000000000001</v>
      </c>
      <c r="G7">
        <f>_xlfn.XLOOKUP(B7,RESULTADOS_5!D:D,RESULTADOS_5!M:M,0,0,1)</f>
        <v>0</v>
      </c>
      <c r="H7">
        <f>_xlfn.XLOOKUP(B7,RESULTADOS_5!D:D,RESULTADOS_5!AF:AF,0,0,1)</f>
        <v>1.5758319956569459E-5</v>
      </c>
      <c r="I7">
        <f>_xlfn.XLOOKUP(B7,RESULTADOS_5!D:D,RESULTADOS_5!AC:AC,0,0,1)</f>
        <v>270.68613379820312</v>
      </c>
      <c r="J7">
        <f>_xlfn.XLOOKUP(B7,RESULTADOS_5!D:D,RESULTADOS_5!G:G,0,0,1)</f>
        <v>10.79</v>
      </c>
      <c r="K7">
        <v>2.7392000000000003</v>
      </c>
      <c r="N7">
        <f>_xlfn.XLOOKUP(B7,RESULTADOS_5!D:D,RESULTADOS_5!AH:AH,0,0,1)</f>
        <v>270686.13379820308</v>
      </c>
    </row>
    <row r="8" spans="1:20" x14ac:dyDescent="0.25">
      <c r="A8" t="s">
        <v>57</v>
      </c>
      <c r="B8">
        <v>4.3882000000000003</v>
      </c>
      <c r="C8">
        <f>_xlfn.XLOOKUP(B8,RESULTADOS_6!D:D,RESULTADOS_6!B:B,0,0,1)</f>
        <v>40</v>
      </c>
      <c r="D8">
        <f>_xlfn.XLOOKUP(B8,RESULTADOS_6!D:D,RESULTADOS_6!L:L,0,0,1)</f>
        <v>2</v>
      </c>
      <c r="E8">
        <f>_xlfn.XLOOKUP(B8,RESULTADOS_6!D:D,RESULTADOS_6!I:I,0,0,1)</f>
        <v>95</v>
      </c>
      <c r="F8">
        <f>_xlfn.XLOOKUP(B8,RESULTADOS_6!D:D,RESULTADOS_6!F:F,0,0,1)</f>
        <v>19.05</v>
      </c>
      <c r="G8">
        <f>_xlfn.XLOOKUP(B8,RESULTADOS_6!D:D,RESULTADOS_6!M:M,0,0,1)</f>
        <v>0</v>
      </c>
      <c r="H8">
        <f>_xlfn.XLOOKUP(B8,RESULTADOS_6!D:D,RESULTADOS_6!AF:AF,0,0,1)</f>
        <v>1.5309480782203659E-5</v>
      </c>
      <c r="I8">
        <f>_xlfn.XLOOKUP(B8,RESULTADOS_6!D:D,RESULTADOS_6!AC:AC,0,0,1)</f>
        <v>260.8713497940841</v>
      </c>
      <c r="J8">
        <f>_xlfn.XLOOKUP(B8,RESULTADOS_6!D:D,RESULTADOS_6!G:G,0,0,1)</f>
        <v>12.03</v>
      </c>
      <c r="K8">
        <v>2.8084480000000003</v>
      </c>
      <c r="N8">
        <f>_xlfn.XLOOKUP(B8,RESULTADOS_6!D:D,RESULTADOS_6!AH:AH,0,0,1)</f>
        <v>260871.34979408409</v>
      </c>
    </row>
    <row r="9" spans="1:20" x14ac:dyDescent="0.25">
      <c r="A9" t="s">
        <v>58</v>
      </c>
      <c r="B9">
        <v>4.4642999999999997</v>
      </c>
      <c r="C9">
        <f>_xlfn.XLOOKUP(B9,RESULTADOS_7!D:D,RESULTADOS_7!B:B,0,0,1)</f>
        <v>45</v>
      </c>
      <c r="D9">
        <f>_xlfn.XLOOKUP(B9,RESULTADOS_7!D:D,RESULTADOS_7!L:L,0,0,1)</f>
        <v>2</v>
      </c>
      <c r="E9">
        <f>_xlfn.XLOOKUP(B9,RESULTADOS_7!D:D,RESULTADOS_7!I:I,0,0,1)</f>
        <v>85</v>
      </c>
      <c r="F9">
        <f>_xlfn.XLOOKUP(B9,RESULTADOS_7!D:D,RESULTADOS_7!F:F,0,0,1)</f>
        <v>18.66</v>
      </c>
      <c r="G9">
        <f>_xlfn.XLOOKUP(B9,RESULTADOS_7!D:D,RESULTADOS_7!M:M,0,0,1)</f>
        <v>0</v>
      </c>
      <c r="H9">
        <f>_xlfn.XLOOKUP(B9,RESULTADOS_7!D:D,RESULTADOS_7!AF:AF,0,0,1)</f>
        <v>1.4852314231167539E-5</v>
      </c>
      <c r="I9">
        <f>_xlfn.XLOOKUP(B9,RESULTADOS_7!D:D,RESULTADOS_7!AC:AC,0,0,1)</f>
        <v>262.66102061676543</v>
      </c>
      <c r="J9">
        <f>_xlfn.XLOOKUP(B9,RESULTADOS_7!D:D,RESULTADOS_7!G:G,0,0,1)</f>
        <v>13.18</v>
      </c>
      <c r="K9">
        <v>2.8571519999999997</v>
      </c>
      <c r="N9">
        <f>_xlfn.XLOOKUP(B9,RESULTADOS_7!D:D,RESULTADOS_7!AH:AH,0,0,1)</f>
        <v>262661.02061676543</v>
      </c>
    </row>
    <row r="10" spans="1:20" x14ac:dyDescent="0.25">
      <c r="A10" t="s">
        <v>59</v>
      </c>
      <c r="B10">
        <v>4.5267999999999997</v>
      </c>
      <c r="C10">
        <f>_xlfn.XLOOKUP(B10,RESULTADOS_8!D:D,RESULTADOS_8!B:B,0,0,1)</f>
        <v>50</v>
      </c>
      <c r="D10">
        <f>_xlfn.XLOOKUP(B10,RESULTADOS_8!D:D,RESULTADOS_8!L:L,0,0,1)</f>
        <v>2</v>
      </c>
      <c r="E10">
        <f>_xlfn.XLOOKUP(B10,RESULTADOS_8!D:D,RESULTADOS_8!I:I,0,0,1)</f>
        <v>77</v>
      </c>
      <c r="F10">
        <f>_xlfn.XLOOKUP(B10,RESULTADOS_8!D:D,RESULTADOS_8!F:F,0,0,1)</f>
        <v>18.34</v>
      </c>
      <c r="G10">
        <f>_xlfn.XLOOKUP(B10,RESULTADOS_8!D:D,RESULTADOS_8!M:M,0,0,1)</f>
        <v>0</v>
      </c>
      <c r="H10">
        <f>_xlfn.XLOOKUP(B10,RESULTADOS_8!D:D,RESULTADOS_8!AF:AF,0,0,1)</f>
        <v>1.4433609685970581E-5</v>
      </c>
      <c r="I10">
        <f>_xlfn.XLOOKUP(B10,RESULTADOS_8!D:D,RESULTADOS_8!AC:AC,0,0,1)</f>
        <v>264.6307801896329</v>
      </c>
      <c r="J10">
        <f>_xlfn.XLOOKUP(B10,RESULTADOS_8!D:D,RESULTADOS_8!G:G,0,0,1)</f>
        <v>14.29</v>
      </c>
      <c r="K10">
        <v>2.8971519999999997</v>
      </c>
      <c r="N10">
        <f>_xlfn.XLOOKUP(B10,RESULTADOS_8!D:D,RESULTADOS_8!AH:AH,0,0,1)</f>
        <v>264630.7801896329</v>
      </c>
    </row>
    <row r="11" spans="1:20" x14ac:dyDescent="0.25">
      <c r="A11" t="s">
        <v>60</v>
      </c>
      <c r="B11">
        <v>4.6323999999999996</v>
      </c>
      <c r="C11">
        <f>_xlfn.XLOOKUP(B11,RESULTADOS_9!D:D,RESULTADOS_9!B:B,0,0,1)</f>
        <v>55</v>
      </c>
      <c r="D11">
        <f>_xlfn.XLOOKUP(B11,RESULTADOS_9!D:D,RESULTADOS_9!L:L,0,0,1)</f>
        <v>2</v>
      </c>
      <c r="E11">
        <f>_xlfn.XLOOKUP(B11,RESULTADOS_9!D:D,RESULTADOS_9!I:I,0,0,1)</f>
        <v>70</v>
      </c>
      <c r="F11">
        <f>_xlfn.XLOOKUP(B11,RESULTADOS_9!D:D,RESULTADOS_9!F:F,0,0,1)</f>
        <v>17.829999999999998</v>
      </c>
      <c r="G11">
        <f>_xlfn.XLOOKUP(B11,RESULTADOS_9!D:D,RESULTADOS_9!M:M,0,0,1)</f>
        <v>0</v>
      </c>
      <c r="H11">
        <f>_xlfn.XLOOKUP(B11,RESULTADOS_9!D:D,RESULTADOS_9!AF:AF,0,0,1)</f>
        <v>1.421324419344087E-5</v>
      </c>
      <c r="I11">
        <f>_xlfn.XLOOKUP(B11,RESULTADOS_9!D:D,RESULTADOS_9!AC:AC,0,0,1)</f>
        <v>264.45046441592802</v>
      </c>
      <c r="J11">
        <f>_xlfn.XLOOKUP(B11,RESULTADOS_9!D:D,RESULTADOS_9!G:G,0,0,1)</f>
        <v>15.28</v>
      </c>
      <c r="K11">
        <v>2.9647359999999998</v>
      </c>
      <c r="N11">
        <f>_xlfn.XLOOKUP(B11,RESULTADOS_9!D:D,RESULTADOS_9!AH:AH,0,0,1)</f>
        <v>264450.464415928</v>
      </c>
    </row>
    <row r="12" spans="1:20" x14ac:dyDescent="0.25">
      <c r="A12" t="s">
        <v>61</v>
      </c>
      <c r="B12">
        <v>4.6269999999999998</v>
      </c>
      <c r="C12">
        <f>_xlfn.XLOOKUP(B12,RESULTADOS_10!D:D,RESULTADOS_10!B:B,0,0,1)</f>
        <v>60</v>
      </c>
      <c r="D12">
        <f>_xlfn.XLOOKUP(B12,RESULTADOS_10!D:D,RESULTADOS_10!L:L,0,0,1)</f>
        <v>2</v>
      </c>
      <c r="E12">
        <f>_xlfn.XLOOKUP(B12,RESULTADOS_10!D:D,RESULTADOS_10!I:I,0,0,1)</f>
        <v>64</v>
      </c>
      <c r="F12">
        <f>_xlfn.XLOOKUP(B12,RESULTADOS_10!D:D,RESULTADOS_10!F:F,0,0,1)</f>
        <v>17.84</v>
      </c>
      <c r="G12">
        <f>_xlfn.XLOOKUP(B12,RESULTADOS_10!D:D,RESULTADOS_10!M:M,0,0,1)</f>
        <v>0</v>
      </c>
      <c r="H12">
        <f>_xlfn.XLOOKUP(B12,RESULTADOS_10!D:D,RESULTADOS_10!AF:AF,0,0,1)</f>
        <v>1.370704907007532E-5</v>
      </c>
      <c r="I12">
        <f>_xlfn.XLOOKUP(B12,RESULTADOS_10!D:D,RESULTADOS_10!AC:AC,0,0,1)</f>
        <v>268.43825545056728</v>
      </c>
      <c r="J12">
        <f>_xlfn.XLOOKUP(B12,RESULTADOS_10!D:D,RESULTADOS_10!G:G,0,0,1)</f>
        <v>16.73</v>
      </c>
      <c r="K12">
        <v>2.9612799999999999</v>
      </c>
      <c r="N12">
        <f>_xlfn.XLOOKUP(B12,RESULTADOS_10!D:D,RESULTADOS_10!AH:AH,0,0,1)</f>
        <v>268438.25545056729</v>
      </c>
    </row>
    <row r="13" spans="1:20" x14ac:dyDescent="0.25">
      <c r="A13" t="s">
        <v>62</v>
      </c>
      <c r="B13">
        <v>4.67</v>
      </c>
      <c r="C13">
        <f>_xlfn.XLOOKUP(B13,RESULTADOS_11!D:D,RESULTADOS_11!B:B,0,0,1)</f>
        <v>65</v>
      </c>
      <c r="D13">
        <f>_xlfn.XLOOKUP(B13,RESULTADOS_11!D:D,RESULTADOS_11!L:L,0,0,1)</f>
        <v>2</v>
      </c>
      <c r="E13">
        <f>_xlfn.XLOOKUP(B13,RESULTADOS_11!D:D,RESULTADOS_11!I:I,0,0,1)</f>
        <v>59</v>
      </c>
      <c r="F13">
        <f>_xlfn.XLOOKUP(B13,RESULTADOS_11!D:D,RESULTADOS_11!F:F,0,0,1)</f>
        <v>17.63</v>
      </c>
      <c r="G13">
        <f>_xlfn.XLOOKUP(B13,RESULTADOS_11!D:D,RESULTADOS_11!M:M,0,0,1)</f>
        <v>1</v>
      </c>
      <c r="H13">
        <f>_xlfn.XLOOKUP(B13,RESULTADOS_11!D:D,RESULTADOS_11!AF:AF,0,0,1)</f>
        <v>1.3394898495499919E-5</v>
      </c>
      <c r="I13">
        <f>_xlfn.XLOOKUP(B13,RESULTADOS_11!D:D,RESULTADOS_11!AC:AC,0,0,1)</f>
        <v>258.16943558204508</v>
      </c>
      <c r="J13">
        <f>_xlfn.XLOOKUP(B13,RESULTADOS_11!D:D,RESULTADOS_11!G:G,0,0,1)</f>
        <v>17.93</v>
      </c>
      <c r="K13">
        <v>2.9887999999999999</v>
      </c>
      <c r="N13">
        <f>_xlfn.XLOOKUP(B13,RESULTADOS_11!D:D,RESULTADOS_11!AH:AH,0,0,1)</f>
        <v>258169.43558204509</v>
      </c>
    </row>
    <row r="14" spans="1:20" x14ac:dyDescent="0.25">
      <c r="A14" t="s">
        <v>63</v>
      </c>
      <c r="B14">
        <v>4.6906999999999996</v>
      </c>
      <c r="C14">
        <f>_xlfn.XLOOKUP(B14,RESULTADOS_12!D:D,RESULTADOS_12!B:B,0,0,1)</f>
        <v>70</v>
      </c>
      <c r="D14">
        <f>_xlfn.XLOOKUP(B14,RESULTADOS_12!D:D,RESULTADOS_12!L:L,0,0,1)</f>
        <v>3</v>
      </c>
      <c r="E14">
        <f>_xlfn.XLOOKUP(B14,RESULTADOS_12!D:D,RESULTADOS_12!I:I,0,0,1)</f>
        <v>55</v>
      </c>
      <c r="F14">
        <f>_xlfn.XLOOKUP(B14,RESULTADOS_12!D:D,RESULTADOS_12!F:F,0,0,1)</f>
        <v>17.5</v>
      </c>
      <c r="G14">
        <f>_xlfn.XLOOKUP(B14,RESULTADOS_12!D:D,RESULTADOS_12!M:M,0,0,1)</f>
        <v>0</v>
      </c>
      <c r="H14">
        <f>_xlfn.XLOOKUP(B14,RESULTADOS_12!D:D,RESULTADOS_12!AF:AF,0,0,1)</f>
        <v>1.3058038135877459E-5</v>
      </c>
      <c r="I14">
        <f>_xlfn.XLOOKUP(B14,RESULTADOS_12!D:D,RESULTADOS_12!AC:AC,0,0,1)</f>
        <v>261.23160511817252</v>
      </c>
      <c r="J14">
        <f>_xlfn.XLOOKUP(B14,RESULTADOS_12!D:D,RESULTADOS_12!G:G,0,0,1)</f>
        <v>19.09</v>
      </c>
      <c r="K14">
        <v>3.0020479999999998</v>
      </c>
      <c r="N14">
        <f>_xlfn.XLOOKUP(B14,RESULTADOS_12!D:D,RESULTADOS_12!AH:AH,0,0,1)</f>
        <v>261231.60511817251</v>
      </c>
    </row>
    <row r="15" spans="1:20" x14ac:dyDescent="0.25">
      <c r="A15" t="s">
        <v>64</v>
      </c>
      <c r="B15">
        <v>4.7069999999999999</v>
      </c>
      <c r="C15">
        <f>_xlfn.XLOOKUP(B15,RESULTADOS_13!D:D,RESULTADOS_13!B:B,0,0,1)</f>
        <v>75</v>
      </c>
      <c r="D15">
        <f>_xlfn.XLOOKUP(B15,RESULTADOS_13!D:D,RESULTADOS_13!L:L,0,0,1)</f>
        <v>3</v>
      </c>
      <c r="E15">
        <f>_xlfn.XLOOKUP(B15,RESULTADOS_13!D:D,RESULTADOS_13!I:I,0,0,1)</f>
        <v>52</v>
      </c>
      <c r="F15">
        <f>_xlfn.XLOOKUP(B15,RESULTADOS_13!D:D,RESULTADOS_13!F:F,0,0,1)</f>
        <v>17.38</v>
      </c>
      <c r="G15">
        <f>_xlfn.XLOOKUP(B15,RESULTADOS_13!D:D,RESULTADOS_13!M:M,0,0,1)</f>
        <v>0</v>
      </c>
      <c r="H15">
        <f>_xlfn.XLOOKUP(B15,RESULTADOS_13!D:D,RESULTADOS_13!AF:AF,0,0,1)</f>
        <v>1.2743780049479281E-5</v>
      </c>
      <c r="I15">
        <f>_xlfn.XLOOKUP(B15,RESULTADOS_13!D:D,RESULTADOS_13!AC:AC,0,0,1)</f>
        <v>263.61643437473168</v>
      </c>
      <c r="J15">
        <f>_xlfn.XLOOKUP(B15,RESULTADOS_13!D:D,RESULTADOS_13!G:G,0,0,1)</f>
        <v>20.05</v>
      </c>
      <c r="K15">
        <v>3.01248</v>
      </c>
      <c r="N15">
        <f>_xlfn.XLOOKUP(B15,RESULTADOS_13!D:D,RESULTADOS_13!AH:AH,0,0,1)</f>
        <v>263616.43437473167</v>
      </c>
    </row>
    <row r="16" spans="1:20" x14ac:dyDescent="0.25">
      <c r="A16" t="s">
        <v>65</v>
      </c>
      <c r="B16">
        <v>4.7415000000000003</v>
      </c>
      <c r="C16">
        <f>_xlfn.XLOOKUP(B16,RESULTADOS_14!D:D,RESULTADOS_14!B:B,0,0,1)</f>
        <v>80</v>
      </c>
      <c r="D16">
        <f>_xlfn.XLOOKUP(B16,RESULTADOS_14!D:D,RESULTADOS_14!L:L,0,0,1)</f>
        <v>3</v>
      </c>
      <c r="E16">
        <f>_xlfn.XLOOKUP(B16,RESULTADOS_14!D:D,RESULTADOS_14!I:I,0,0,1)</f>
        <v>48</v>
      </c>
      <c r="F16">
        <f>_xlfn.XLOOKUP(B16,RESULTADOS_14!D:D,RESULTADOS_14!F:F,0,0,1)</f>
        <v>17.22</v>
      </c>
      <c r="G16">
        <f>_xlfn.XLOOKUP(B16,RESULTADOS_14!D:D,RESULTADOS_14!M:M,0,0,1)</f>
        <v>0</v>
      </c>
      <c r="H16">
        <f>_xlfn.XLOOKUP(B16,RESULTADOS_14!D:D,RESULTADOS_14!AF:AF,0,0,1)</f>
        <v>1.250731055015928E-5</v>
      </c>
      <c r="I16">
        <f>_xlfn.XLOOKUP(B16,RESULTADOS_14!D:D,RESULTADOS_14!AC:AC,0,0,1)</f>
        <v>265.36318539107009</v>
      </c>
      <c r="J16">
        <f>_xlfn.XLOOKUP(B16,RESULTADOS_14!D:D,RESULTADOS_14!G:G,0,0,1)</f>
        <v>21.52</v>
      </c>
      <c r="K16">
        <v>3.0345600000000004</v>
      </c>
      <c r="N16">
        <f>_xlfn.XLOOKUP(B16,RESULTADOS_14!D:D,RESULTADOS_14!AH:AH,0,0,1)</f>
        <v>265363.18539107009</v>
      </c>
    </row>
    <row r="17" spans="1:14" x14ac:dyDescent="0.25">
      <c r="A17" t="s">
        <v>66</v>
      </c>
      <c r="B17">
        <v>4.7426000000000004</v>
      </c>
      <c r="C17">
        <f>_xlfn.XLOOKUP(B17,RESULTADOS_15!D:D,RESULTADOS_15!B:B,0,0,1)</f>
        <v>85</v>
      </c>
      <c r="D17">
        <f>_xlfn.XLOOKUP(B17,RESULTADOS_15!D:D,RESULTADOS_15!L:L,0,0,1)</f>
        <v>3</v>
      </c>
      <c r="E17">
        <f>_xlfn.XLOOKUP(B17,RESULTADOS_15!D:D,RESULTADOS_15!I:I,0,0,1)</f>
        <v>46</v>
      </c>
      <c r="F17">
        <f>_xlfn.XLOOKUP(B17,RESULTADOS_15!D:D,RESULTADOS_15!F:F,0,0,1)</f>
        <v>17.149999999999999</v>
      </c>
      <c r="G17">
        <f>_xlfn.XLOOKUP(B17,RESULTADOS_15!D:D,RESULTADOS_15!M:M,0,0,1)</f>
        <v>0</v>
      </c>
      <c r="H17">
        <f>_xlfn.XLOOKUP(B17,RESULTADOS_15!D:D,RESULTADOS_15!AF:AF,0,0,1)</f>
        <v>1.220799727667757E-5</v>
      </c>
      <c r="I17">
        <f>_xlfn.XLOOKUP(B17,RESULTADOS_15!D:D,RESULTADOS_15!AC:AC,0,0,1)</f>
        <v>268.03137032315169</v>
      </c>
      <c r="J17">
        <f>_xlfn.XLOOKUP(B17,RESULTADOS_15!D:D,RESULTADOS_15!G:G,0,0,1)</f>
        <v>22.37</v>
      </c>
      <c r="K17">
        <v>3.0352640000000002</v>
      </c>
      <c r="N17">
        <f>_xlfn.XLOOKUP(B17,RESULTADOS_15!D:D,RESULTADOS_15!AH:AH,0,0,1)</f>
        <v>268031.37032315182</v>
      </c>
    </row>
    <row r="18" spans="1:14" x14ac:dyDescent="0.25">
      <c r="A18" t="s">
        <v>67</v>
      </c>
      <c r="B18">
        <v>4.7693000000000003</v>
      </c>
      <c r="C18">
        <f>_xlfn.XLOOKUP(B18,RESULTADOS_16!D:D,RESULTADOS_16!B:B,0,0,1)</f>
        <v>90</v>
      </c>
      <c r="D18">
        <f>_xlfn.XLOOKUP(B18,RESULTADOS_16!D:D,RESULTADOS_16!L:L,0,0,1)</f>
        <v>3</v>
      </c>
      <c r="E18">
        <f>_xlfn.XLOOKUP(B18,RESULTADOS_16!D:D,RESULTADOS_16!I:I,0,0,1)</f>
        <v>43</v>
      </c>
      <c r="F18">
        <f>_xlfn.XLOOKUP(B18,RESULTADOS_16!D:D,RESULTADOS_16!F:F,0,0,1)</f>
        <v>17.02</v>
      </c>
      <c r="G18">
        <f>_xlfn.XLOOKUP(B18,RESULTADOS_16!D:D,RESULTADOS_16!M:M,0,0,1)</f>
        <v>4</v>
      </c>
      <c r="H18">
        <f>_xlfn.XLOOKUP(B18,RESULTADOS_16!D:D,RESULTADOS_16!AF:AF,0,0,1)</f>
        <v>1.199691352996442E-5</v>
      </c>
      <c r="I18">
        <f>_xlfn.XLOOKUP(B18,RESULTADOS_16!D:D,RESULTADOS_16!AC:AC,0,0,1)</f>
        <v>269.90689760474129</v>
      </c>
      <c r="J18">
        <f>_xlfn.XLOOKUP(B18,RESULTADOS_16!D:D,RESULTADOS_16!G:G,0,0,1)</f>
        <v>23.75</v>
      </c>
      <c r="K18">
        <v>3.0523520000000004</v>
      </c>
      <c r="N18">
        <f>_xlfn.XLOOKUP(B18,RESULTADOS_16!D:D,RESULTADOS_16!AH:AH,0,0,1)</f>
        <v>269906.89760474127</v>
      </c>
    </row>
    <row r="19" spans="1:14" x14ac:dyDescent="0.25">
      <c r="A19" t="s">
        <v>68</v>
      </c>
      <c r="B19">
        <v>4.7796000000000003</v>
      </c>
      <c r="C19">
        <f>_xlfn.XLOOKUP(B19,RESULTADOS_17!D:D,RESULTADOS_17!B:B,0,0,1)</f>
        <v>95</v>
      </c>
      <c r="D19">
        <f>_xlfn.XLOOKUP(B19,RESULTADOS_17!D:D,RESULTADOS_17!L:L,0,0,1)</f>
        <v>4</v>
      </c>
      <c r="E19">
        <f>_xlfn.XLOOKUP(B19,RESULTADOS_17!D:D,RESULTADOS_17!I:I,0,0,1)</f>
        <v>41</v>
      </c>
      <c r="F19">
        <f>_xlfn.XLOOKUP(B19,RESULTADOS_17!D:D,RESULTADOS_17!F:F,0,0,1)</f>
        <v>16.93</v>
      </c>
      <c r="G19">
        <f>_xlfn.XLOOKUP(B19,RESULTADOS_17!D:D,RESULTADOS_17!M:M,0,0,1)</f>
        <v>0</v>
      </c>
      <c r="H19">
        <f>_xlfn.XLOOKUP(B19,RESULTADOS_17!D:D,RESULTADOS_17!AF:AF,0,0,1)</f>
        <v>1.17634555756902E-5</v>
      </c>
      <c r="I19">
        <f>_xlfn.XLOOKUP(B19,RESULTADOS_17!D:D,RESULTADOS_17!AC:AC,0,0,1)</f>
        <v>272.62910916093199</v>
      </c>
      <c r="J19">
        <f>_xlfn.XLOOKUP(B19,RESULTADOS_17!D:D,RESULTADOS_17!G:G,0,0,1)</f>
        <v>24.77</v>
      </c>
      <c r="K19">
        <v>3.0589440000000003</v>
      </c>
      <c r="N19">
        <f>_xlfn.XLOOKUP(B19,RESULTADOS_17!D:D,RESULTADOS_17!AH:AH,0,0,1)</f>
        <v>272629.10916093201</v>
      </c>
    </row>
    <row r="20" spans="1:14" x14ac:dyDescent="0.25">
      <c r="A20" t="s">
        <v>69</v>
      </c>
      <c r="B20">
        <v>4.7836999999999996</v>
      </c>
      <c r="C20">
        <f>_xlfn.XLOOKUP(B20,RESULTADOS_18!D:D,RESULTADOS_18!B:B,0,0,1)</f>
        <v>100</v>
      </c>
      <c r="D20">
        <f>_xlfn.XLOOKUP(B20,RESULTADOS_18!D:D,RESULTADOS_18!L:L,0,0,1)</f>
        <v>4</v>
      </c>
      <c r="E20">
        <f>_xlfn.XLOOKUP(B20,RESULTADOS_18!D:D,RESULTADOS_18!I:I,0,0,1)</f>
        <v>39</v>
      </c>
      <c r="F20">
        <f>_xlfn.XLOOKUP(B20,RESULTADOS_18!D:D,RESULTADOS_18!F:F,0,0,1)</f>
        <v>16.87</v>
      </c>
      <c r="G20">
        <f>_xlfn.XLOOKUP(B20,RESULTADOS_18!D:D,RESULTADOS_18!M:M,0,0,1)</f>
        <v>0</v>
      </c>
      <c r="H20">
        <f>_xlfn.XLOOKUP(B20,RESULTADOS_18!D:D,RESULTADOS_18!AF:AF,0,0,1)</f>
        <v>1.1532453580366171E-5</v>
      </c>
      <c r="I20">
        <f>_xlfn.XLOOKUP(B20,RESULTADOS_18!D:D,RESULTADOS_18!AC:AC,0,0,1)</f>
        <v>275.35023568701189</v>
      </c>
      <c r="J20">
        <f>_xlfn.XLOOKUP(B20,RESULTADOS_18!D:D,RESULTADOS_18!G:G,0,0,1)</f>
        <v>25.96</v>
      </c>
      <c r="K20">
        <v>3.0615679999999998</v>
      </c>
      <c r="N20">
        <f>_xlfn.XLOOKUP(B20,RESULTADOS_18!D:D,RESULTADOS_18!AH:AH,0,0,1)</f>
        <v>275350.23568701191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AH5"/>
  <sheetViews>
    <sheetView workbookViewId="0"/>
  </sheetViews>
  <sheetFormatPr defaultRowHeight="15" x14ac:dyDescent="0.25"/>
  <sheetData>
    <row r="1" spans="1:3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</row>
    <row r="2" spans="1:34" x14ac:dyDescent="0.25">
      <c r="A2">
        <v>0</v>
      </c>
      <c r="B2">
        <v>100</v>
      </c>
      <c r="C2" t="s">
        <v>34</v>
      </c>
      <c r="D2">
        <v>2.6821000000000002</v>
      </c>
      <c r="E2">
        <v>37.28</v>
      </c>
      <c r="F2">
        <v>25.16</v>
      </c>
      <c r="G2">
        <v>6.11</v>
      </c>
      <c r="H2">
        <v>0.09</v>
      </c>
      <c r="I2">
        <v>247</v>
      </c>
      <c r="J2">
        <v>194.77</v>
      </c>
      <c r="K2">
        <v>54.38</v>
      </c>
      <c r="L2">
        <v>1</v>
      </c>
      <c r="M2">
        <v>245</v>
      </c>
      <c r="N2">
        <v>39.4</v>
      </c>
      <c r="O2">
        <v>24256.19</v>
      </c>
      <c r="P2">
        <v>336.78</v>
      </c>
      <c r="Q2">
        <v>3756.59</v>
      </c>
      <c r="R2">
        <v>434.95</v>
      </c>
      <c r="S2">
        <v>107.88</v>
      </c>
      <c r="T2">
        <v>162642.82</v>
      </c>
      <c r="U2">
        <v>0.25</v>
      </c>
      <c r="V2">
        <v>0.61</v>
      </c>
      <c r="W2">
        <v>0.61</v>
      </c>
      <c r="X2">
        <v>9.74</v>
      </c>
      <c r="Y2">
        <v>2</v>
      </c>
      <c r="Z2">
        <v>10</v>
      </c>
      <c r="AA2">
        <v>508.01690825048428</v>
      </c>
      <c r="AB2">
        <v>695.09114599253724</v>
      </c>
      <c r="AC2">
        <v>628.75262258555915</v>
      </c>
      <c r="AD2">
        <v>508016.90825048432</v>
      </c>
      <c r="AE2">
        <v>695091.14599253726</v>
      </c>
      <c r="AF2">
        <v>6.4659560064176511E-6</v>
      </c>
      <c r="AG2">
        <v>25</v>
      </c>
      <c r="AH2">
        <v>628752.62258555915</v>
      </c>
    </row>
    <row r="3" spans="1:34" x14ac:dyDescent="0.25">
      <c r="A3">
        <v>1</v>
      </c>
      <c r="B3">
        <v>100</v>
      </c>
      <c r="C3" t="s">
        <v>34</v>
      </c>
      <c r="D3">
        <v>4.2230999999999996</v>
      </c>
      <c r="E3">
        <v>23.68</v>
      </c>
      <c r="F3">
        <v>18.05</v>
      </c>
      <c r="G3">
        <v>13.54</v>
      </c>
      <c r="H3">
        <v>0.18</v>
      </c>
      <c r="I3">
        <v>80</v>
      </c>
      <c r="J3">
        <v>196.32</v>
      </c>
      <c r="K3">
        <v>54.38</v>
      </c>
      <c r="L3">
        <v>2</v>
      </c>
      <c r="M3">
        <v>78</v>
      </c>
      <c r="N3">
        <v>39.950000000000003</v>
      </c>
      <c r="O3">
        <v>24447.22</v>
      </c>
      <c r="P3">
        <v>219.41</v>
      </c>
      <c r="Q3">
        <v>3754.29</v>
      </c>
      <c r="R3">
        <v>195.48</v>
      </c>
      <c r="S3">
        <v>107.88</v>
      </c>
      <c r="T3">
        <v>43742.91</v>
      </c>
      <c r="U3">
        <v>0.55000000000000004</v>
      </c>
      <c r="V3">
        <v>0.85</v>
      </c>
      <c r="W3">
        <v>0.34</v>
      </c>
      <c r="X3">
        <v>2.64</v>
      </c>
      <c r="Y3">
        <v>2</v>
      </c>
      <c r="Z3">
        <v>10</v>
      </c>
      <c r="AA3">
        <v>270.37008702478681</v>
      </c>
      <c r="AB3">
        <v>369.93228095372592</v>
      </c>
      <c r="AC3">
        <v>334.62646326271869</v>
      </c>
      <c r="AD3">
        <v>270370.08702478668</v>
      </c>
      <c r="AE3">
        <v>369932.28095372592</v>
      </c>
      <c r="AF3">
        <v>1.0180969691921401E-5</v>
      </c>
      <c r="AG3">
        <v>16</v>
      </c>
      <c r="AH3">
        <v>334626.46326271881</v>
      </c>
    </row>
    <row r="4" spans="1:34" x14ac:dyDescent="0.25">
      <c r="A4">
        <v>2</v>
      </c>
      <c r="B4">
        <v>100</v>
      </c>
      <c r="C4" t="s">
        <v>34</v>
      </c>
      <c r="D4">
        <v>4.6947000000000001</v>
      </c>
      <c r="E4">
        <v>21.3</v>
      </c>
      <c r="F4">
        <v>17.03</v>
      </c>
      <c r="G4">
        <v>22.71</v>
      </c>
      <c r="H4">
        <v>0.27</v>
      </c>
      <c r="I4">
        <v>45</v>
      </c>
      <c r="J4">
        <v>197.88</v>
      </c>
      <c r="K4">
        <v>54.38</v>
      </c>
      <c r="L4">
        <v>3</v>
      </c>
      <c r="M4">
        <v>43</v>
      </c>
      <c r="N4">
        <v>40.5</v>
      </c>
      <c r="O4">
        <v>24639</v>
      </c>
      <c r="P4">
        <v>183.57</v>
      </c>
      <c r="Q4">
        <v>3754.05</v>
      </c>
      <c r="R4">
        <v>162.04</v>
      </c>
      <c r="S4">
        <v>107.88</v>
      </c>
      <c r="T4">
        <v>27199.88</v>
      </c>
      <c r="U4">
        <v>0.67</v>
      </c>
      <c r="V4">
        <v>0.9</v>
      </c>
      <c r="W4">
        <v>0.3</v>
      </c>
      <c r="X4">
        <v>1.62</v>
      </c>
      <c r="Y4">
        <v>2</v>
      </c>
      <c r="Z4">
        <v>10</v>
      </c>
      <c r="AA4">
        <v>226.9643737701133</v>
      </c>
      <c r="AB4">
        <v>310.5426691536158</v>
      </c>
      <c r="AC4">
        <v>280.90491265906019</v>
      </c>
      <c r="AD4">
        <v>226964.37377011331</v>
      </c>
      <c r="AE4">
        <v>310542.66915361577</v>
      </c>
      <c r="AF4">
        <v>1.131789406186531E-5</v>
      </c>
      <c r="AG4">
        <v>14</v>
      </c>
      <c r="AH4">
        <v>280904.91265906021</v>
      </c>
    </row>
    <row r="5" spans="1:34" x14ac:dyDescent="0.25">
      <c r="A5">
        <v>3</v>
      </c>
      <c r="B5">
        <v>100</v>
      </c>
      <c r="C5" t="s">
        <v>34</v>
      </c>
      <c r="D5">
        <v>4.7836999999999996</v>
      </c>
      <c r="E5">
        <v>20.9</v>
      </c>
      <c r="F5">
        <v>16.87</v>
      </c>
      <c r="G5">
        <v>25.96</v>
      </c>
      <c r="H5">
        <v>0.36</v>
      </c>
      <c r="I5">
        <v>39</v>
      </c>
      <c r="J5">
        <v>199.44</v>
      </c>
      <c r="K5">
        <v>54.38</v>
      </c>
      <c r="L5">
        <v>4</v>
      </c>
      <c r="M5">
        <v>0</v>
      </c>
      <c r="N5">
        <v>41.06</v>
      </c>
      <c r="O5">
        <v>24831.54</v>
      </c>
      <c r="P5">
        <v>174.64</v>
      </c>
      <c r="Q5">
        <v>3753.92</v>
      </c>
      <c r="R5">
        <v>155.16</v>
      </c>
      <c r="S5">
        <v>107.88</v>
      </c>
      <c r="T5">
        <v>23789.439999999999</v>
      </c>
      <c r="U5">
        <v>0.7</v>
      </c>
      <c r="V5">
        <v>0.91</v>
      </c>
      <c r="W5">
        <v>0.33</v>
      </c>
      <c r="X5">
        <v>1.46</v>
      </c>
      <c r="Y5">
        <v>2</v>
      </c>
      <c r="Z5">
        <v>10</v>
      </c>
      <c r="AA5">
        <v>222.47632915557719</v>
      </c>
      <c r="AB5">
        <v>304.40192851345631</v>
      </c>
      <c r="AC5">
        <v>275.35023568701189</v>
      </c>
      <c r="AD5">
        <v>222476.3291555772</v>
      </c>
      <c r="AE5">
        <v>304401.92851345631</v>
      </c>
      <c r="AF5">
        <v>1.1532453580366171E-5</v>
      </c>
      <c r="AG5">
        <v>14</v>
      </c>
      <c r="AH5">
        <v>275350.23568701191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Planilha2"/>
  <dimension ref="A1:AH3"/>
  <sheetViews>
    <sheetView workbookViewId="0"/>
  </sheetViews>
  <sheetFormatPr defaultRowHeight="15" x14ac:dyDescent="0.25"/>
  <sheetData>
    <row r="1" spans="1:3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</row>
    <row r="2" spans="1:34" x14ac:dyDescent="0.25">
      <c r="A2">
        <v>0</v>
      </c>
      <c r="B2">
        <v>40</v>
      </c>
      <c r="C2" t="s">
        <v>34</v>
      </c>
      <c r="D2">
        <v>4.3719999999999999</v>
      </c>
      <c r="E2">
        <v>22.87</v>
      </c>
      <c r="F2">
        <v>19.100000000000001</v>
      </c>
      <c r="G2">
        <v>11.81</v>
      </c>
      <c r="H2">
        <v>0.2</v>
      </c>
      <c r="I2">
        <v>97</v>
      </c>
      <c r="J2">
        <v>89.87</v>
      </c>
      <c r="K2">
        <v>37.549999999999997</v>
      </c>
      <c r="L2">
        <v>1</v>
      </c>
      <c r="M2">
        <v>23</v>
      </c>
      <c r="N2">
        <v>11.32</v>
      </c>
      <c r="O2">
        <v>11317.98</v>
      </c>
      <c r="P2">
        <v>124.65</v>
      </c>
      <c r="Q2">
        <v>3754.53</v>
      </c>
      <c r="R2">
        <v>228.03</v>
      </c>
      <c r="S2">
        <v>107.88</v>
      </c>
      <c r="T2">
        <v>59936.56</v>
      </c>
      <c r="U2">
        <v>0.47</v>
      </c>
      <c r="V2">
        <v>0.8</v>
      </c>
      <c r="W2">
        <v>0.47</v>
      </c>
      <c r="X2">
        <v>3.69</v>
      </c>
      <c r="Y2">
        <v>2</v>
      </c>
      <c r="Z2">
        <v>10</v>
      </c>
      <c r="AA2">
        <v>210.85043038777789</v>
      </c>
      <c r="AB2">
        <v>288.49486092090621</v>
      </c>
      <c r="AC2">
        <v>260.96131629978021</v>
      </c>
      <c r="AD2">
        <v>210850.43038777789</v>
      </c>
      <c r="AE2">
        <v>288494.86092090618</v>
      </c>
      <c r="AF2">
        <v>1.525296248571041E-5</v>
      </c>
      <c r="AG2">
        <v>15</v>
      </c>
      <c r="AH2">
        <v>260961.31629978021</v>
      </c>
    </row>
    <row r="3" spans="1:34" x14ac:dyDescent="0.25">
      <c r="A3">
        <v>1</v>
      </c>
      <c r="B3">
        <v>40</v>
      </c>
      <c r="C3" t="s">
        <v>34</v>
      </c>
      <c r="D3">
        <v>4.3882000000000003</v>
      </c>
      <c r="E3">
        <v>22.79</v>
      </c>
      <c r="F3">
        <v>19.05</v>
      </c>
      <c r="G3">
        <v>12.03</v>
      </c>
      <c r="H3">
        <v>0.39</v>
      </c>
      <c r="I3">
        <v>95</v>
      </c>
      <c r="J3">
        <v>91.1</v>
      </c>
      <c r="K3">
        <v>37.549999999999997</v>
      </c>
      <c r="L3">
        <v>2</v>
      </c>
      <c r="M3">
        <v>0</v>
      </c>
      <c r="N3">
        <v>11.54</v>
      </c>
      <c r="O3">
        <v>11468.97</v>
      </c>
      <c r="P3">
        <v>125.46</v>
      </c>
      <c r="Q3">
        <v>3754.91</v>
      </c>
      <c r="R3">
        <v>225.61</v>
      </c>
      <c r="S3">
        <v>107.88</v>
      </c>
      <c r="T3">
        <v>58737.27</v>
      </c>
      <c r="U3">
        <v>0.48</v>
      </c>
      <c r="V3">
        <v>0.8</v>
      </c>
      <c r="W3">
        <v>0.49</v>
      </c>
      <c r="X3">
        <v>3.64</v>
      </c>
      <c r="Y3">
        <v>2</v>
      </c>
      <c r="Z3">
        <v>10</v>
      </c>
      <c r="AA3">
        <v>210.77773962764741</v>
      </c>
      <c r="AB3">
        <v>288.39540221600561</v>
      </c>
      <c r="AC3">
        <v>260.8713497940841</v>
      </c>
      <c r="AD3">
        <v>210777.73962764739</v>
      </c>
      <c r="AE3">
        <v>288395.4022160056</v>
      </c>
      <c r="AF3">
        <v>1.5309480782203659E-5</v>
      </c>
      <c r="AG3">
        <v>15</v>
      </c>
      <c r="AH3">
        <v>260871.34979408409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Planilha3"/>
  <dimension ref="A1:AH2"/>
  <sheetViews>
    <sheetView workbookViewId="0"/>
  </sheetViews>
  <sheetFormatPr defaultRowHeight="15" x14ac:dyDescent="0.25"/>
  <sheetData>
    <row r="1" spans="1:3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</row>
    <row r="2" spans="1:34" x14ac:dyDescent="0.25">
      <c r="A2">
        <v>0</v>
      </c>
      <c r="B2">
        <v>30</v>
      </c>
      <c r="C2" t="s">
        <v>34</v>
      </c>
      <c r="D2">
        <v>4.1604999999999999</v>
      </c>
      <c r="E2">
        <v>24.04</v>
      </c>
      <c r="F2">
        <v>20.23</v>
      </c>
      <c r="G2">
        <v>9.6300000000000008</v>
      </c>
      <c r="H2">
        <v>0.24</v>
      </c>
      <c r="I2">
        <v>126</v>
      </c>
      <c r="J2">
        <v>71.52</v>
      </c>
      <c r="K2">
        <v>32.270000000000003</v>
      </c>
      <c r="L2">
        <v>1</v>
      </c>
      <c r="M2">
        <v>0</v>
      </c>
      <c r="N2">
        <v>8.25</v>
      </c>
      <c r="O2">
        <v>9054.6</v>
      </c>
      <c r="P2">
        <v>115.12</v>
      </c>
      <c r="Q2">
        <v>3755.41</v>
      </c>
      <c r="R2">
        <v>263.31</v>
      </c>
      <c r="S2">
        <v>107.88</v>
      </c>
      <c r="T2">
        <v>77432.070000000007</v>
      </c>
      <c r="U2">
        <v>0.41</v>
      </c>
      <c r="V2">
        <v>0.76</v>
      </c>
      <c r="W2">
        <v>0.59</v>
      </c>
      <c r="X2">
        <v>4.82</v>
      </c>
      <c r="Y2">
        <v>2</v>
      </c>
      <c r="Z2">
        <v>10</v>
      </c>
      <c r="AA2">
        <v>217.4316455953749</v>
      </c>
      <c r="AB2">
        <v>297.49956991065937</v>
      </c>
      <c r="AC2">
        <v>269.1066285017427</v>
      </c>
      <c r="AD2">
        <v>217431.6455953749</v>
      </c>
      <c r="AE2">
        <v>297499.56991065951</v>
      </c>
      <c r="AF2">
        <v>1.630106070807686E-5</v>
      </c>
      <c r="AG2">
        <v>16</v>
      </c>
      <c r="AH2">
        <v>269106.62850174273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Planilha4"/>
  <dimension ref="A1:AH2"/>
  <sheetViews>
    <sheetView workbookViewId="0"/>
  </sheetViews>
  <sheetFormatPr defaultRowHeight="15" x14ac:dyDescent="0.25"/>
  <sheetData>
    <row r="1" spans="1:3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</row>
    <row r="2" spans="1:34" x14ac:dyDescent="0.25">
      <c r="A2">
        <v>0</v>
      </c>
      <c r="B2">
        <v>15</v>
      </c>
      <c r="C2" t="s">
        <v>34</v>
      </c>
      <c r="D2">
        <v>3.3822999999999999</v>
      </c>
      <c r="E2">
        <v>29.57</v>
      </c>
      <c r="F2">
        <v>25.08</v>
      </c>
      <c r="G2">
        <v>5.99</v>
      </c>
      <c r="H2">
        <v>0.43</v>
      </c>
      <c r="I2">
        <v>251</v>
      </c>
      <c r="J2">
        <v>39.78</v>
      </c>
      <c r="K2">
        <v>19.54</v>
      </c>
      <c r="L2">
        <v>1</v>
      </c>
      <c r="M2">
        <v>0</v>
      </c>
      <c r="N2">
        <v>4.24</v>
      </c>
      <c r="O2">
        <v>5140</v>
      </c>
      <c r="P2">
        <v>98.46</v>
      </c>
      <c r="Q2">
        <v>3758.2</v>
      </c>
      <c r="R2">
        <v>419.23</v>
      </c>
      <c r="S2">
        <v>107.88</v>
      </c>
      <c r="T2">
        <v>154764.85999999999</v>
      </c>
      <c r="U2">
        <v>0.26</v>
      </c>
      <c r="V2">
        <v>0.61</v>
      </c>
      <c r="W2">
        <v>0.95</v>
      </c>
      <c r="X2">
        <v>9.65</v>
      </c>
      <c r="Y2">
        <v>2</v>
      </c>
      <c r="Z2">
        <v>10</v>
      </c>
      <c r="AA2">
        <v>257.60044996957907</v>
      </c>
      <c r="AB2">
        <v>352.46030017799711</v>
      </c>
      <c r="AC2">
        <v>318.8219838102525</v>
      </c>
      <c r="AD2">
        <v>257600.44996957909</v>
      </c>
      <c r="AE2">
        <v>352460.30017799709</v>
      </c>
      <c r="AF2">
        <v>1.752703018183679E-5</v>
      </c>
      <c r="AG2">
        <v>20</v>
      </c>
      <c r="AH2">
        <v>318821.98381025251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Planilha5"/>
  <dimension ref="A1:AH4"/>
  <sheetViews>
    <sheetView workbookViewId="0"/>
  </sheetViews>
  <sheetFormatPr defaultRowHeight="15" x14ac:dyDescent="0.25"/>
  <sheetData>
    <row r="1" spans="1:3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</row>
    <row r="2" spans="1:34" x14ac:dyDescent="0.25">
      <c r="A2">
        <v>0</v>
      </c>
      <c r="B2">
        <v>70</v>
      </c>
      <c r="C2" t="s">
        <v>34</v>
      </c>
      <c r="D2">
        <v>3.4826999999999999</v>
      </c>
      <c r="E2">
        <v>28.71</v>
      </c>
      <c r="F2">
        <v>21.72</v>
      </c>
      <c r="G2">
        <v>7.9</v>
      </c>
      <c r="H2">
        <v>0.12</v>
      </c>
      <c r="I2">
        <v>165</v>
      </c>
      <c r="J2">
        <v>141.81</v>
      </c>
      <c r="K2">
        <v>47.83</v>
      </c>
      <c r="L2">
        <v>1</v>
      </c>
      <c r="M2">
        <v>163</v>
      </c>
      <c r="N2">
        <v>22.98</v>
      </c>
      <c r="O2">
        <v>17723.39</v>
      </c>
      <c r="P2">
        <v>226.14</v>
      </c>
      <c r="Q2">
        <v>3755.53</v>
      </c>
      <c r="R2">
        <v>318.95</v>
      </c>
      <c r="S2">
        <v>107.88</v>
      </c>
      <c r="T2">
        <v>105052.6</v>
      </c>
      <c r="U2">
        <v>0.34</v>
      </c>
      <c r="V2">
        <v>0.7</v>
      </c>
      <c r="W2">
        <v>0.48</v>
      </c>
      <c r="X2">
        <v>6.3</v>
      </c>
      <c r="Y2">
        <v>2</v>
      </c>
      <c r="Z2">
        <v>10</v>
      </c>
      <c r="AA2">
        <v>325.20025022066727</v>
      </c>
      <c r="AB2">
        <v>444.95332917440987</v>
      </c>
      <c r="AC2">
        <v>402.48760793392307</v>
      </c>
      <c r="AD2">
        <v>325200.25022066728</v>
      </c>
      <c r="AE2">
        <v>444953.32917440991</v>
      </c>
      <c r="AF2">
        <v>9.6951903587567823E-6</v>
      </c>
      <c r="AG2">
        <v>19</v>
      </c>
      <c r="AH2">
        <v>402487.60793392308</v>
      </c>
    </row>
    <row r="3" spans="1:34" x14ac:dyDescent="0.25">
      <c r="A3">
        <v>1</v>
      </c>
      <c r="B3">
        <v>70</v>
      </c>
      <c r="C3" t="s">
        <v>34</v>
      </c>
      <c r="D3">
        <v>4.6516000000000002</v>
      </c>
      <c r="E3">
        <v>21.5</v>
      </c>
      <c r="F3">
        <v>17.62</v>
      </c>
      <c r="G3">
        <v>18.55</v>
      </c>
      <c r="H3">
        <v>0.25</v>
      </c>
      <c r="I3">
        <v>57</v>
      </c>
      <c r="J3">
        <v>143.16999999999999</v>
      </c>
      <c r="K3">
        <v>47.83</v>
      </c>
      <c r="L3">
        <v>2</v>
      </c>
      <c r="M3">
        <v>24</v>
      </c>
      <c r="N3">
        <v>23.34</v>
      </c>
      <c r="O3">
        <v>17891.86</v>
      </c>
      <c r="P3">
        <v>150.55000000000001</v>
      </c>
      <c r="Q3">
        <v>3754.39</v>
      </c>
      <c r="R3">
        <v>180.56</v>
      </c>
      <c r="S3">
        <v>107.88</v>
      </c>
      <c r="T3">
        <v>36398.129999999997</v>
      </c>
      <c r="U3">
        <v>0.6</v>
      </c>
      <c r="V3">
        <v>0.87</v>
      </c>
      <c r="W3">
        <v>0.35</v>
      </c>
      <c r="X3">
        <v>2.21</v>
      </c>
      <c r="Y3">
        <v>2</v>
      </c>
      <c r="Z3">
        <v>10</v>
      </c>
      <c r="AA3">
        <v>212.14958949922769</v>
      </c>
      <c r="AB3">
        <v>290.27242773204568</v>
      </c>
      <c r="AC3">
        <v>262.56923462929592</v>
      </c>
      <c r="AD3">
        <v>212149.5894992277</v>
      </c>
      <c r="AE3">
        <v>290272.42773204582</v>
      </c>
      <c r="AF3">
        <v>1.294919099342265E-5</v>
      </c>
      <c r="AG3">
        <v>14</v>
      </c>
      <c r="AH3">
        <v>262569.23462929588</v>
      </c>
    </row>
    <row r="4" spans="1:34" x14ac:dyDescent="0.25">
      <c r="A4">
        <v>2</v>
      </c>
      <c r="B4">
        <v>70</v>
      </c>
      <c r="C4" t="s">
        <v>34</v>
      </c>
      <c r="D4">
        <v>4.6906999999999996</v>
      </c>
      <c r="E4">
        <v>21.32</v>
      </c>
      <c r="F4">
        <v>17.5</v>
      </c>
      <c r="G4">
        <v>19.09</v>
      </c>
      <c r="H4">
        <v>0.37</v>
      </c>
      <c r="I4">
        <v>55</v>
      </c>
      <c r="J4">
        <v>144.54</v>
      </c>
      <c r="K4">
        <v>47.83</v>
      </c>
      <c r="L4">
        <v>3</v>
      </c>
      <c r="M4">
        <v>0</v>
      </c>
      <c r="N4">
        <v>23.71</v>
      </c>
      <c r="O4">
        <v>18060.849999999999</v>
      </c>
      <c r="P4">
        <v>149.71</v>
      </c>
      <c r="Q4">
        <v>3753.71</v>
      </c>
      <c r="R4">
        <v>175.58</v>
      </c>
      <c r="S4">
        <v>107.88</v>
      </c>
      <c r="T4">
        <v>33921.279999999999</v>
      </c>
      <c r="U4">
        <v>0.61</v>
      </c>
      <c r="V4">
        <v>0.87</v>
      </c>
      <c r="W4">
        <v>0.38</v>
      </c>
      <c r="X4">
        <v>2.09</v>
      </c>
      <c r="Y4">
        <v>2</v>
      </c>
      <c r="Z4">
        <v>10</v>
      </c>
      <c r="AA4">
        <v>211.0688172142053</v>
      </c>
      <c r="AB4">
        <v>288.79366741137079</v>
      </c>
      <c r="AC4">
        <v>261.23160511817252</v>
      </c>
      <c r="AD4">
        <v>211068.81721420531</v>
      </c>
      <c r="AE4">
        <v>288793.66741137078</v>
      </c>
      <c r="AF4">
        <v>1.3058038135877459E-5</v>
      </c>
      <c r="AG4">
        <v>14</v>
      </c>
      <c r="AH4">
        <v>261231.60511817251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Planilha6"/>
  <dimension ref="A1:AH5"/>
  <sheetViews>
    <sheetView workbookViewId="0"/>
  </sheetViews>
  <sheetFormatPr defaultRowHeight="15" x14ac:dyDescent="0.25"/>
  <sheetData>
    <row r="1" spans="1:3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</row>
    <row r="2" spans="1:34" x14ac:dyDescent="0.25">
      <c r="A2">
        <v>0</v>
      </c>
      <c r="B2">
        <v>90</v>
      </c>
      <c r="C2" t="s">
        <v>34</v>
      </c>
      <c r="D2">
        <v>2.9317000000000002</v>
      </c>
      <c r="E2">
        <v>34.11</v>
      </c>
      <c r="F2">
        <v>23.94</v>
      </c>
      <c r="G2">
        <v>6.59</v>
      </c>
      <c r="H2">
        <v>0.1</v>
      </c>
      <c r="I2">
        <v>218</v>
      </c>
      <c r="J2">
        <v>176.73</v>
      </c>
      <c r="K2">
        <v>52.44</v>
      </c>
      <c r="L2">
        <v>1</v>
      </c>
      <c r="M2">
        <v>216</v>
      </c>
      <c r="N2">
        <v>33.29</v>
      </c>
      <c r="O2">
        <v>22031.19</v>
      </c>
      <c r="P2">
        <v>297.85000000000002</v>
      </c>
      <c r="Q2">
        <v>3756.35</v>
      </c>
      <c r="R2">
        <v>393.57</v>
      </c>
      <c r="S2">
        <v>107.88</v>
      </c>
      <c r="T2">
        <v>142097.94</v>
      </c>
      <c r="U2">
        <v>0.27</v>
      </c>
      <c r="V2">
        <v>0.64</v>
      </c>
      <c r="W2">
        <v>0.56000000000000005</v>
      </c>
      <c r="X2">
        <v>8.52</v>
      </c>
      <c r="Y2">
        <v>2</v>
      </c>
      <c r="Z2">
        <v>10</v>
      </c>
      <c r="AA2">
        <v>439.66411792155031</v>
      </c>
      <c r="AB2">
        <v>601.56784275220446</v>
      </c>
      <c r="AC2">
        <v>544.15505214570351</v>
      </c>
      <c r="AD2">
        <v>439664.11792155029</v>
      </c>
      <c r="AE2">
        <v>601567.84275220451</v>
      </c>
      <c r="AF2">
        <v>7.3745311462471807E-6</v>
      </c>
      <c r="AG2">
        <v>23</v>
      </c>
      <c r="AH2">
        <v>544155.05214570346</v>
      </c>
    </row>
    <row r="3" spans="1:34" x14ac:dyDescent="0.25">
      <c r="A3">
        <v>1</v>
      </c>
      <c r="B3">
        <v>90</v>
      </c>
      <c r="C3" t="s">
        <v>34</v>
      </c>
      <c r="D3">
        <v>4.3937999999999997</v>
      </c>
      <c r="E3">
        <v>22.76</v>
      </c>
      <c r="F3">
        <v>17.78</v>
      </c>
      <c r="G3">
        <v>14.82</v>
      </c>
      <c r="H3">
        <v>0.2</v>
      </c>
      <c r="I3">
        <v>72</v>
      </c>
      <c r="J3">
        <v>178.21</v>
      </c>
      <c r="K3">
        <v>52.44</v>
      </c>
      <c r="L3">
        <v>2</v>
      </c>
      <c r="M3">
        <v>70</v>
      </c>
      <c r="N3">
        <v>33.770000000000003</v>
      </c>
      <c r="O3">
        <v>22213.89</v>
      </c>
      <c r="P3">
        <v>196.07</v>
      </c>
      <c r="Q3">
        <v>3754.11</v>
      </c>
      <c r="R3">
        <v>187.19</v>
      </c>
      <c r="S3">
        <v>107.88</v>
      </c>
      <c r="T3">
        <v>39642.239999999998</v>
      </c>
      <c r="U3">
        <v>0.57999999999999996</v>
      </c>
      <c r="V3">
        <v>0.86</v>
      </c>
      <c r="W3">
        <v>0.31</v>
      </c>
      <c r="X3">
        <v>2.37</v>
      </c>
      <c r="Y3">
        <v>2</v>
      </c>
      <c r="Z3">
        <v>10</v>
      </c>
      <c r="AA3">
        <v>245.96543201981811</v>
      </c>
      <c r="AB3">
        <v>336.54075531837691</v>
      </c>
      <c r="AC3">
        <v>304.42177796880782</v>
      </c>
      <c r="AD3">
        <v>245965.43201981811</v>
      </c>
      <c r="AE3">
        <v>336540.75531837688</v>
      </c>
      <c r="AF3">
        <v>1.1052363799290809E-5</v>
      </c>
      <c r="AG3">
        <v>15</v>
      </c>
      <c r="AH3">
        <v>304421.77796880779</v>
      </c>
    </row>
    <row r="4" spans="1:34" x14ac:dyDescent="0.25">
      <c r="A4">
        <v>2</v>
      </c>
      <c r="B4">
        <v>90</v>
      </c>
      <c r="C4" t="s">
        <v>34</v>
      </c>
      <c r="D4">
        <v>4.7693000000000003</v>
      </c>
      <c r="E4">
        <v>20.97</v>
      </c>
      <c r="F4">
        <v>17.02</v>
      </c>
      <c r="G4">
        <v>23.75</v>
      </c>
      <c r="H4">
        <v>0.3</v>
      </c>
      <c r="I4">
        <v>43</v>
      </c>
      <c r="J4">
        <v>179.7</v>
      </c>
      <c r="K4">
        <v>52.44</v>
      </c>
      <c r="L4">
        <v>3</v>
      </c>
      <c r="M4">
        <v>4</v>
      </c>
      <c r="N4">
        <v>34.26</v>
      </c>
      <c r="O4">
        <v>22397.24</v>
      </c>
      <c r="P4">
        <v>164.8</v>
      </c>
      <c r="Q4">
        <v>3753.94</v>
      </c>
      <c r="R4">
        <v>159.97</v>
      </c>
      <c r="S4">
        <v>107.88</v>
      </c>
      <c r="T4">
        <v>26174.94</v>
      </c>
      <c r="U4">
        <v>0.67</v>
      </c>
      <c r="V4">
        <v>0.9</v>
      </c>
      <c r="W4">
        <v>0.34</v>
      </c>
      <c r="X4">
        <v>1.61</v>
      </c>
      <c r="Y4">
        <v>2</v>
      </c>
      <c r="Z4">
        <v>10</v>
      </c>
      <c r="AA4">
        <v>218.0782436704684</v>
      </c>
      <c r="AB4">
        <v>298.38427392289572</v>
      </c>
      <c r="AC4">
        <v>269.90689760474129</v>
      </c>
      <c r="AD4">
        <v>218078.24367046839</v>
      </c>
      <c r="AE4">
        <v>298384.27392289572</v>
      </c>
      <c r="AF4">
        <v>1.199691352996442E-5</v>
      </c>
      <c r="AG4">
        <v>14</v>
      </c>
      <c r="AH4">
        <v>269906.89760474127</v>
      </c>
    </row>
    <row r="5" spans="1:34" x14ac:dyDescent="0.25">
      <c r="A5">
        <v>3</v>
      </c>
      <c r="B5">
        <v>90</v>
      </c>
      <c r="C5" t="s">
        <v>34</v>
      </c>
      <c r="D5">
        <v>4.7690000000000001</v>
      </c>
      <c r="E5">
        <v>20.97</v>
      </c>
      <c r="F5">
        <v>17.02</v>
      </c>
      <c r="G5">
        <v>23.75</v>
      </c>
      <c r="H5">
        <v>0.39</v>
      </c>
      <c r="I5">
        <v>43</v>
      </c>
      <c r="J5">
        <v>181.19</v>
      </c>
      <c r="K5">
        <v>52.44</v>
      </c>
      <c r="L5">
        <v>4</v>
      </c>
      <c r="M5">
        <v>0</v>
      </c>
      <c r="N5">
        <v>34.75</v>
      </c>
      <c r="O5">
        <v>22581.25</v>
      </c>
      <c r="P5">
        <v>166.14</v>
      </c>
      <c r="Q5">
        <v>3753.99</v>
      </c>
      <c r="R5">
        <v>159.88</v>
      </c>
      <c r="S5">
        <v>107.88</v>
      </c>
      <c r="T5">
        <v>26132.27</v>
      </c>
      <c r="U5">
        <v>0.67</v>
      </c>
      <c r="V5">
        <v>0.9</v>
      </c>
      <c r="W5">
        <v>0.34</v>
      </c>
      <c r="X5">
        <v>1.61</v>
      </c>
      <c r="Y5">
        <v>2</v>
      </c>
      <c r="Z5">
        <v>10</v>
      </c>
      <c r="AA5">
        <v>218.46551648625049</v>
      </c>
      <c r="AB5">
        <v>298.91415767471938</v>
      </c>
      <c r="AC5">
        <v>270.38620999498761</v>
      </c>
      <c r="AD5">
        <v>218465.5164862505</v>
      </c>
      <c r="AE5">
        <v>298914.1576747194</v>
      </c>
      <c r="AF5">
        <v>1.1996158896358019E-5</v>
      </c>
      <c r="AG5">
        <v>14</v>
      </c>
      <c r="AH5">
        <v>270386.20999498758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Planilha7"/>
  <dimension ref="A1:AH2"/>
  <sheetViews>
    <sheetView workbookViewId="0"/>
  </sheetViews>
  <sheetFormatPr defaultRowHeight="15" x14ac:dyDescent="0.25"/>
  <sheetData>
    <row r="1" spans="1:3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</row>
    <row r="2" spans="1:34" x14ac:dyDescent="0.25">
      <c r="A2">
        <v>0</v>
      </c>
      <c r="B2">
        <v>10</v>
      </c>
      <c r="C2" t="s">
        <v>34</v>
      </c>
      <c r="D2">
        <v>2.7985000000000002</v>
      </c>
      <c r="E2">
        <v>35.729999999999997</v>
      </c>
      <c r="F2">
        <v>29.91</v>
      </c>
      <c r="G2">
        <v>4.7699999999999996</v>
      </c>
      <c r="H2">
        <v>0.64</v>
      </c>
      <c r="I2">
        <v>376</v>
      </c>
      <c r="J2">
        <v>26.11</v>
      </c>
      <c r="K2">
        <v>12.1</v>
      </c>
      <c r="L2">
        <v>1</v>
      </c>
      <c r="M2">
        <v>0</v>
      </c>
      <c r="N2">
        <v>3.01</v>
      </c>
      <c r="O2">
        <v>3454.41</v>
      </c>
      <c r="P2">
        <v>86.63</v>
      </c>
      <c r="Q2">
        <v>3760.71</v>
      </c>
      <c r="R2">
        <v>574.69000000000005</v>
      </c>
      <c r="S2">
        <v>107.88</v>
      </c>
      <c r="T2">
        <v>231869.62</v>
      </c>
      <c r="U2">
        <v>0.19</v>
      </c>
      <c r="V2">
        <v>0.51</v>
      </c>
      <c r="W2">
        <v>1.32</v>
      </c>
      <c r="X2">
        <v>14.48</v>
      </c>
      <c r="Y2">
        <v>2</v>
      </c>
      <c r="Z2">
        <v>10</v>
      </c>
      <c r="AA2">
        <v>302.20641099403952</v>
      </c>
      <c r="AB2">
        <v>413.49214392794482</v>
      </c>
      <c r="AC2">
        <v>374.02903405132997</v>
      </c>
      <c r="AD2">
        <v>302206.41099403938</v>
      </c>
      <c r="AE2">
        <v>413492.14392794482</v>
      </c>
      <c r="AF2">
        <v>1.7078554147515799E-5</v>
      </c>
      <c r="AG2">
        <v>24</v>
      </c>
      <c r="AH2">
        <v>374029.03405132989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Planilha8"/>
  <dimension ref="A1:AH3"/>
  <sheetViews>
    <sheetView workbookViewId="0"/>
  </sheetViews>
  <sheetFormatPr defaultRowHeight="15" x14ac:dyDescent="0.25"/>
  <sheetData>
    <row r="1" spans="1:3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</row>
    <row r="2" spans="1:34" x14ac:dyDescent="0.25">
      <c r="A2">
        <v>0</v>
      </c>
      <c r="B2">
        <v>45</v>
      </c>
      <c r="C2" t="s">
        <v>34</v>
      </c>
      <c r="D2">
        <v>4.3221999999999996</v>
      </c>
      <c r="E2">
        <v>23.14</v>
      </c>
      <c r="F2">
        <v>19.09</v>
      </c>
      <c r="G2">
        <v>11.46</v>
      </c>
      <c r="H2">
        <v>0.18</v>
      </c>
      <c r="I2">
        <v>100</v>
      </c>
      <c r="J2">
        <v>98.71</v>
      </c>
      <c r="K2">
        <v>39.72</v>
      </c>
      <c r="L2">
        <v>1</v>
      </c>
      <c r="M2">
        <v>89</v>
      </c>
      <c r="N2">
        <v>12.99</v>
      </c>
      <c r="O2">
        <v>12407.75</v>
      </c>
      <c r="P2">
        <v>136.88</v>
      </c>
      <c r="Q2">
        <v>3755.37</v>
      </c>
      <c r="R2">
        <v>230.22</v>
      </c>
      <c r="S2">
        <v>107.88</v>
      </c>
      <c r="T2">
        <v>61012.82</v>
      </c>
      <c r="U2">
        <v>0.47</v>
      </c>
      <c r="V2">
        <v>0.8</v>
      </c>
      <c r="W2">
        <v>0.39</v>
      </c>
      <c r="X2">
        <v>3.68</v>
      </c>
      <c r="Y2">
        <v>2</v>
      </c>
      <c r="Z2">
        <v>10</v>
      </c>
      <c r="AA2">
        <v>227.04866443377571</v>
      </c>
      <c r="AB2">
        <v>310.65799935828039</v>
      </c>
      <c r="AC2">
        <v>281.00923591085859</v>
      </c>
      <c r="AD2">
        <v>227048.6644337757</v>
      </c>
      <c r="AE2">
        <v>310657.99935828039</v>
      </c>
      <c r="AF2">
        <v>1.4379560641075279E-5</v>
      </c>
      <c r="AG2">
        <v>16</v>
      </c>
      <c r="AH2">
        <v>281009.23591085861</v>
      </c>
    </row>
    <row r="3" spans="1:34" x14ac:dyDescent="0.25">
      <c r="A3">
        <v>1</v>
      </c>
      <c r="B3">
        <v>45</v>
      </c>
      <c r="C3" t="s">
        <v>34</v>
      </c>
      <c r="D3">
        <v>4.4642999999999997</v>
      </c>
      <c r="E3">
        <v>22.4</v>
      </c>
      <c r="F3">
        <v>18.66</v>
      </c>
      <c r="G3">
        <v>13.18</v>
      </c>
      <c r="H3">
        <v>0.35</v>
      </c>
      <c r="I3">
        <v>85</v>
      </c>
      <c r="J3">
        <v>99.95</v>
      </c>
      <c r="K3">
        <v>39.72</v>
      </c>
      <c r="L3">
        <v>2</v>
      </c>
      <c r="M3">
        <v>0</v>
      </c>
      <c r="N3">
        <v>13.24</v>
      </c>
      <c r="O3">
        <v>12561.45</v>
      </c>
      <c r="P3">
        <v>129.4</v>
      </c>
      <c r="Q3">
        <v>3754.31</v>
      </c>
      <c r="R3">
        <v>213.05</v>
      </c>
      <c r="S3">
        <v>107.88</v>
      </c>
      <c r="T3">
        <v>52503.67</v>
      </c>
      <c r="U3">
        <v>0.51</v>
      </c>
      <c r="V3">
        <v>0.82</v>
      </c>
      <c r="W3">
        <v>0.47</v>
      </c>
      <c r="X3">
        <v>3.25</v>
      </c>
      <c r="Y3">
        <v>2</v>
      </c>
      <c r="Z3">
        <v>10</v>
      </c>
      <c r="AA3">
        <v>212.2237503566142</v>
      </c>
      <c r="AB3">
        <v>290.37389788886821</v>
      </c>
      <c r="AC3">
        <v>262.66102061676543</v>
      </c>
      <c r="AD3">
        <v>212223.75035661421</v>
      </c>
      <c r="AE3">
        <v>290373.89788886817</v>
      </c>
      <c r="AF3">
        <v>1.4852314231167539E-5</v>
      </c>
      <c r="AG3">
        <v>15</v>
      </c>
      <c r="AH3">
        <v>262661.02061676543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Planilha9"/>
  <dimension ref="A1:AH3"/>
  <sheetViews>
    <sheetView workbookViewId="0"/>
  </sheetViews>
  <sheetFormatPr defaultRowHeight="15" x14ac:dyDescent="0.25"/>
  <sheetData>
    <row r="1" spans="1:3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</row>
    <row r="2" spans="1:34" x14ac:dyDescent="0.25">
      <c r="A2">
        <v>0</v>
      </c>
      <c r="B2">
        <v>60</v>
      </c>
      <c r="C2" t="s">
        <v>34</v>
      </c>
      <c r="D2">
        <v>3.7856000000000001</v>
      </c>
      <c r="E2">
        <v>26.42</v>
      </c>
      <c r="F2">
        <v>20.71</v>
      </c>
      <c r="G2">
        <v>8.8699999999999992</v>
      </c>
      <c r="H2">
        <v>0.14000000000000001</v>
      </c>
      <c r="I2">
        <v>140</v>
      </c>
      <c r="J2">
        <v>124.63</v>
      </c>
      <c r="K2">
        <v>45</v>
      </c>
      <c r="L2">
        <v>1</v>
      </c>
      <c r="M2">
        <v>138</v>
      </c>
      <c r="N2">
        <v>18.64</v>
      </c>
      <c r="O2">
        <v>15605.44</v>
      </c>
      <c r="P2">
        <v>192</v>
      </c>
      <c r="Q2">
        <v>3755.15</v>
      </c>
      <c r="R2">
        <v>284.88</v>
      </c>
      <c r="S2">
        <v>107.88</v>
      </c>
      <c r="T2">
        <v>88145.87</v>
      </c>
      <c r="U2">
        <v>0.38</v>
      </c>
      <c r="V2">
        <v>0.74</v>
      </c>
      <c r="W2">
        <v>0.45</v>
      </c>
      <c r="X2">
        <v>5.29</v>
      </c>
      <c r="Y2">
        <v>2</v>
      </c>
      <c r="Z2">
        <v>10</v>
      </c>
      <c r="AA2">
        <v>285.95170409136762</v>
      </c>
      <c r="AB2">
        <v>391.25173683665139</v>
      </c>
      <c r="AC2">
        <v>353.91122019822211</v>
      </c>
      <c r="AD2">
        <v>285951.70409136749</v>
      </c>
      <c r="AE2">
        <v>391251.73683665151</v>
      </c>
      <c r="AF2">
        <v>1.121448129666677E-5</v>
      </c>
      <c r="AG2">
        <v>18</v>
      </c>
      <c r="AH2">
        <v>353911.22019822209</v>
      </c>
    </row>
    <row r="3" spans="1:34" x14ac:dyDescent="0.25">
      <c r="A3">
        <v>1</v>
      </c>
      <c r="B3">
        <v>60</v>
      </c>
      <c r="C3" t="s">
        <v>34</v>
      </c>
      <c r="D3">
        <v>4.6269999999999998</v>
      </c>
      <c r="E3">
        <v>21.61</v>
      </c>
      <c r="F3">
        <v>17.84</v>
      </c>
      <c r="G3">
        <v>16.73</v>
      </c>
      <c r="H3">
        <v>0.28000000000000003</v>
      </c>
      <c r="I3">
        <v>64</v>
      </c>
      <c r="J3">
        <v>125.95</v>
      </c>
      <c r="K3">
        <v>45</v>
      </c>
      <c r="L3">
        <v>2</v>
      </c>
      <c r="M3">
        <v>0</v>
      </c>
      <c r="N3">
        <v>18.95</v>
      </c>
      <c r="O3">
        <v>15767.7</v>
      </c>
      <c r="P3">
        <v>140.77000000000001</v>
      </c>
      <c r="Q3">
        <v>3754.22</v>
      </c>
      <c r="R3">
        <v>186.63</v>
      </c>
      <c r="S3">
        <v>107.88</v>
      </c>
      <c r="T3">
        <v>39400.769999999997</v>
      </c>
      <c r="U3">
        <v>0.57999999999999996</v>
      </c>
      <c r="V3">
        <v>0.86</v>
      </c>
      <c r="W3">
        <v>0.4</v>
      </c>
      <c r="X3">
        <v>2.4300000000000002</v>
      </c>
      <c r="Y3">
        <v>2</v>
      </c>
      <c r="Z3">
        <v>10</v>
      </c>
      <c r="AA3">
        <v>216.89161633932221</v>
      </c>
      <c r="AB3">
        <v>296.76067805811908</v>
      </c>
      <c r="AC3">
        <v>268.43825545056728</v>
      </c>
      <c r="AD3">
        <v>216891.61633932221</v>
      </c>
      <c r="AE3">
        <v>296760.67805811908</v>
      </c>
      <c r="AF3">
        <v>1.370704907007532E-5</v>
      </c>
      <c r="AG3">
        <v>15</v>
      </c>
      <c r="AH3">
        <v>268438.25545056729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Planilha10"/>
  <dimension ref="A1:AH4"/>
  <sheetViews>
    <sheetView workbookViewId="0"/>
  </sheetViews>
  <sheetFormatPr defaultRowHeight="15" x14ac:dyDescent="0.25"/>
  <sheetData>
    <row r="1" spans="1:3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</row>
    <row r="2" spans="1:34" x14ac:dyDescent="0.25">
      <c r="A2">
        <v>0</v>
      </c>
      <c r="B2">
        <v>80</v>
      </c>
      <c r="C2" t="s">
        <v>34</v>
      </c>
      <c r="D2">
        <v>3.1968000000000001</v>
      </c>
      <c r="E2">
        <v>31.28</v>
      </c>
      <c r="F2">
        <v>22.8</v>
      </c>
      <c r="G2">
        <v>7.16</v>
      </c>
      <c r="H2">
        <v>0.11</v>
      </c>
      <c r="I2">
        <v>191</v>
      </c>
      <c r="J2">
        <v>159.12</v>
      </c>
      <c r="K2">
        <v>50.28</v>
      </c>
      <c r="L2">
        <v>1</v>
      </c>
      <c r="M2">
        <v>189</v>
      </c>
      <c r="N2">
        <v>27.84</v>
      </c>
      <c r="O2">
        <v>19859.16</v>
      </c>
      <c r="P2">
        <v>261.38</v>
      </c>
      <c r="Q2">
        <v>3756.55</v>
      </c>
      <c r="R2">
        <v>355.51</v>
      </c>
      <c r="S2">
        <v>107.88</v>
      </c>
      <c r="T2">
        <v>123204.22</v>
      </c>
      <c r="U2">
        <v>0.3</v>
      </c>
      <c r="V2">
        <v>0.67</v>
      </c>
      <c r="W2">
        <v>0.52</v>
      </c>
      <c r="X2">
        <v>7.38</v>
      </c>
      <c r="Y2">
        <v>2</v>
      </c>
      <c r="Z2">
        <v>10</v>
      </c>
      <c r="AA2">
        <v>379.41443282628052</v>
      </c>
      <c r="AB2">
        <v>519.13156557634443</v>
      </c>
      <c r="AC2">
        <v>469.5863775634657</v>
      </c>
      <c r="AD2">
        <v>379414.43282628048</v>
      </c>
      <c r="AE2">
        <v>519131.56557634438</v>
      </c>
      <c r="AF2">
        <v>8.432641646472464E-6</v>
      </c>
      <c r="AG2">
        <v>21</v>
      </c>
      <c r="AH2">
        <v>469586.37756346568</v>
      </c>
    </row>
    <row r="3" spans="1:34" x14ac:dyDescent="0.25">
      <c r="A3">
        <v>1</v>
      </c>
      <c r="B3">
        <v>80</v>
      </c>
      <c r="C3" t="s">
        <v>34</v>
      </c>
      <c r="D3">
        <v>4.3319000000000001</v>
      </c>
      <c r="E3">
        <v>23.08</v>
      </c>
      <c r="F3">
        <v>18.57</v>
      </c>
      <c r="G3">
        <v>16.38</v>
      </c>
      <c r="H3">
        <v>0.22</v>
      </c>
      <c r="I3">
        <v>68</v>
      </c>
      <c r="J3">
        <v>160.54</v>
      </c>
      <c r="K3">
        <v>50.28</v>
      </c>
      <c r="L3">
        <v>2</v>
      </c>
      <c r="M3">
        <v>66</v>
      </c>
      <c r="N3">
        <v>28.26</v>
      </c>
      <c r="O3">
        <v>20034.400000000001</v>
      </c>
      <c r="P3">
        <v>185.59</v>
      </c>
      <c r="Q3">
        <v>3754.13</v>
      </c>
      <c r="R3">
        <v>216.54</v>
      </c>
      <c r="S3">
        <v>107.88</v>
      </c>
      <c r="T3">
        <v>54337.279999999999</v>
      </c>
      <c r="U3">
        <v>0.5</v>
      </c>
      <c r="V3">
        <v>0.82</v>
      </c>
      <c r="W3">
        <v>0.28999999999999998</v>
      </c>
      <c r="X3">
        <v>3.16</v>
      </c>
      <c r="Y3">
        <v>2</v>
      </c>
      <c r="Z3">
        <v>10</v>
      </c>
      <c r="AA3">
        <v>252.86170728174079</v>
      </c>
      <c r="AB3">
        <v>345.97654337392709</v>
      </c>
      <c r="AC3">
        <v>312.95702765555109</v>
      </c>
      <c r="AD3">
        <v>252861.70728174079</v>
      </c>
      <c r="AE3">
        <v>345976.54337392712</v>
      </c>
      <c r="AF3">
        <v>1.142685196082147E-5</v>
      </c>
      <c r="AG3">
        <v>16</v>
      </c>
      <c r="AH3">
        <v>312957.02765555109</v>
      </c>
    </row>
    <row r="4" spans="1:34" x14ac:dyDescent="0.25">
      <c r="A4">
        <v>2</v>
      </c>
      <c r="B4">
        <v>80</v>
      </c>
      <c r="C4" t="s">
        <v>34</v>
      </c>
      <c r="D4">
        <v>4.7415000000000003</v>
      </c>
      <c r="E4">
        <v>21.09</v>
      </c>
      <c r="F4">
        <v>17.22</v>
      </c>
      <c r="G4">
        <v>21.52</v>
      </c>
      <c r="H4">
        <v>0.33</v>
      </c>
      <c r="I4">
        <v>48</v>
      </c>
      <c r="J4">
        <v>161.97</v>
      </c>
      <c r="K4">
        <v>50.28</v>
      </c>
      <c r="L4">
        <v>3</v>
      </c>
      <c r="M4">
        <v>0</v>
      </c>
      <c r="N4">
        <v>28.69</v>
      </c>
      <c r="O4">
        <v>20210.21</v>
      </c>
      <c r="P4">
        <v>157.11000000000001</v>
      </c>
      <c r="Q4">
        <v>3754.47</v>
      </c>
      <c r="R4">
        <v>166.35</v>
      </c>
      <c r="S4">
        <v>107.88</v>
      </c>
      <c r="T4">
        <v>29338.12</v>
      </c>
      <c r="U4">
        <v>0.65</v>
      </c>
      <c r="V4">
        <v>0.89</v>
      </c>
      <c r="W4">
        <v>0.35</v>
      </c>
      <c r="X4">
        <v>1.81</v>
      </c>
      <c r="Y4">
        <v>2</v>
      </c>
      <c r="Z4">
        <v>10</v>
      </c>
      <c r="AA4">
        <v>214.40703412341719</v>
      </c>
      <c r="AB4">
        <v>293.36116305828841</v>
      </c>
      <c r="AC4">
        <v>265.36318539107009</v>
      </c>
      <c r="AD4">
        <v>214407.03412341719</v>
      </c>
      <c r="AE4">
        <v>293361.1630582884</v>
      </c>
      <c r="AF4">
        <v>1.250731055015928E-5</v>
      </c>
      <c r="AG4">
        <v>14</v>
      </c>
      <c r="AH4">
        <v>265363.18539107009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Planilha11"/>
  <dimension ref="A1:AH2"/>
  <sheetViews>
    <sheetView workbookViewId="0"/>
  </sheetViews>
  <sheetFormatPr defaultRowHeight="15" x14ac:dyDescent="0.25"/>
  <sheetData>
    <row r="1" spans="1:3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</row>
    <row r="2" spans="1:34" x14ac:dyDescent="0.25">
      <c r="A2">
        <v>0</v>
      </c>
      <c r="B2">
        <v>35</v>
      </c>
      <c r="C2" t="s">
        <v>34</v>
      </c>
      <c r="D2">
        <v>4.28</v>
      </c>
      <c r="E2">
        <v>23.36</v>
      </c>
      <c r="F2">
        <v>19.600000000000001</v>
      </c>
      <c r="G2">
        <v>10.79</v>
      </c>
      <c r="H2">
        <v>0.22</v>
      </c>
      <c r="I2">
        <v>109</v>
      </c>
      <c r="J2">
        <v>80.84</v>
      </c>
      <c r="K2">
        <v>35.1</v>
      </c>
      <c r="L2">
        <v>1</v>
      </c>
      <c r="M2">
        <v>0</v>
      </c>
      <c r="N2">
        <v>9.74</v>
      </c>
      <c r="O2">
        <v>10204.209999999999</v>
      </c>
      <c r="P2">
        <v>119.75</v>
      </c>
      <c r="Q2">
        <v>3755.73</v>
      </c>
      <c r="R2">
        <v>242.86</v>
      </c>
      <c r="S2">
        <v>107.88</v>
      </c>
      <c r="T2">
        <v>67287.77</v>
      </c>
      <c r="U2">
        <v>0.44</v>
      </c>
      <c r="V2">
        <v>0.78</v>
      </c>
      <c r="W2">
        <v>0.54</v>
      </c>
      <c r="X2">
        <v>4.18</v>
      </c>
      <c r="Y2">
        <v>2</v>
      </c>
      <c r="Z2">
        <v>10</v>
      </c>
      <c r="AA2">
        <v>218.7078476634847</v>
      </c>
      <c r="AB2">
        <v>299.24572588230808</v>
      </c>
      <c r="AC2">
        <v>270.68613379820312</v>
      </c>
      <c r="AD2">
        <v>218707.84766348469</v>
      </c>
      <c r="AE2">
        <v>299245.72588230809</v>
      </c>
      <c r="AF2">
        <v>1.5758319956569459E-5</v>
      </c>
      <c r="AG2">
        <v>16</v>
      </c>
      <c r="AH2">
        <v>270686.13379820308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Planilha12"/>
  <dimension ref="A1:AH3"/>
  <sheetViews>
    <sheetView workbookViewId="0"/>
  </sheetViews>
  <sheetFormatPr defaultRowHeight="15" x14ac:dyDescent="0.25"/>
  <sheetData>
    <row r="1" spans="1:3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</row>
    <row r="2" spans="1:34" x14ac:dyDescent="0.25">
      <c r="A2">
        <v>0</v>
      </c>
      <c r="B2">
        <v>50</v>
      </c>
      <c r="C2" t="s">
        <v>34</v>
      </c>
      <c r="D2">
        <v>4.1304999999999996</v>
      </c>
      <c r="E2">
        <v>24.21</v>
      </c>
      <c r="F2">
        <v>19.64</v>
      </c>
      <c r="G2">
        <v>10.34</v>
      </c>
      <c r="H2">
        <v>0.16</v>
      </c>
      <c r="I2">
        <v>114</v>
      </c>
      <c r="J2">
        <v>107.41</v>
      </c>
      <c r="K2">
        <v>41.65</v>
      </c>
      <c r="L2">
        <v>1</v>
      </c>
      <c r="M2">
        <v>112</v>
      </c>
      <c r="N2">
        <v>14.77</v>
      </c>
      <c r="O2">
        <v>13481.73</v>
      </c>
      <c r="P2">
        <v>155.99</v>
      </c>
      <c r="Q2">
        <v>3754.33</v>
      </c>
      <c r="R2">
        <v>249.25</v>
      </c>
      <c r="S2">
        <v>107.88</v>
      </c>
      <c r="T2">
        <v>70459.960000000006</v>
      </c>
      <c r="U2">
        <v>0.43</v>
      </c>
      <c r="V2">
        <v>0.78</v>
      </c>
      <c r="W2">
        <v>0.4</v>
      </c>
      <c r="X2">
        <v>4.2300000000000004</v>
      </c>
      <c r="Y2">
        <v>2</v>
      </c>
      <c r="Z2">
        <v>10</v>
      </c>
      <c r="AA2">
        <v>239.7218422123249</v>
      </c>
      <c r="AB2">
        <v>327.99800029602687</v>
      </c>
      <c r="AC2">
        <v>296.69433149595631</v>
      </c>
      <c r="AD2">
        <v>239721.8422123249</v>
      </c>
      <c r="AE2">
        <v>327998.00029602688</v>
      </c>
      <c r="AF2">
        <v>1.317001520011962E-5</v>
      </c>
      <c r="AG2">
        <v>16</v>
      </c>
      <c r="AH2">
        <v>296694.33149595628</v>
      </c>
    </row>
    <row r="3" spans="1:34" x14ac:dyDescent="0.25">
      <c r="A3">
        <v>1</v>
      </c>
      <c r="B3">
        <v>50</v>
      </c>
      <c r="C3" t="s">
        <v>34</v>
      </c>
      <c r="D3">
        <v>4.5267999999999997</v>
      </c>
      <c r="E3">
        <v>22.09</v>
      </c>
      <c r="F3">
        <v>18.34</v>
      </c>
      <c r="G3">
        <v>14.29</v>
      </c>
      <c r="H3">
        <v>0.32</v>
      </c>
      <c r="I3">
        <v>77</v>
      </c>
      <c r="J3">
        <v>108.68</v>
      </c>
      <c r="K3">
        <v>41.65</v>
      </c>
      <c r="L3">
        <v>2</v>
      </c>
      <c r="M3">
        <v>0</v>
      </c>
      <c r="N3">
        <v>15.03</v>
      </c>
      <c r="O3">
        <v>13638.32</v>
      </c>
      <c r="P3">
        <v>133.44999999999999</v>
      </c>
      <c r="Q3">
        <v>3754.88</v>
      </c>
      <c r="R3">
        <v>202.61</v>
      </c>
      <c r="S3">
        <v>107.88</v>
      </c>
      <c r="T3">
        <v>47324.11</v>
      </c>
      <c r="U3">
        <v>0.53</v>
      </c>
      <c r="V3">
        <v>0.83</v>
      </c>
      <c r="W3">
        <v>0.44</v>
      </c>
      <c r="X3">
        <v>2.93</v>
      </c>
      <c r="Y3">
        <v>2</v>
      </c>
      <c r="Z3">
        <v>10</v>
      </c>
      <c r="AA3">
        <v>213.8152684390202</v>
      </c>
      <c r="AB3">
        <v>292.5514831420374</v>
      </c>
      <c r="AC3">
        <v>264.6307801896329</v>
      </c>
      <c r="AD3">
        <v>213815.2684390202</v>
      </c>
      <c r="AE3">
        <v>292551.48314203741</v>
      </c>
      <c r="AF3">
        <v>1.4433609685970581E-5</v>
      </c>
      <c r="AG3">
        <v>15</v>
      </c>
      <c r="AH3">
        <v>264630.7801896329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Planilha13"/>
  <dimension ref="A1:AH2"/>
  <sheetViews>
    <sheetView workbookViewId="0"/>
  </sheetViews>
  <sheetFormatPr defaultRowHeight="15" x14ac:dyDescent="0.25"/>
  <sheetData>
    <row r="1" spans="1:3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</row>
    <row r="2" spans="1:34" x14ac:dyDescent="0.25">
      <c r="A2">
        <v>0</v>
      </c>
      <c r="B2">
        <v>25</v>
      </c>
      <c r="C2" t="s">
        <v>34</v>
      </c>
      <c r="D2">
        <v>3.9870000000000001</v>
      </c>
      <c r="E2">
        <v>25.08</v>
      </c>
      <c r="F2">
        <v>21.19</v>
      </c>
      <c r="G2">
        <v>8.42</v>
      </c>
      <c r="H2">
        <v>0.28000000000000003</v>
      </c>
      <c r="I2">
        <v>151</v>
      </c>
      <c r="J2">
        <v>61.76</v>
      </c>
      <c r="K2">
        <v>28.92</v>
      </c>
      <c r="L2">
        <v>1</v>
      </c>
      <c r="M2">
        <v>0</v>
      </c>
      <c r="N2">
        <v>6.84</v>
      </c>
      <c r="O2">
        <v>7851.41</v>
      </c>
      <c r="P2">
        <v>110.49</v>
      </c>
      <c r="Q2">
        <v>3756.46</v>
      </c>
      <c r="R2">
        <v>293.95999999999998</v>
      </c>
      <c r="S2">
        <v>107.88</v>
      </c>
      <c r="T2">
        <v>92629.39</v>
      </c>
      <c r="U2">
        <v>0.37</v>
      </c>
      <c r="V2">
        <v>0.72</v>
      </c>
      <c r="W2">
        <v>0.66</v>
      </c>
      <c r="X2">
        <v>5.77</v>
      </c>
      <c r="Y2">
        <v>2</v>
      </c>
      <c r="Z2">
        <v>10</v>
      </c>
      <c r="AA2">
        <v>226.40745936397281</v>
      </c>
      <c r="AB2">
        <v>309.78067429380519</v>
      </c>
      <c r="AC2">
        <v>280.2156415192033</v>
      </c>
      <c r="AD2">
        <v>226407.4593639728</v>
      </c>
      <c r="AE2">
        <v>309780.67429380532</v>
      </c>
      <c r="AF2">
        <v>1.6813408153810581E-5</v>
      </c>
      <c r="AG2">
        <v>17</v>
      </c>
      <c r="AH2">
        <v>280215.64151920332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Planilha14"/>
  <dimension ref="A1:AH4"/>
  <sheetViews>
    <sheetView workbookViewId="0"/>
  </sheetViews>
  <sheetFormatPr defaultRowHeight="15" x14ac:dyDescent="0.25"/>
  <sheetData>
    <row r="1" spans="1:3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</row>
    <row r="2" spans="1:34" x14ac:dyDescent="0.25">
      <c r="A2">
        <v>0</v>
      </c>
      <c r="B2">
        <v>85</v>
      </c>
      <c r="C2" t="s">
        <v>34</v>
      </c>
      <c r="D2">
        <v>3.0556000000000001</v>
      </c>
      <c r="E2">
        <v>32.729999999999997</v>
      </c>
      <c r="F2">
        <v>23.41</v>
      </c>
      <c r="G2">
        <v>6.85</v>
      </c>
      <c r="H2">
        <v>0.11</v>
      </c>
      <c r="I2">
        <v>205</v>
      </c>
      <c r="J2">
        <v>167.88</v>
      </c>
      <c r="K2">
        <v>51.39</v>
      </c>
      <c r="L2">
        <v>1</v>
      </c>
      <c r="M2">
        <v>203</v>
      </c>
      <c r="N2">
        <v>30.49</v>
      </c>
      <c r="O2">
        <v>20939.59</v>
      </c>
      <c r="P2">
        <v>279.91000000000003</v>
      </c>
      <c r="Q2">
        <v>3755.65</v>
      </c>
      <c r="R2">
        <v>375.92</v>
      </c>
      <c r="S2">
        <v>107.88</v>
      </c>
      <c r="T2">
        <v>133341.01999999999</v>
      </c>
      <c r="U2">
        <v>0.28999999999999998</v>
      </c>
      <c r="V2">
        <v>0.65</v>
      </c>
      <c r="W2">
        <v>0.54</v>
      </c>
      <c r="X2">
        <v>7.99</v>
      </c>
      <c r="Y2">
        <v>2</v>
      </c>
      <c r="Z2">
        <v>10</v>
      </c>
      <c r="AA2">
        <v>409.45015624412719</v>
      </c>
      <c r="AB2">
        <v>560.22776743923964</v>
      </c>
      <c r="AC2">
        <v>506.76041559944792</v>
      </c>
      <c r="AD2">
        <v>409450.1562441272</v>
      </c>
      <c r="AE2">
        <v>560227.76743923966</v>
      </c>
      <c r="AF2">
        <v>7.8654654574739571E-6</v>
      </c>
      <c r="AG2">
        <v>22</v>
      </c>
      <c r="AH2">
        <v>506760.41559944779</v>
      </c>
    </row>
    <row r="3" spans="1:34" x14ac:dyDescent="0.25">
      <c r="A3">
        <v>1</v>
      </c>
      <c r="B3">
        <v>85</v>
      </c>
      <c r="C3" t="s">
        <v>34</v>
      </c>
      <c r="D3">
        <v>4.3986999999999998</v>
      </c>
      <c r="E3">
        <v>22.73</v>
      </c>
      <c r="F3">
        <v>18.02</v>
      </c>
      <c r="G3">
        <v>15.67</v>
      </c>
      <c r="H3">
        <v>0.21</v>
      </c>
      <c r="I3">
        <v>69</v>
      </c>
      <c r="J3">
        <v>169.33</v>
      </c>
      <c r="K3">
        <v>51.39</v>
      </c>
      <c r="L3">
        <v>2</v>
      </c>
      <c r="M3">
        <v>67</v>
      </c>
      <c r="N3">
        <v>30.94</v>
      </c>
      <c r="O3">
        <v>21118.46</v>
      </c>
      <c r="P3">
        <v>188.79</v>
      </c>
      <c r="Q3">
        <v>3753.95</v>
      </c>
      <c r="R3">
        <v>196.52</v>
      </c>
      <c r="S3">
        <v>107.88</v>
      </c>
      <c r="T3">
        <v>44318.080000000002</v>
      </c>
      <c r="U3">
        <v>0.55000000000000004</v>
      </c>
      <c r="V3">
        <v>0.85</v>
      </c>
      <c r="W3">
        <v>0.3</v>
      </c>
      <c r="X3">
        <v>2.61</v>
      </c>
      <c r="Y3">
        <v>2</v>
      </c>
      <c r="Z3">
        <v>10</v>
      </c>
      <c r="AA3">
        <v>242.8408595199424</v>
      </c>
      <c r="AB3">
        <v>332.26557737763909</v>
      </c>
      <c r="AC3">
        <v>300.55461701048279</v>
      </c>
      <c r="AD3">
        <v>242840.8595199424</v>
      </c>
      <c r="AE3">
        <v>332265.57737763913</v>
      </c>
      <c r="AF3">
        <v>1.1322759166052721E-5</v>
      </c>
      <c r="AG3">
        <v>15</v>
      </c>
      <c r="AH3">
        <v>300554.61701048282</v>
      </c>
    </row>
    <row r="4" spans="1:34" x14ac:dyDescent="0.25">
      <c r="A4">
        <v>2</v>
      </c>
      <c r="B4">
        <v>85</v>
      </c>
      <c r="C4" t="s">
        <v>34</v>
      </c>
      <c r="D4">
        <v>4.7426000000000004</v>
      </c>
      <c r="E4">
        <v>21.09</v>
      </c>
      <c r="F4">
        <v>17.149999999999999</v>
      </c>
      <c r="G4">
        <v>22.37</v>
      </c>
      <c r="H4">
        <v>0.31</v>
      </c>
      <c r="I4">
        <v>46</v>
      </c>
      <c r="J4">
        <v>170.79</v>
      </c>
      <c r="K4">
        <v>51.39</v>
      </c>
      <c r="L4">
        <v>3</v>
      </c>
      <c r="M4">
        <v>0</v>
      </c>
      <c r="N4">
        <v>31.4</v>
      </c>
      <c r="O4">
        <v>21297.94</v>
      </c>
      <c r="P4">
        <v>161.04</v>
      </c>
      <c r="Q4">
        <v>3754.21</v>
      </c>
      <c r="R4">
        <v>164.25</v>
      </c>
      <c r="S4">
        <v>107.88</v>
      </c>
      <c r="T4">
        <v>28301.07</v>
      </c>
      <c r="U4">
        <v>0.66</v>
      </c>
      <c r="V4">
        <v>0.89</v>
      </c>
      <c r="W4">
        <v>0.35</v>
      </c>
      <c r="X4">
        <v>1.74</v>
      </c>
      <c r="Y4">
        <v>2</v>
      </c>
      <c r="Z4">
        <v>10</v>
      </c>
      <c r="AA4">
        <v>216.56286299974511</v>
      </c>
      <c r="AB4">
        <v>296.31086323533629</v>
      </c>
      <c r="AC4">
        <v>268.03137032315169</v>
      </c>
      <c r="AD4">
        <v>216562.86299974509</v>
      </c>
      <c r="AE4">
        <v>296310.86323533632</v>
      </c>
      <c r="AF4">
        <v>1.220799727667757E-5</v>
      </c>
      <c r="AG4">
        <v>14</v>
      </c>
      <c r="AH4">
        <v>268031.37032315182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Planilha15"/>
  <dimension ref="A1:AH2"/>
  <sheetViews>
    <sheetView workbookViewId="0"/>
  </sheetViews>
  <sheetFormatPr defaultRowHeight="15" x14ac:dyDescent="0.25"/>
  <sheetData>
    <row r="1" spans="1:3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</row>
    <row r="2" spans="1:34" x14ac:dyDescent="0.25">
      <c r="A2">
        <v>0</v>
      </c>
      <c r="B2">
        <v>20</v>
      </c>
      <c r="C2" t="s">
        <v>34</v>
      </c>
      <c r="D2">
        <v>3.7414999999999998</v>
      </c>
      <c r="E2">
        <v>26.73</v>
      </c>
      <c r="F2">
        <v>22.67</v>
      </c>
      <c r="G2">
        <v>7.2</v>
      </c>
      <c r="H2">
        <v>0.34</v>
      </c>
      <c r="I2">
        <v>189</v>
      </c>
      <c r="J2">
        <v>51.33</v>
      </c>
      <c r="K2">
        <v>24.83</v>
      </c>
      <c r="L2">
        <v>1</v>
      </c>
      <c r="M2">
        <v>0</v>
      </c>
      <c r="N2">
        <v>5.51</v>
      </c>
      <c r="O2">
        <v>6564.78</v>
      </c>
      <c r="P2">
        <v>105.27</v>
      </c>
      <c r="Q2">
        <v>3756.56</v>
      </c>
      <c r="R2">
        <v>342.11</v>
      </c>
      <c r="S2">
        <v>107.88</v>
      </c>
      <c r="T2">
        <v>116516.84</v>
      </c>
      <c r="U2">
        <v>0.32</v>
      </c>
      <c r="V2">
        <v>0.67</v>
      </c>
      <c r="W2">
        <v>0.77</v>
      </c>
      <c r="X2">
        <v>7.25</v>
      </c>
      <c r="Y2">
        <v>2</v>
      </c>
      <c r="Z2">
        <v>10</v>
      </c>
      <c r="AA2">
        <v>236.43327519498121</v>
      </c>
      <c r="AB2">
        <v>323.49843782156188</v>
      </c>
      <c r="AC2">
        <v>292.62420094887722</v>
      </c>
      <c r="AD2">
        <v>236433.27519498119</v>
      </c>
      <c r="AE2">
        <v>323498.43782156188</v>
      </c>
      <c r="AF2">
        <v>1.7264168608980859E-5</v>
      </c>
      <c r="AG2">
        <v>18</v>
      </c>
      <c r="AH2">
        <v>292624.2009488772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Planilha16"/>
  <dimension ref="A1:AH4"/>
  <sheetViews>
    <sheetView workbookViewId="0"/>
  </sheetViews>
  <sheetFormatPr defaultRowHeight="15" x14ac:dyDescent="0.25"/>
  <sheetData>
    <row r="1" spans="1:3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</row>
    <row r="2" spans="1:34" x14ac:dyDescent="0.25">
      <c r="A2">
        <v>0</v>
      </c>
      <c r="B2">
        <v>65</v>
      </c>
      <c r="C2" t="s">
        <v>34</v>
      </c>
      <c r="D2">
        <v>3.6398999999999999</v>
      </c>
      <c r="E2">
        <v>27.47</v>
      </c>
      <c r="F2">
        <v>21.16</v>
      </c>
      <c r="G2">
        <v>8.35</v>
      </c>
      <c r="H2">
        <v>0.13</v>
      </c>
      <c r="I2">
        <v>152</v>
      </c>
      <c r="J2">
        <v>133.21</v>
      </c>
      <c r="K2">
        <v>46.47</v>
      </c>
      <c r="L2">
        <v>1</v>
      </c>
      <c r="M2">
        <v>150</v>
      </c>
      <c r="N2">
        <v>20.75</v>
      </c>
      <c r="O2">
        <v>16663.419999999998</v>
      </c>
      <c r="P2">
        <v>208.4</v>
      </c>
      <c r="Q2">
        <v>3755.41</v>
      </c>
      <c r="R2">
        <v>299.85000000000002</v>
      </c>
      <c r="S2">
        <v>107.88</v>
      </c>
      <c r="T2">
        <v>95571.7</v>
      </c>
      <c r="U2">
        <v>0.36</v>
      </c>
      <c r="V2">
        <v>0.72</v>
      </c>
      <c r="W2">
        <v>0.46</v>
      </c>
      <c r="X2">
        <v>5.74</v>
      </c>
      <c r="Y2">
        <v>2</v>
      </c>
      <c r="Z2">
        <v>10</v>
      </c>
      <c r="AA2">
        <v>299.56885532410098</v>
      </c>
      <c r="AB2">
        <v>409.8833238995914</v>
      </c>
      <c r="AC2">
        <v>370.76463474147181</v>
      </c>
      <c r="AD2">
        <v>299568.85532410111</v>
      </c>
      <c r="AE2">
        <v>409883.3238995914</v>
      </c>
      <c r="AF2">
        <v>1.0440276452627449E-5</v>
      </c>
      <c r="AG2">
        <v>18</v>
      </c>
      <c r="AH2">
        <v>370764.63474147179</v>
      </c>
    </row>
    <row r="3" spans="1:34" x14ac:dyDescent="0.25">
      <c r="A3">
        <v>1</v>
      </c>
      <c r="B3">
        <v>65</v>
      </c>
      <c r="C3" t="s">
        <v>34</v>
      </c>
      <c r="D3">
        <v>4.67</v>
      </c>
      <c r="E3">
        <v>21.41</v>
      </c>
      <c r="F3">
        <v>17.63</v>
      </c>
      <c r="G3">
        <v>17.93</v>
      </c>
      <c r="H3">
        <v>0.26</v>
      </c>
      <c r="I3">
        <v>59</v>
      </c>
      <c r="J3">
        <v>134.55000000000001</v>
      </c>
      <c r="K3">
        <v>46.47</v>
      </c>
      <c r="L3">
        <v>2</v>
      </c>
      <c r="M3">
        <v>1</v>
      </c>
      <c r="N3">
        <v>21.09</v>
      </c>
      <c r="O3">
        <v>16828.84</v>
      </c>
      <c r="P3">
        <v>143.97999999999999</v>
      </c>
      <c r="Q3">
        <v>3754.76</v>
      </c>
      <c r="R3">
        <v>179.47</v>
      </c>
      <c r="S3">
        <v>107.88</v>
      </c>
      <c r="T3">
        <v>35842.97</v>
      </c>
      <c r="U3">
        <v>0.6</v>
      </c>
      <c r="V3">
        <v>0.87</v>
      </c>
      <c r="W3">
        <v>0.39</v>
      </c>
      <c r="X3">
        <v>2.21</v>
      </c>
      <c r="Y3">
        <v>2</v>
      </c>
      <c r="Z3">
        <v>10</v>
      </c>
      <c r="AA3">
        <v>208.59465830909349</v>
      </c>
      <c r="AB3">
        <v>285.4084140452112</v>
      </c>
      <c r="AC3">
        <v>258.16943558204508</v>
      </c>
      <c r="AD3">
        <v>208594.6583090935</v>
      </c>
      <c r="AE3">
        <v>285408.41404521122</v>
      </c>
      <c r="AF3">
        <v>1.3394898495499919E-5</v>
      </c>
      <c r="AG3">
        <v>14</v>
      </c>
      <c r="AH3">
        <v>258169.43558204509</v>
      </c>
    </row>
    <row r="4" spans="1:34" x14ac:dyDescent="0.25">
      <c r="A4">
        <v>2</v>
      </c>
      <c r="B4">
        <v>65</v>
      </c>
      <c r="C4" t="s">
        <v>34</v>
      </c>
      <c r="D4">
        <v>4.6696999999999997</v>
      </c>
      <c r="E4">
        <v>21.41</v>
      </c>
      <c r="F4">
        <v>17.63</v>
      </c>
      <c r="G4">
        <v>17.93</v>
      </c>
      <c r="H4">
        <v>0.39</v>
      </c>
      <c r="I4">
        <v>59</v>
      </c>
      <c r="J4">
        <v>135.9</v>
      </c>
      <c r="K4">
        <v>46.47</v>
      </c>
      <c r="L4">
        <v>3</v>
      </c>
      <c r="M4">
        <v>0</v>
      </c>
      <c r="N4">
        <v>21.43</v>
      </c>
      <c r="O4">
        <v>16994.64</v>
      </c>
      <c r="P4">
        <v>145.38999999999999</v>
      </c>
      <c r="Q4">
        <v>3754.94</v>
      </c>
      <c r="R4">
        <v>179.44</v>
      </c>
      <c r="S4">
        <v>107.88</v>
      </c>
      <c r="T4">
        <v>35828.44</v>
      </c>
      <c r="U4">
        <v>0.6</v>
      </c>
      <c r="V4">
        <v>0.87</v>
      </c>
      <c r="W4">
        <v>0.39</v>
      </c>
      <c r="X4">
        <v>2.2200000000000002</v>
      </c>
      <c r="Y4">
        <v>2</v>
      </c>
      <c r="Z4">
        <v>10</v>
      </c>
      <c r="AA4">
        <v>209.0100842197125</v>
      </c>
      <c r="AB4">
        <v>285.9768181034176</v>
      </c>
      <c r="AC4">
        <v>258.68359195469662</v>
      </c>
      <c r="AD4">
        <v>209010.0842197125</v>
      </c>
      <c r="AE4">
        <v>285976.81810341758</v>
      </c>
      <c r="AF4">
        <v>1.33940380095152E-5</v>
      </c>
      <c r="AG4">
        <v>14</v>
      </c>
      <c r="AH4">
        <v>258683.5919546966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Planilha17"/>
  <dimension ref="A1:AH4"/>
  <sheetViews>
    <sheetView workbookViewId="0"/>
  </sheetViews>
  <sheetFormatPr defaultRowHeight="15" x14ac:dyDescent="0.25"/>
  <sheetData>
    <row r="1" spans="1:3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</row>
    <row r="2" spans="1:34" x14ac:dyDescent="0.25">
      <c r="A2">
        <v>0</v>
      </c>
      <c r="B2">
        <v>75</v>
      </c>
      <c r="C2" t="s">
        <v>34</v>
      </c>
      <c r="D2">
        <v>3.335</v>
      </c>
      <c r="E2">
        <v>29.98</v>
      </c>
      <c r="F2">
        <v>22.27</v>
      </c>
      <c r="G2">
        <v>7.51</v>
      </c>
      <c r="H2">
        <v>0.12</v>
      </c>
      <c r="I2">
        <v>178</v>
      </c>
      <c r="J2">
        <v>150.44</v>
      </c>
      <c r="K2">
        <v>49.1</v>
      </c>
      <c r="L2">
        <v>1</v>
      </c>
      <c r="M2">
        <v>176</v>
      </c>
      <c r="N2">
        <v>25.34</v>
      </c>
      <c r="O2">
        <v>18787.759999999998</v>
      </c>
      <c r="P2">
        <v>243.8</v>
      </c>
      <c r="Q2">
        <v>3755.26</v>
      </c>
      <c r="R2">
        <v>337.36</v>
      </c>
      <c r="S2">
        <v>107.88</v>
      </c>
      <c r="T2">
        <v>114195.61</v>
      </c>
      <c r="U2">
        <v>0.32</v>
      </c>
      <c r="V2">
        <v>0.69</v>
      </c>
      <c r="W2">
        <v>0.51</v>
      </c>
      <c r="X2">
        <v>6.85</v>
      </c>
      <c r="Y2">
        <v>2</v>
      </c>
      <c r="Z2">
        <v>10</v>
      </c>
      <c r="AA2">
        <v>351.82887389006379</v>
      </c>
      <c r="AB2">
        <v>481.38778685084321</v>
      </c>
      <c r="AC2">
        <v>435.44481210580028</v>
      </c>
      <c r="AD2">
        <v>351828.87389006378</v>
      </c>
      <c r="AE2">
        <v>481387.78685084317</v>
      </c>
      <c r="AF2">
        <v>9.0292131856837442E-6</v>
      </c>
      <c r="AG2">
        <v>20</v>
      </c>
      <c r="AH2">
        <v>435444.81210580032</v>
      </c>
    </row>
    <row r="3" spans="1:34" x14ac:dyDescent="0.25">
      <c r="A3">
        <v>1</v>
      </c>
      <c r="B3">
        <v>75</v>
      </c>
      <c r="C3" t="s">
        <v>34</v>
      </c>
      <c r="D3">
        <v>4.5242000000000004</v>
      </c>
      <c r="E3">
        <v>22.1</v>
      </c>
      <c r="F3">
        <v>17.96</v>
      </c>
      <c r="G3">
        <v>17.670000000000002</v>
      </c>
      <c r="H3">
        <v>0.23</v>
      </c>
      <c r="I3">
        <v>61</v>
      </c>
      <c r="J3">
        <v>151.83000000000001</v>
      </c>
      <c r="K3">
        <v>49.1</v>
      </c>
      <c r="L3">
        <v>2</v>
      </c>
      <c r="M3">
        <v>58</v>
      </c>
      <c r="N3">
        <v>25.73</v>
      </c>
      <c r="O3">
        <v>18959.54</v>
      </c>
      <c r="P3">
        <v>166.09</v>
      </c>
      <c r="Q3">
        <v>3753.78</v>
      </c>
      <c r="R3">
        <v>194.24</v>
      </c>
      <c r="S3">
        <v>107.88</v>
      </c>
      <c r="T3">
        <v>43221.78</v>
      </c>
      <c r="U3">
        <v>0.56000000000000005</v>
      </c>
      <c r="V3">
        <v>0.85</v>
      </c>
      <c r="W3">
        <v>0.31</v>
      </c>
      <c r="X3">
        <v>2.5499999999999998</v>
      </c>
      <c r="Y3">
        <v>2</v>
      </c>
      <c r="Z3">
        <v>10</v>
      </c>
      <c r="AA3">
        <v>230.660145728743</v>
      </c>
      <c r="AB3">
        <v>315.59938739336201</v>
      </c>
      <c r="AC3">
        <v>285.47902480715533</v>
      </c>
      <c r="AD3">
        <v>230660.14572874299</v>
      </c>
      <c r="AE3">
        <v>315599.38739336201</v>
      </c>
      <c r="AF3">
        <v>1.224886545567328E-5</v>
      </c>
      <c r="AG3">
        <v>15</v>
      </c>
      <c r="AH3">
        <v>285479.02480715519</v>
      </c>
    </row>
    <row r="4" spans="1:34" x14ac:dyDescent="0.25">
      <c r="A4">
        <v>2</v>
      </c>
      <c r="B4">
        <v>75</v>
      </c>
      <c r="C4" t="s">
        <v>34</v>
      </c>
      <c r="D4">
        <v>4.7069999999999999</v>
      </c>
      <c r="E4">
        <v>21.24</v>
      </c>
      <c r="F4">
        <v>17.38</v>
      </c>
      <c r="G4">
        <v>20.05</v>
      </c>
      <c r="H4">
        <v>0.35</v>
      </c>
      <c r="I4">
        <v>52</v>
      </c>
      <c r="J4">
        <v>153.22999999999999</v>
      </c>
      <c r="K4">
        <v>49.1</v>
      </c>
      <c r="L4">
        <v>3</v>
      </c>
      <c r="M4">
        <v>0</v>
      </c>
      <c r="N4">
        <v>26.13</v>
      </c>
      <c r="O4">
        <v>19131.849999999999</v>
      </c>
      <c r="P4">
        <v>153.54</v>
      </c>
      <c r="Q4">
        <v>3754.33</v>
      </c>
      <c r="R4">
        <v>171.42</v>
      </c>
      <c r="S4">
        <v>107.88</v>
      </c>
      <c r="T4">
        <v>31854.29</v>
      </c>
      <c r="U4">
        <v>0.63</v>
      </c>
      <c r="V4">
        <v>0.88</v>
      </c>
      <c r="W4">
        <v>0.37</v>
      </c>
      <c r="X4">
        <v>1.97</v>
      </c>
      <c r="Y4">
        <v>2</v>
      </c>
      <c r="Z4">
        <v>10</v>
      </c>
      <c r="AA4">
        <v>212.99570155965839</v>
      </c>
      <c r="AB4">
        <v>291.43011558095623</v>
      </c>
      <c r="AC4">
        <v>263.61643437473168</v>
      </c>
      <c r="AD4">
        <v>212995.70155965851</v>
      </c>
      <c r="AE4">
        <v>291430.11558095622</v>
      </c>
      <c r="AF4">
        <v>1.2743780049479281E-5</v>
      </c>
      <c r="AG4">
        <v>14</v>
      </c>
      <c r="AH4">
        <v>263616.43437473167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Planilha18"/>
  <dimension ref="A1:AH5"/>
  <sheetViews>
    <sheetView workbookViewId="0"/>
  </sheetViews>
  <sheetFormatPr defaultRowHeight="15" x14ac:dyDescent="0.25"/>
  <sheetData>
    <row r="1" spans="1:3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</row>
    <row r="2" spans="1:34" x14ac:dyDescent="0.25">
      <c r="A2">
        <v>0</v>
      </c>
      <c r="B2">
        <v>95</v>
      </c>
      <c r="C2" t="s">
        <v>34</v>
      </c>
      <c r="D2">
        <v>2.8056000000000001</v>
      </c>
      <c r="E2">
        <v>35.64</v>
      </c>
      <c r="F2">
        <v>24.54</v>
      </c>
      <c r="G2">
        <v>6.35</v>
      </c>
      <c r="H2">
        <v>0.1</v>
      </c>
      <c r="I2">
        <v>232</v>
      </c>
      <c r="J2">
        <v>185.69</v>
      </c>
      <c r="K2">
        <v>53.44</v>
      </c>
      <c r="L2">
        <v>1</v>
      </c>
      <c r="M2">
        <v>230</v>
      </c>
      <c r="N2">
        <v>36.26</v>
      </c>
      <c r="O2">
        <v>23136.14</v>
      </c>
      <c r="P2">
        <v>317.02999999999997</v>
      </c>
      <c r="Q2">
        <v>3757.81</v>
      </c>
      <c r="R2">
        <v>413.77</v>
      </c>
      <c r="S2">
        <v>107.88</v>
      </c>
      <c r="T2">
        <v>152129.07</v>
      </c>
      <c r="U2">
        <v>0.26</v>
      </c>
      <c r="V2">
        <v>0.62</v>
      </c>
      <c r="W2">
        <v>0.57999999999999996</v>
      </c>
      <c r="X2">
        <v>9.11</v>
      </c>
      <c r="Y2">
        <v>2</v>
      </c>
      <c r="Z2">
        <v>10</v>
      </c>
      <c r="AA2">
        <v>472.69289328713882</v>
      </c>
      <c r="AB2">
        <v>646.75927033413291</v>
      </c>
      <c r="AC2">
        <v>585.03347330577947</v>
      </c>
      <c r="AD2">
        <v>472692.89328713878</v>
      </c>
      <c r="AE2">
        <v>646759.27033413295</v>
      </c>
      <c r="AF2">
        <v>6.9050864011960012E-6</v>
      </c>
      <c r="AG2">
        <v>24</v>
      </c>
      <c r="AH2">
        <v>585033.47330577951</v>
      </c>
    </row>
    <row r="3" spans="1:34" x14ac:dyDescent="0.25">
      <c r="A3">
        <v>1</v>
      </c>
      <c r="B3">
        <v>95</v>
      </c>
      <c r="C3" t="s">
        <v>34</v>
      </c>
      <c r="D3">
        <v>4.3220000000000001</v>
      </c>
      <c r="E3">
        <v>23.14</v>
      </c>
      <c r="F3">
        <v>17.84</v>
      </c>
      <c r="G3">
        <v>14.08</v>
      </c>
      <c r="H3">
        <v>0.19</v>
      </c>
      <c r="I3">
        <v>76</v>
      </c>
      <c r="J3">
        <v>187.21</v>
      </c>
      <c r="K3">
        <v>53.44</v>
      </c>
      <c r="L3">
        <v>2</v>
      </c>
      <c r="M3">
        <v>74</v>
      </c>
      <c r="N3">
        <v>36.770000000000003</v>
      </c>
      <c r="O3">
        <v>23322.880000000001</v>
      </c>
      <c r="P3">
        <v>206.91</v>
      </c>
      <c r="Q3">
        <v>3754.12</v>
      </c>
      <c r="R3">
        <v>188.42</v>
      </c>
      <c r="S3">
        <v>107.88</v>
      </c>
      <c r="T3">
        <v>40235.85</v>
      </c>
      <c r="U3">
        <v>0.56999999999999995</v>
      </c>
      <c r="V3">
        <v>0.86</v>
      </c>
      <c r="W3">
        <v>0.33</v>
      </c>
      <c r="X3">
        <v>2.4300000000000002</v>
      </c>
      <c r="Y3">
        <v>2</v>
      </c>
      <c r="Z3">
        <v>10</v>
      </c>
      <c r="AA3">
        <v>262.21377871981849</v>
      </c>
      <c r="AB3">
        <v>358.77246009994138</v>
      </c>
      <c r="AC3">
        <v>324.53172004831259</v>
      </c>
      <c r="AD3">
        <v>262213.77871981851</v>
      </c>
      <c r="AE3">
        <v>358772.46009994153</v>
      </c>
      <c r="AF3">
        <v>1.063721964142041E-5</v>
      </c>
      <c r="AG3">
        <v>16</v>
      </c>
      <c r="AH3">
        <v>324531.72004831262</v>
      </c>
    </row>
    <row r="4" spans="1:34" x14ac:dyDescent="0.25">
      <c r="A4">
        <v>2</v>
      </c>
      <c r="B4">
        <v>95</v>
      </c>
      <c r="C4" t="s">
        <v>34</v>
      </c>
      <c r="D4">
        <v>4.7483000000000004</v>
      </c>
      <c r="E4">
        <v>21.06</v>
      </c>
      <c r="F4">
        <v>16.989999999999998</v>
      </c>
      <c r="G4">
        <v>23.71</v>
      </c>
      <c r="H4">
        <v>0.28000000000000003</v>
      </c>
      <c r="I4">
        <v>43</v>
      </c>
      <c r="J4">
        <v>188.73</v>
      </c>
      <c r="K4">
        <v>53.44</v>
      </c>
      <c r="L4">
        <v>3</v>
      </c>
      <c r="M4">
        <v>25</v>
      </c>
      <c r="N4">
        <v>37.29</v>
      </c>
      <c r="O4">
        <v>23510.33</v>
      </c>
      <c r="P4">
        <v>171.88</v>
      </c>
      <c r="Q4">
        <v>3753.87</v>
      </c>
      <c r="R4">
        <v>160.12</v>
      </c>
      <c r="S4">
        <v>107.88</v>
      </c>
      <c r="T4">
        <v>26247.66</v>
      </c>
      <c r="U4">
        <v>0.67</v>
      </c>
      <c r="V4">
        <v>0.9</v>
      </c>
      <c r="W4">
        <v>0.31</v>
      </c>
      <c r="X4">
        <v>1.58</v>
      </c>
      <c r="Y4">
        <v>2</v>
      </c>
      <c r="Z4">
        <v>10</v>
      </c>
      <c r="AA4">
        <v>221.49005048239971</v>
      </c>
      <c r="AB4">
        <v>303.05245852127132</v>
      </c>
      <c r="AC4">
        <v>274.12955721688758</v>
      </c>
      <c r="AD4">
        <v>221490.05048239959</v>
      </c>
      <c r="AE4">
        <v>303052.45852127118</v>
      </c>
      <c r="AF4">
        <v>1.1686420643997349E-5</v>
      </c>
      <c r="AG4">
        <v>14</v>
      </c>
      <c r="AH4">
        <v>274129.5572168876</v>
      </c>
    </row>
    <row r="5" spans="1:34" x14ac:dyDescent="0.25">
      <c r="A5">
        <v>3</v>
      </c>
      <c r="B5">
        <v>95</v>
      </c>
      <c r="C5" t="s">
        <v>34</v>
      </c>
      <c r="D5">
        <v>4.7796000000000003</v>
      </c>
      <c r="E5">
        <v>20.92</v>
      </c>
      <c r="F5">
        <v>16.93</v>
      </c>
      <c r="G5">
        <v>24.77</v>
      </c>
      <c r="H5">
        <v>0.37</v>
      </c>
      <c r="I5">
        <v>41</v>
      </c>
      <c r="J5">
        <v>190.25</v>
      </c>
      <c r="K5">
        <v>53.44</v>
      </c>
      <c r="L5">
        <v>4</v>
      </c>
      <c r="M5">
        <v>0</v>
      </c>
      <c r="N5">
        <v>37.82</v>
      </c>
      <c r="O5">
        <v>23698.48</v>
      </c>
      <c r="P5">
        <v>169.93</v>
      </c>
      <c r="Q5">
        <v>3753.96</v>
      </c>
      <c r="R5">
        <v>156.79</v>
      </c>
      <c r="S5">
        <v>107.88</v>
      </c>
      <c r="T5">
        <v>24592.799999999999</v>
      </c>
      <c r="U5">
        <v>0.69</v>
      </c>
      <c r="V5">
        <v>0.9</v>
      </c>
      <c r="W5">
        <v>0.34</v>
      </c>
      <c r="X5">
        <v>1.52</v>
      </c>
      <c r="Y5">
        <v>2</v>
      </c>
      <c r="Z5">
        <v>10</v>
      </c>
      <c r="AA5">
        <v>220.27772475206299</v>
      </c>
      <c r="AB5">
        <v>301.393700972989</v>
      </c>
      <c r="AC5">
        <v>272.62910916093199</v>
      </c>
      <c r="AD5">
        <v>220277.72475206299</v>
      </c>
      <c r="AE5">
        <v>301393.70097298903</v>
      </c>
      <c r="AF5">
        <v>1.17634555756902E-5</v>
      </c>
      <c r="AG5">
        <v>14</v>
      </c>
      <c r="AH5">
        <v>272629.10916093201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Planilha19"/>
  <dimension ref="A1:AH3"/>
  <sheetViews>
    <sheetView workbookViewId="0"/>
  </sheetViews>
  <sheetFormatPr defaultRowHeight="15" x14ac:dyDescent="0.25"/>
  <sheetData>
    <row r="1" spans="1:3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</row>
    <row r="2" spans="1:34" x14ac:dyDescent="0.25">
      <c r="A2">
        <v>0</v>
      </c>
      <c r="B2">
        <v>55</v>
      </c>
      <c r="C2" t="s">
        <v>34</v>
      </c>
      <c r="D2">
        <v>3.9500999999999999</v>
      </c>
      <c r="E2">
        <v>25.32</v>
      </c>
      <c r="F2">
        <v>20.2</v>
      </c>
      <c r="G2">
        <v>9.5399999999999991</v>
      </c>
      <c r="H2">
        <v>0.15</v>
      </c>
      <c r="I2">
        <v>127</v>
      </c>
      <c r="J2">
        <v>116.05</v>
      </c>
      <c r="K2">
        <v>43.4</v>
      </c>
      <c r="L2">
        <v>1</v>
      </c>
      <c r="M2">
        <v>125</v>
      </c>
      <c r="N2">
        <v>16.649999999999999</v>
      </c>
      <c r="O2">
        <v>14546.17</v>
      </c>
      <c r="P2">
        <v>174.3</v>
      </c>
      <c r="Q2">
        <v>3754.42</v>
      </c>
      <c r="R2">
        <v>267.89</v>
      </c>
      <c r="S2">
        <v>107.88</v>
      </c>
      <c r="T2">
        <v>79716.28</v>
      </c>
      <c r="U2">
        <v>0.4</v>
      </c>
      <c r="V2">
        <v>0.76</v>
      </c>
      <c r="W2">
        <v>0.42</v>
      </c>
      <c r="X2">
        <v>4.78</v>
      </c>
      <c r="Y2">
        <v>2</v>
      </c>
      <c r="Z2">
        <v>10</v>
      </c>
      <c r="AA2">
        <v>262.60619435367869</v>
      </c>
      <c r="AB2">
        <v>359.30938048234492</v>
      </c>
      <c r="AC2">
        <v>325.01739750299203</v>
      </c>
      <c r="AD2">
        <v>262606.19435367867</v>
      </c>
      <c r="AE2">
        <v>359309.38048234489</v>
      </c>
      <c r="AF2">
        <v>1.211979446690933E-5</v>
      </c>
      <c r="AG2">
        <v>17</v>
      </c>
      <c r="AH2">
        <v>325017.39750299201</v>
      </c>
    </row>
    <row r="3" spans="1:34" x14ac:dyDescent="0.25">
      <c r="A3">
        <v>1</v>
      </c>
      <c r="B3">
        <v>55</v>
      </c>
      <c r="C3" t="s">
        <v>34</v>
      </c>
      <c r="D3">
        <v>4.6323999999999996</v>
      </c>
      <c r="E3">
        <v>21.59</v>
      </c>
      <c r="F3">
        <v>17.829999999999998</v>
      </c>
      <c r="G3">
        <v>15.28</v>
      </c>
      <c r="H3">
        <v>0.3</v>
      </c>
      <c r="I3">
        <v>70</v>
      </c>
      <c r="J3">
        <v>117.34</v>
      </c>
      <c r="K3">
        <v>43.4</v>
      </c>
      <c r="L3">
        <v>2</v>
      </c>
      <c r="M3">
        <v>0</v>
      </c>
      <c r="N3">
        <v>16.940000000000001</v>
      </c>
      <c r="O3">
        <v>14705.49</v>
      </c>
      <c r="P3">
        <v>135.43</v>
      </c>
      <c r="Q3">
        <v>3754.77</v>
      </c>
      <c r="R3">
        <v>184.34</v>
      </c>
      <c r="S3">
        <v>107.88</v>
      </c>
      <c r="T3">
        <v>38227.129999999997</v>
      </c>
      <c r="U3">
        <v>0.59</v>
      </c>
      <c r="V3">
        <v>0.86</v>
      </c>
      <c r="W3">
        <v>0.44</v>
      </c>
      <c r="X3">
        <v>2.42</v>
      </c>
      <c r="Y3">
        <v>2</v>
      </c>
      <c r="Z3">
        <v>10</v>
      </c>
      <c r="AA3">
        <v>213.6695776560702</v>
      </c>
      <c r="AB3">
        <v>292.35214258538139</v>
      </c>
      <c r="AC3">
        <v>264.45046441592802</v>
      </c>
      <c r="AD3">
        <v>213669.57765607021</v>
      </c>
      <c r="AE3">
        <v>292352.14258538152</v>
      </c>
      <c r="AF3">
        <v>1.421324419344087E-5</v>
      </c>
      <c r="AG3">
        <v>15</v>
      </c>
      <c r="AH3">
        <v>264450.464415928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Planilha20"/>
  <dimension ref="A1:Z44"/>
  <sheetViews>
    <sheetView workbookViewId="0"/>
  </sheetViews>
  <sheetFormatPr defaultRowHeight="15" x14ac:dyDescent="0.25"/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>
        <v>0</v>
      </c>
      <c r="B2">
        <v>100</v>
      </c>
      <c r="C2" t="s">
        <v>34</v>
      </c>
      <c r="D2">
        <v>2.6821000000000002</v>
      </c>
      <c r="E2">
        <v>37.28</v>
      </c>
      <c r="F2">
        <v>25.16</v>
      </c>
      <c r="G2">
        <v>6.11</v>
      </c>
      <c r="H2">
        <v>0.09</v>
      </c>
      <c r="I2">
        <v>247</v>
      </c>
      <c r="J2">
        <v>194.77</v>
      </c>
      <c r="K2">
        <v>54.38</v>
      </c>
      <c r="L2">
        <v>1</v>
      </c>
      <c r="M2">
        <v>245</v>
      </c>
      <c r="N2">
        <v>39.4</v>
      </c>
      <c r="O2">
        <v>24256.19</v>
      </c>
      <c r="P2">
        <v>336.78</v>
      </c>
      <c r="Q2">
        <v>3756.59</v>
      </c>
      <c r="R2">
        <v>434.95</v>
      </c>
      <c r="S2">
        <v>107.88</v>
      </c>
      <c r="T2">
        <v>162642.82</v>
      </c>
      <c r="U2">
        <v>0.25</v>
      </c>
      <c r="V2">
        <v>0.61</v>
      </c>
      <c r="W2">
        <v>0.61</v>
      </c>
      <c r="X2">
        <v>9.74</v>
      </c>
      <c r="Y2">
        <v>2</v>
      </c>
      <c r="Z2">
        <v>10</v>
      </c>
    </row>
    <row r="3" spans="1:26" x14ac:dyDescent="0.25">
      <c r="A3">
        <v>1</v>
      </c>
      <c r="B3">
        <v>100</v>
      </c>
      <c r="C3" t="s">
        <v>34</v>
      </c>
      <c r="D3">
        <v>4.2230999999999996</v>
      </c>
      <c r="E3">
        <v>23.68</v>
      </c>
      <c r="F3">
        <v>18.05</v>
      </c>
      <c r="G3">
        <v>13.54</v>
      </c>
      <c r="H3">
        <v>0.18</v>
      </c>
      <c r="I3">
        <v>80</v>
      </c>
      <c r="J3">
        <v>196.32</v>
      </c>
      <c r="K3">
        <v>54.38</v>
      </c>
      <c r="L3">
        <v>2</v>
      </c>
      <c r="M3">
        <v>78</v>
      </c>
      <c r="N3">
        <v>39.950000000000003</v>
      </c>
      <c r="O3">
        <v>24447.22</v>
      </c>
      <c r="P3">
        <v>219.41</v>
      </c>
      <c r="Q3">
        <v>3754.29</v>
      </c>
      <c r="R3">
        <v>195.48</v>
      </c>
      <c r="S3">
        <v>107.88</v>
      </c>
      <c r="T3">
        <v>43742.91</v>
      </c>
      <c r="U3">
        <v>0.55000000000000004</v>
      </c>
      <c r="V3">
        <v>0.85</v>
      </c>
      <c r="W3">
        <v>0.34</v>
      </c>
      <c r="X3">
        <v>2.64</v>
      </c>
      <c r="Y3">
        <v>2</v>
      </c>
      <c r="Z3">
        <v>10</v>
      </c>
    </row>
    <row r="4" spans="1:26" x14ac:dyDescent="0.25">
      <c r="A4">
        <v>2</v>
      </c>
      <c r="B4">
        <v>100</v>
      </c>
      <c r="C4" t="s">
        <v>34</v>
      </c>
      <c r="D4">
        <v>4.6947000000000001</v>
      </c>
      <c r="E4">
        <v>21.3</v>
      </c>
      <c r="F4">
        <v>17.03</v>
      </c>
      <c r="G4">
        <v>22.71</v>
      </c>
      <c r="H4">
        <v>0.27</v>
      </c>
      <c r="I4">
        <v>45</v>
      </c>
      <c r="J4">
        <v>197.88</v>
      </c>
      <c r="K4">
        <v>54.38</v>
      </c>
      <c r="L4">
        <v>3</v>
      </c>
      <c r="M4">
        <v>43</v>
      </c>
      <c r="N4">
        <v>40.5</v>
      </c>
      <c r="O4">
        <v>24639</v>
      </c>
      <c r="P4">
        <v>183.57</v>
      </c>
      <c r="Q4">
        <v>3754.05</v>
      </c>
      <c r="R4">
        <v>162.04</v>
      </c>
      <c r="S4">
        <v>107.88</v>
      </c>
      <c r="T4">
        <v>27199.88</v>
      </c>
      <c r="U4">
        <v>0.67</v>
      </c>
      <c r="V4">
        <v>0.9</v>
      </c>
      <c r="W4">
        <v>0.3</v>
      </c>
      <c r="X4">
        <v>1.62</v>
      </c>
      <c r="Y4">
        <v>2</v>
      </c>
      <c r="Z4">
        <v>10</v>
      </c>
    </row>
    <row r="5" spans="1:26" x14ac:dyDescent="0.25">
      <c r="A5">
        <v>3</v>
      </c>
      <c r="B5">
        <v>100</v>
      </c>
      <c r="C5" t="s">
        <v>34</v>
      </c>
      <c r="D5">
        <v>4.7836999999999996</v>
      </c>
      <c r="E5">
        <v>20.9</v>
      </c>
      <c r="F5">
        <v>16.87</v>
      </c>
      <c r="G5">
        <v>25.96</v>
      </c>
      <c r="H5">
        <v>0.36</v>
      </c>
      <c r="I5">
        <v>39</v>
      </c>
      <c r="J5">
        <v>199.44</v>
      </c>
      <c r="K5">
        <v>54.38</v>
      </c>
      <c r="L5">
        <v>4</v>
      </c>
      <c r="M5">
        <v>0</v>
      </c>
      <c r="N5">
        <v>41.06</v>
      </c>
      <c r="O5">
        <v>24831.54</v>
      </c>
      <c r="P5">
        <v>174.64</v>
      </c>
      <c r="Q5">
        <v>3753.92</v>
      </c>
      <c r="R5">
        <v>155.16</v>
      </c>
      <c r="S5">
        <v>107.88</v>
      </c>
      <c r="T5">
        <v>23789.439999999999</v>
      </c>
      <c r="U5">
        <v>0.7</v>
      </c>
      <c r="V5">
        <v>0.91</v>
      </c>
      <c r="W5">
        <v>0.33</v>
      </c>
      <c r="X5">
        <v>1.46</v>
      </c>
      <c r="Y5">
        <v>2</v>
      </c>
      <c r="Z5">
        <v>10</v>
      </c>
    </row>
    <row r="6" spans="1:26" x14ac:dyDescent="0.25">
      <c r="A6">
        <v>0</v>
      </c>
      <c r="B6">
        <v>40</v>
      </c>
      <c r="C6" t="s">
        <v>34</v>
      </c>
      <c r="D6">
        <v>4.3719999999999999</v>
      </c>
      <c r="E6">
        <v>22.87</v>
      </c>
      <c r="F6">
        <v>19.100000000000001</v>
      </c>
      <c r="G6">
        <v>11.81</v>
      </c>
      <c r="H6">
        <v>0.2</v>
      </c>
      <c r="I6">
        <v>97</v>
      </c>
      <c r="J6">
        <v>89.87</v>
      </c>
      <c r="K6">
        <v>37.549999999999997</v>
      </c>
      <c r="L6">
        <v>1</v>
      </c>
      <c r="M6">
        <v>23</v>
      </c>
      <c r="N6">
        <v>11.32</v>
      </c>
      <c r="O6">
        <v>11317.98</v>
      </c>
      <c r="P6">
        <v>124.65</v>
      </c>
      <c r="Q6">
        <v>3754.53</v>
      </c>
      <c r="R6">
        <v>228.03</v>
      </c>
      <c r="S6">
        <v>107.88</v>
      </c>
      <c r="T6">
        <v>59936.56</v>
      </c>
      <c r="U6">
        <v>0.47</v>
      </c>
      <c r="V6">
        <v>0.8</v>
      </c>
      <c r="W6">
        <v>0.47</v>
      </c>
      <c r="X6">
        <v>3.69</v>
      </c>
      <c r="Y6">
        <v>2</v>
      </c>
      <c r="Z6">
        <v>10</v>
      </c>
    </row>
    <row r="7" spans="1:26" x14ac:dyDescent="0.25">
      <c r="A7">
        <v>1</v>
      </c>
      <c r="B7">
        <v>40</v>
      </c>
      <c r="C7" t="s">
        <v>34</v>
      </c>
      <c r="D7">
        <v>4.3882000000000003</v>
      </c>
      <c r="E7">
        <v>22.79</v>
      </c>
      <c r="F7">
        <v>19.05</v>
      </c>
      <c r="G7">
        <v>12.03</v>
      </c>
      <c r="H7">
        <v>0.39</v>
      </c>
      <c r="I7">
        <v>95</v>
      </c>
      <c r="J7">
        <v>91.1</v>
      </c>
      <c r="K7">
        <v>37.549999999999997</v>
      </c>
      <c r="L7">
        <v>2</v>
      </c>
      <c r="M7">
        <v>0</v>
      </c>
      <c r="N7">
        <v>11.54</v>
      </c>
      <c r="O7">
        <v>11468.97</v>
      </c>
      <c r="P7">
        <v>125.46</v>
      </c>
      <c r="Q7">
        <v>3754.91</v>
      </c>
      <c r="R7">
        <v>225.61</v>
      </c>
      <c r="S7">
        <v>107.88</v>
      </c>
      <c r="T7">
        <v>58737.27</v>
      </c>
      <c r="U7">
        <v>0.48</v>
      </c>
      <c r="V7">
        <v>0.8</v>
      </c>
      <c r="W7">
        <v>0.49</v>
      </c>
      <c r="X7">
        <v>3.64</v>
      </c>
      <c r="Y7">
        <v>2</v>
      </c>
      <c r="Z7">
        <v>10</v>
      </c>
    </row>
    <row r="8" spans="1:26" x14ac:dyDescent="0.25">
      <c r="A8">
        <v>0</v>
      </c>
      <c r="B8">
        <v>30</v>
      </c>
      <c r="C8" t="s">
        <v>34</v>
      </c>
      <c r="D8">
        <v>4.1604999999999999</v>
      </c>
      <c r="E8">
        <v>24.04</v>
      </c>
      <c r="F8">
        <v>20.23</v>
      </c>
      <c r="G8">
        <v>9.6300000000000008</v>
      </c>
      <c r="H8">
        <v>0.24</v>
      </c>
      <c r="I8">
        <v>126</v>
      </c>
      <c r="J8">
        <v>71.52</v>
      </c>
      <c r="K8">
        <v>32.270000000000003</v>
      </c>
      <c r="L8">
        <v>1</v>
      </c>
      <c r="M8">
        <v>0</v>
      </c>
      <c r="N8">
        <v>8.25</v>
      </c>
      <c r="O8">
        <v>9054.6</v>
      </c>
      <c r="P8">
        <v>115.12</v>
      </c>
      <c r="Q8">
        <v>3755.41</v>
      </c>
      <c r="R8">
        <v>263.31</v>
      </c>
      <c r="S8">
        <v>107.88</v>
      </c>
      <c r="T8">
        <v>77432.070000000007</v>
      </c>
      <c r="U8">
        <v>0.41</v>
      </c>
      <c r="V8">
        <v>0.76</v>
      </c>
      <c r="W8">
        <v>0.59</v>
      </c>
      <c r="X8">
        <v>4.82</v>
      </c>
      <c r="Y8">
        <v>2</v>
      </c>
      <c r="Z8">
        <v>10</v>
      </c>
    </row>
    <row r="9" spans="1:26" x14ac:dyDescent="0.25">
      <c r="A9">
        <v>0</v>
      </c>
      <c r="B9">
        <v>15</v>
      </c>
      <c r="C9" t="s">
        <v>34</v>
      </c>
      <c r="D9">
        <v>3.3822999999999999</v>
      </c>
      <c r="E9">
        <v>29.57</v>
      </c>
      <c r="F9">
        <v>25.08</v>
      </c>
      <c r="G9">
        <v>5.99</v>
      </c>
      <c r="H9">
        <v>0.43</v>
      </c>
      <c r="I9">
        <v>251</v>
      </c>
      <c r="J9">
        <v>39.78</v>
      </c>
      <c r="K9">
        <v>19.54</v>
      </c>
      <c r="L9">
        <v>1</v>
      </c>
      <c r="M9">
        <v>0</v>
      </c>
      <c r="N9">
        <v>4.24</v>
      </c>
      <c r="O9">
        <v>5140</v>
      </c>
      <c r="P9">
        <v>98.46</v>
      </c>
      <c r="Q9">
        <v>3758.2</v>
      </c>
      <c r="R9">
        <v>419.23</v>
      </c>
      <c r="S9">
        <v>107.88</v>
      </c>
      <c r="T9">
        <v>154764.85999999999</v>
      </c>
      <c r="U9">
        <v>0.26</v>
      </c>
      <c r="V9">
        <v>0.61</v>
      </c>
      <c r="W9">
        <v>0.95</v>
      </c>
      <c r="X9">
        <v>9.65</v>
      </c>
      <c r="Y9">
        <v>2</v>
      </c>
      <c r="Z9">
        <v>10</v>
      </c>
    </row>
    <row r="10" spans="1:26" x14ac:dyDescent="0.25">
      <c r="A10">
        <v>0</v>
      </c>
      <c r="B10">
        <v>70</v>
      </c>
      <c r="C10" t="s">
        <v>34</v>
      </c>
      <c r="D10">
        <v>3.4826999999999999</v>
      </c>
      <c r="E10">
        <v>28.71</v>
      </c>
      <c r="F10">
        <v>21.72</v>
      </c>
      <c r="G10">
        <v>7.9</v>
      </c>
      <c r="H10">
        <v>0.12</v>
      </c>
      <c r="I10">
        <v>165</v>
      </c>
      <c r="J10">
        <v>141.81</v>
      </c>
      <c r="K10">
        <v>47.83</v>
      </c>
      <c r="L10">
        <v>1</v>
      </c>
      <c r="M10">
        <v>163</v>
      </c>
      <c r="N10">
        <v>22.98</v>
      </c>
      <c r="O10">
        <v>17723.39</v>
      </c>
      <c r="P10">
        <v>226.14</v>
      </c>
      <c r="Q10">
        <v>3755.53</v>
      </c>
      <c r="R10">
        <v>318.95</v>
      </c>
      <c r="S10">
        <v>107.88</v>
      </c>
      <c r="T10">
        <v>105052.6</v>
      </c>
      <c r="U10">
        <v>0.34</v>
      </c>
      <c r="V10">
        <v>0.7</v>
      </c>
      <c r="W10">
        <v>0.48</v>
      </c>
      <c r="X10">
        <v>6.3</v>
      </c>
      <c r="Y10">
        <v>2</v>
      </c>
      <c r="Z10">
        <v>10</v>
      </c>
    </row>
    <row r="11" spans="1:26" x14ac:dyDescent="0.25">
      <c r="A11">
        <v>1</v>
      </c>
      <c r="B11">
        <v>70</v>
      </c>
      <c r="C11" t="s">
        <v>34</v>
      </c>
      <c r="D11">
        <v>4.6516000000000002</v>
      </c>
      <c r="E11">
        <v>21.5</v>
      </c>
      <c r="F11">
        <v>17.62</v>
      </c>
      <c r="G11">
        <v>18.55</v>
      </c>
      <c r="H11">
        <v>0.25</v>
      </c>
      <c r="I11">
        <v>57</v>
      </c>
      <c r="J11">
        <v>143.16999999999999</v>
      </c>
      <c r="K11">
        <v>47.83</v>
      </c>
      <c r="L11">
        <v>2</v>
      </c>
      <c r="M11">
        <v>24</v>
      </c>
      <c r="N11">
        <v>23.34</v>
      </c>
      <c r="O11">
        <v>17891.86</v>
      </c>
      <c r="P11">
        <v>150.55000000000001</v>
      </c>
      <c r="Q11">
        <v>3754.39</v>
      </c>
      <c r="R11">
        <v>180.56</v>
      </c>
      <c r="S11">
        <v>107.88</v>
      </c>
      <c r="T11">
        <v>36398.129999999997</v>
      </c>
      <c r="U11">
        <v>0.6</v>
      </c>
      <c r="V11">
        <v>0.87</v>
      </c>
      <c r="W11">
        <v>0.35</v>
      </c>
      <c r="X11">
        <v>2.21</v>
      </c>
      <c r="Y11">
        <v>2</v>
      </c>
      <c r="Z11">
        <v>10</v>
      </c>
    </row>
    <row r="12" spans="1:26" x14ac:dyDescent="0.25">
      <c r="A12">
        <v>2</v>
      </c>
      <c r="B12">
        <v>70</v>
      </c>
      <c r="C12" t="s">
        <v>34</v>
      </c>
      <c r="D12">
        <v>4.6906999999999996</v>
      </c>
      <c r="E12">
        <v>21.32</v>
      </c>
      <c r="F12">
        <v>17.5</v>
      </c>
      <c r="G12">
        <v>19.09</v>
      </c>
      <c r="H12">
        <v>0.37</v>
      </c>
      <c r="I12">
        <v>55</v>
      </c>
      <c r="J12">
        <v>144.54</v>
      </c>
      <c r="K12">
        <v>47.83</v>
      </c>
      <c r="L12">
        <v>3</v>
      </c>
      <c r="M12">
        <v>0</v>
      </c>
      <c r="N12">
        <v>23.71</v>
      </c>
      <c r="O12">
        <v>18060.849999999999</v>
      </c>
      <c r="P12">
        <v>149.71</v>
      </c>
      <c r="Q12">
        <v>3753.71</v>
      </c>
      <c r="R12">
        <v>175.58</v>
      </c>
      <c r="S12">
        <v>107.88</v>
      </c>
      <c r="T12">
        <v>33921.279999999999</v>
      </c>
      <c r="U12">
        <v>0.61</v>
      </c>
      <c r="V12">
        <v>0.87</v>
      </c>
      <c r="W12">
        <v>0.38</v>
      </c>
      <c r="X12">
        <v>2.09</v>
      </c>
      <c r="Y12">
        <v>2</v>
      </c>
      <c r="Z12">
        <v>10</v>
      </c>
    </row>
    <row r="13" spans="1:26" x14ac:dyDescent="0.25">
      <c r="A13">
        <v>0</v>
      </c>
      <c r="B13">
        <v>90</v>
      </c>
      <c r="C13" t="s">
        <v>34</v>
      </c>
      <c r="D13">
        <v>2.9317000000000002</v>
      </c>
      <c r="E13">
        <v>34.11</v>
      </c>
      <c r="F13">
        <v>23.94</v>
      </c>
      <c r="G13">
        <v>6.59</v>
      </c>
      <c r="H13">
        <v>0.1</v>
      </c>
      <c r="I13">
        <v>218</v>
      </c>
      <c r="J13">
        <v>176.73</v>
      </c>
      <c r="K13">
        <v>52.44</v>
      </c>
      <c r="L13">
        <v>1</v>
      </c>
      <c r="M13">
        <v>216</v>
      </c>
      <c r="N13">
        <v>33.29</v>
      </c>
      <c r="O13">
        <v>22031.19</v>
      </c>
      <c r="P13">
        <v>297.85000000000002</v>
      </c>
      <c r="Q13">
        <v>3756.35</v>
      </c>
      <c r="R13">
        <v>393.57</v>
      </c>
      <c r="S13">
        <v>107.88</v>
      </c>
      <c r="T13">
        <v>142097.94</v>
      </c>
      <c r="U13">
        <v>0.27</v>
      </c>
      <c r="V13">
        <v>0.64</v>
      </c>
      <c r="W13">
        <v>0.56000000000000005</v>
      </c>
      <c r="X13">
        <v>8.52</v>
      </c>
      <c r="Y13">
        <v>2</v>
      </c>
      <c r="Z13">
        <v>10</v>
      </c>
    </row>
    <row r="14" spans="1:26" x14ac:dyDescent="0.25">
      <c r="A14">
        <v>1</v>
      </c>
      <c r="B14">
        <v>90</v>
      </c>
      <c r="C14" t="s">
        <v>34</v>
      </c>
      <c r="D14">
        <v>4.3937999999999997</v>
      </c>
      <c r="E14">
        <v>22.76</v>
      </c>
      <c r="F14">
        <v>17.78</v>
      </c>
      <c r="G14">
        <v>14.82</v>
      </c>
      <c r="H14">
        <v>0.2</v>
      </c>
      <c r="I14">
        <v>72</v>
      </c>
      <c r="J14">
        <v>178.21</v>
      </c>
      <c r="K14">
        <v>52.44</v>
      </c>
      <c r="L14">
        <v>2</v>
      </c>
      <c r="M14">
        <v>70</v>
      </c>
      <c r="N14">
        <v>33.770000000000003</v>
      </c>
      <c r="O14">
        <v>22213.89</v>
      </c>
      <c r="P14">
        <v>196.07</v>
      </c>
      <c r="Q14">
        <v>3754.11</v>
      </c>
      <c r="R14">
        <v>187.19</v>
      </c>
      <c r="S14">
        <v>107.88</v>
      </c>
      <c r="T14">
        <v>39642.239999999998</v>
      </c>
      <c r="U14">
        <v>0.57999999999999996</v>
      </c>
      <c r="V14">
        <v>0.86</v>
      </c>
      <c r="W14">
        <v>0.31</v>
      </c>
      <c r="X14">
        <v>2.37</v>
      </c>
      <c r="Y14">
        <v>2</v>
      </c>
      <c r="Z14">
        <v>10</v>
      </c>
    </row>
    <row r="15" spans="1:26" x14ac:dyDescent="0.25">
      <c r="A15">
        <v>2</v>
      </c>
      <c r="B15">
        <v>90</v>
      </c>
      <c r="C15" t="s">
        <v>34</v>
      </c>
      <c r="D15">
        <v>4.7693000000000003</v>
      </c>
      <c r="E15">
        <v>20.97</v>
      </c>
      <c r="F15">
        <v>17.02</v>
      </c>
      <c r="G15">
        <v>23.75</v>
      </c>
      <c r="H15">
        <v>0.3</v>
      </c>
      <c r="I15">
        <v>43</v>
      </c>
      <c r="J15">
        <v>179.7</v>
      </c>
      <c r="K15">
        <v>52.44</v>
      </c>
      <c r="L15">
        <v>3</v>
      </c>
      <c r="M15">
        <v>4</v>
      </c>
      <c r="N15">
        <v>34.26</v>
      </c>
      <c r="O15">
        <v>22397.24</v>
      </c>
      <c r="P15">
        <v>164.8</v>
      </c>
      <c r="Q15">
        <v>3753.94</v>
      </c>
      <c r="R15">
        <v>159.97</v>
      </c>
      <c r="S15">
        <v>107.88</v>
      </c>
      <c r="T15">
        <v>26174.94</v>
      </c>
      <c r="U15">
        <v>0.67</v>
      </c>
      <c r="V15">
        <v>0.9</v>
      </c>
      <c r="W15">
        <v>0.34</v>
      </c>
      <c r="X15">
        <v>1.61</v>
      </c>
      <c r="Y15">
        <v>2</v>
      </c>
      <c r="Z15">
        <v>10</v>
      </c>
    </row>
    <row r="16" spans="1:26" x14ac:dyDescent="0.25">
      <c r="A16">
        <v>3</v>
      </c>
      <c r="B16">
        <v>90</v>
      </c>
      <c r="C16" t="s">
        <v>34</v>
      </c>
      <c r="D16">
        <v>4.7690000000000001</v>
      </c>
      <c r="E16">
        <v>20.97</v>
      </c>
      <c r="F16">
        <v>17.02</v>
      </c>
      <c r="G16">
        <v>23.75</v>
      </c>
      <c r="H16">
        <v>0.39</v>
      </c>
      <c r="I16">
        <v>43</v>
      </c>
      <c r="J16">
        <v>181.19</v>
      </c>
      <c r="K16">
        <v>52.44</v>
      </c>
      <c r="L16">
        <v>4</v>
      </c>
      <c r="M16">
        <v>0</v>
      </c>
      <c r="N16">
        <v>34.75</v>
      </c>
      <c r="O16">
        <v>22581.25</v>
      </c>
      <c r="P16">
        <v>166.14</v>
      </c>
      <c r="Q16">
        <v>3753.99</v>
      </c>
      <c r="R16">
        <v>159.88</v>
      </c>
      <c r="S16">
        <v>107.88</v>
      </c>
      <c r="T16">
        <v>26132.27</v>
      </c>
      <c r="U16">
        <v>0.67</v>
      </c>
      <c r="V16">
        <v>0.9</v>
      </c>
      <c r="W16">
        <v>0.34</v>
      </c>
      <c r="X16">
        <v>1.61</v>
      </c>
      <c r="Y16">
        <v>2</v>
      </c>
      <c r="Z16">
        <v>10</v>
      </c>
    </row>
    <row r="17" spans="1:26" x14ac:dyDescent="0.25">
      <c r="A17">
        <v>0</v>
      </c>
      <c r="B17">
        <v>10</v>
      </c>
      <c r="C17" t="s">
        <v>34</v>
      </c>
      <c r="D17">
        <v>2.7985000000000002</v>
      </c>
      <c r="E17">
        <v>35.729999999999997</v>
      </c>
      <c r="F17">
        <v>29.91</v>
      </c>
      <c r="G17">
        <v>4.7699999999999996</v>
      </c>
      <c r="H17">
        <v>0.64</v>
      </c>
      <c r="I17">
        <v>376</v>
      </c>
      <c r="J17">
        <v>26.11</v>
      </c>
      <c r="K17">
        <v>12.1</v>
      </c>
      <c r="L17">
        <v>1</v>
      </c>
      <c r="M17">
        <v>0</v>
      </c>
      <c r="N17">
        <v>3.01</v>
      </c>
      <c r="O17">
        <v>3454.41</v>
      </c>
      <c r="P17">
        <v>86.63</v>
      </c>
      <c r="Q17">
        <v>3760.71</v>
      </c>
      <c r="R17">
        <v>574.69000000000005</v>
      </c>
      <c r="S17">
        <v>107.88</v>
      </c>
      <c r="T17">
        <v>231869.62</v>
      </c>
      <c r="U17">
        <v>0.19</v>
      </c>
      <c r="V17">
        <v>0.51</v>
      </c>
      <c r="W17">
        <v>1.32</v>
      </c>
      <c r="X17">
        <v>14.48</v>
      </c>
      <c r="Y17">
        <v>2</v>
      </c>
      <c r="Z17">
        <v>10</v>
      </c>
    </row>
    <row r="18" spans="1:26" x14ac:dyDescent="0.25">
      <c r="A18">
        <v>0</v>
      </c>
      <c r="B18">
        <v>45</v>
      </c>
      <c r="C18" t="s">
        <v>34</v>
      </c>
      <c r="D18">
        <v>4.3221999999999996</v>
      </c>
      <c r="E18">
        <v>23.14</v>
      </c>
      <c r="F18">
        <v>19.09</v>
      </c>
      <c r="G18">
        <v>11.46</v>
      </c>
      <c r="H18">
        <v>0.18</v>
      </c>
      <c r="I18">
        <v>100</v>
      </c>
      <c r="J18">
        <v>98.71</v>
      </c>
      <c r="K18">
        <v>39.72</v>
      </c>
      <c r="L18">
        <v>1</v>
      </c>
      <c r="M18">
        <v>89</v>
      </c>
      <c r="N18">
        <v>12.99</v>
      </c>
      <c r="O18">
        <v>12407.75</v>
      </c>
      <c r="P18">
        <v>136.88</v>
      </c>
      <c r="Q18">
        <v>3755.37</v>
      </c>
      <c r="R18">
        <v>230.22</v>
      </c>
      <c r="S18">
        <v>107.88</v>
      </c>
      <c r="T18">
        <v>61012.82</v>
      </c>
      <c r="U18">
        <v>0.47</v>
      </c>
      <c r="V18">
        <v>0.8</v>
      </c>
      <c r="W18">
        <v>0.39</v>
      </c>
      <c r="X18">
        <v>3.68</v>
      </c>
      <c r="Y18">
        <v>2</v>
      </c>
      <c r="Z18">
        <v>10</v>
      </c>
    </row>
    <row r="19" spans="1:26" x14ac:dyDescent="0.25">
      <c r="A19">
        <v>1</v>
      </c>
      <c r="B19">
        <v>45</v>
      </c>
      <c r="C19" t="s">
        <v>34</v>
      </c>
      <c r="D19">
        <v>4.4642999999999997</v>
      </c>
      <c r="E19">
        <v>22.4</v>
      </c>
      <c r="F19">
        <v>18.66</v>
      </c>
      <c r="G19">
        <v>13.18</v>
      </c>
      <c r="H19">
        <v>0.35</v>
      </c>
      <c r="I19">
        <v>85</v>
      </c>
      <c r="J19">
        <v>99.95</v>
      </c>
      <c r="K19">
        <v>39.72</v>
      </c>
      <c r="L19">
        <v>2</v>
      </c>
      <c r="M19">
        <v>0</v>
      </c>
      <c r="N19">
        <v>13.24</v>
      </c>
      <c r="O19">
        <v>12561.45</v>
      </c>
      <c r="P19">
        <v>129.4</v>
      </c>
      <c r="Q19">
        <v>3754.31</v>
      </c>
      <c r="R19">
        <v>213.05</v>
      </c>
      <c r="S19">
        <v>107.88</v>
      </c>
      <c r="T19">
        <v>52503.67</v>
      </c>
      <c r="U19">
        <v>0.51</v>
      </c>
      <c r="V19">
        <v>0.82</v>
      </c>
      <c r="W19">
        <v>0.47</v>
      </c>
      <c r="X19">
        <v>3.25</v>
      </c>
      <c r="Y19">
        <v>2</v>
      </c>
      <c r="Z19">
        <v>10</v>
      </c>
    </row>
    <row r="20" spans="1:26" x14ac:dyDescent="0.25">
      <c r="A20">
        <v>0</v>
      </c>
      <c r="B20">
        <v>60</v>
      </c>
      <c r="C20" t="s">
        <v>34</v>
      </c>
      <c r="D20">
        <v>3.7856000000000001</v>
      </c>
      <c r="E20">
        <v>26.42</v>
      </c>
      <c r="F20">
        <v>20.71</v>
      </c>
      <c r="G20">
        <v>8.8699999999999992</v>
      </c>
      <c r="H20">
        <v>0.14000000000000001</v>
      </c>
      <c r="I20">
        <v>140</v>
      </c>
      <c r="J20">
        <v>124.63</v>
      </c>
      <c r="K20">
        <v>45</v>
      </c>
      <c r="L20">
        <v>1</v>
      </c>
      <c r="M20">
        <v>138</v>
      </c>
      <c r="N20">
        <v>18.64</v>
      </c>
      <c r="O20">
        <v>15605.44</v>
      </c>
      <c r="P20">
        <v>192</v>
      </c>
      <c r="Q20">
        <v>3755.15</v>
      </c>
      <c r="R20">
        <v>284.88</v>
      </c>
      <c r="S20">
        <v>107.88</v>
      </c>
      <c r="T20">
        <v>88145.87</v>
      </c>
      <c r="U20">
        <v>0.38</v>
      </c>
      <c r="V20">
        <v>0.74</v>
      </c>
      <c r="W20">
        <v>0.45</v>
      </c>
      <c r="X20">
        <v>5.29</v>
      </c>
      <c r="Y20">
        <v>2</v>
      </c>
      <c r="Z20">
        <v>10</v>
      </c>
    </row>
    <row r="21" spans="1:26" x14ac:dyDescent="0.25">
      <c r="A21">
        <v>1</v>
      </c>
      <c r="B21">
        <v>60</v>
      </c>
      <c r="C21" t="s">
        <v>34</v>
      </c>
      <c r="D21">
        <v>4.6269999999999998</v>
      </c>
      <c r="E21">
        <v>21.61</v>
      </c>
      <c r="F21">
        <v>17.84</v>
      </c>
      <c r="G21">
        <v>16.73</v>
      </c>
      <c r="H21">
        <v>0.28000000000000003</v>
      </c>
      <c r="I21">
        <v>64</v>
      </c>
      <c r="J21">
        <v>125.95</v>
      </c>
      <c r="K21">
        <v>45</v>
      </c>
      <c r="L21">
        <v>2</v>
      </c>
      <c r="M21">
        <v>0</v>
      </c>
      <c r="N21">
        <v>18.95</v>
      </c>
      <c r="O21">
        <v>15767.7</v>
      </c>
      <c r="P21">
        <v>140.77000000000001</v>
      </c>
      <c r="Q21">
        <v>3754.22</v>
      </c>
      <c r="R21">
        <v>186.63</v>
      </c>
      <c r="S21">
        <v>107.88</v>
      </c>
      <c r="T21">
        <v>39400.769999999997</v>
      </c>
      <c r="U21">
        <v>0.57999999999999996</v>
      </c>
      <c r="V21">
        <v>0.86</v>
      </c>
      <c r="W21">
        <v>0.4</v>
      </c>
      <c r="X21">
        <v>2.4300000000000002</v>
      </c>
      <c r="Y21">
        <v>2</v>
      </c>
      <c r="Z21">
        <v>10</v>
      </c>
    </row>
    <row r="22" spans="1:26" x14ac:dyDescent="0.25">
      <c r="A22">
        <v>0</v>
      </c>
      <c r="B22">
        <v>80</v>
      </c>
      <c r="C22" t="s">
        <v>34</v>
      </c>
      <c r="D22">
        <v>3.1968000000000001</v>
      </c>
      <c r="E22">
        <v>31.28</v>
      </c>
      <c r="F22">
        <v>22.8</v>
      </c>
      <c r="G22">
        <v>7.16</v>
      </c>
      <c r="H22">
        <v>0.11</v>
      </c>
      <c r="I22">
        <v>191</v>
      </c>
      <c r="J22">
        <v>159.12</v>
      </c>
      <c r="K22">
        <v>50.28</v>
      </c>
      <c r="L22">
        <v>1</v>
      </c>
      <c r="M22">
        <v>189</v>
      </c>
      <c r="N22">
        <v>27.84</v>
      </c>
      <c r="O22">
        <v>19859.16</v>
      </c>
      <c r="P22">
        <v>261.38</v>
      </c>
      <c r="Q22">
        <v>3756.55</v>
      </c>
      <c r="R22">
        <v>355.51</v>
      </c>
      <c r="S22">
        <v>107.88</v>
      </c>
      <c r="T22">
        <v>123204.22</v>
      </c>
      <c r="U22">
        <v>0.3</v>
      </c>
      <c r="V22">
        <v>0.67</v>
      </c>
      <c r="W22">
        <v>0.52</v>
      </c>
      <c r="X22">
        <v>7.38</v>
      </c>
      <c r="Y22">
        <v>2</v>
      </c>
      <c r="Z22">
        <v>10</v>
      </c>
    </row>
    <row r="23" spans="1:26" x14ac:dyDescent="0.25">
      <c r="A23">
        <v>1</v>
      </c>
      <c r="B23">
        <v>80</v>
      </c>
      <c r="C23" t="s">
        <v>34</v>
      </c>
      <c r="D23">
        <v>4.3319000000000001</v>
      </c>
      <c r="E23">
        <v>23.08</v>
      </c>
      <c r="F23">
        <v>18.57</v>
      </c>
      <c r="G23">
        <v>16.38</v>
      </c>
      <c r="H23">
        <v>0.22</v>
      </c>
      <c r="I23">
        <v>68</v>
      </c>
      <c r="J23">
        <v>160.54</v>
      </c>
      <c r="K23">
        <v>50.28</v>
      </c>
      <c r="L23">
        <v>2</v>
      </c>
      <c r="M23">
        <v>66</v>
      </c>
      <c r="N23">
        <v>28.26</v>
      </c>
      <c r="O23">
        <v>20034.400000000001</v>
      </c>
      <c r="P23">
        <v>185.59</v>
      </c>
      <c r="Q23">
        <v>3754.13</v>
      </c>
      <c r="R23">
        <v>216.54</v>
      </c>
      <c r="S23">
        <v>107.88</v>
      </c>
      <c r="T23">
        <v>54337.279999999999</v>
      </c>
      <c r="U23">
        <v>0.5</v>
      </c>
      <c r="V23">
        <v>0.82</v>
      </c>
      <c r="W23">
        <v>0.28999999999999998</v>
      </c>
      <c r="X23">
        <v>3.16</v>
      </c>
      <c r="Y23">
        <v>2</v>
      </c>
      <c r="Z23">
        <v>10</v>
      </c>
    </row>
    <row r="24" spans="1:26" x14ac:dyDescent="0.25">
      <c r="A24">
        <v>2</v>
      </c>
      <c r="B24">
        <v>80</v>
      </c>
      <c r="C24" t="s">
        <v>34</v>
      </c>
      <c r="D24">
        <v>4.7415000000000003</v>
      </c>
      <c r="E24">
        <v>21.09</v>
      </c>
      <c r="F24">
        <v>17.22</v>
      </c>
      <c r="G24">
        <v>21.52</v>
      </c>
      <c r="H24">
        <v>0.33</v>
      </c>
      <c r="I24">
        <v>48</v>
      </c>
      <c r="J24">
        <v>161.97</v>
      </c>
      <c r="K24">
        <v>50.28</v>
      </c>
      <c r="L24">
        <v>3</v>
      </c>
      <c r="M24">
        <v>0</v>
      </c>
      <c r="N24">
        <v>28.69</v>
      </c>
      <c r="O24">
        <v>20210.21</v>
      </c>
      <c r="P24">
        <v>157.11000000000001</v>
      </c>
      <c r="Q24">
        <v>3754.47</v>
      </c>
      <c r="R24">
        <v>166.35</v>
      </c>
      <c r="S24">
        <v>107.88</v>
      </c>
      <c r="T24">
        <v>29338.12</v>
      </c>
      <c r="U24">
        <v>0.65</v>
      </c>
      <c r="V24">
        <v>0.89</v>
      </c>
      <c r="W24">
        <v>0.35</v>
      </c>
      <c r="X24">
        <v>1.81</v>
      </c>
      <c r="Y24">
        <v>2</v>
      </c>
      <c r="Z24">
        <v>10</v>
      </c>
    </row>
    <row r="25" spans="1:26" x14ac:dyDescent="0.25">
      <c r="A25">
        <v>0</v>
      </c>
      <c r="B25">
        <v>35</v>
      </c>
      <c r="C25" t="s">
        <v>34</v>
      </c>
      <c r="D25">
        <v>4.28</v>
      </c>
      <c r="E25">
        <v>23.36</v>
      </c>
      <c r="F25">
        <v>19.600000000000001</v>
      </c>
      <c r="G25">
        <v>10.79</v>
      </c>
      <c r="H25">
        <v>0.22</v>
      </c>
      <c r="I25">
        <v>109</v>
      </c>
      <c r="J25">
        <v>80.84</v>
      </c>
      <c r="K25">
        <v>35.1</v>
      </c>
      <c r="L25">
        <v>1</v>
      </c>
      <c r="M25">
        <v>0</v>
      </c>
      <c r="N25">
        <v>9.74</v>
      </c>
      <c r="O25">
        <v>10204.209999999999</v>
      </c>
      <c r="P25">
        <v>119.75</v>
      </c>
      <c r="Q25">
        <v>3755.73</v>
      </c>
      <c r="R25">
        <v>242.86</v>
      </c>
      <c r="S25">
        <v>107.88</v>
      </c>
      <c r="T25">
        <v>67287.77</v>
      </c>
      <c r="U25">
        <v>0.44</v>
      </c>
      <c r="V25">
        <v>0.78</v>
      </c>
      <c r="W25">
        <v>0.54</v>
      </c>
      <c r="X25">
        <v>4.18</v>
      </c>
      <c r="Y25">
        <v>2</v>
      </c>
      <c r="Z25">
        <v>10</v>
      </c>
    </row>
    <row r="26" spans="1:26" x14ac:dyDescent="0.25">
      <c r="A26">
        <v>0</v>
      </c>
      <c r="B26">
        <v>50</v>
      </c>
      <c r="C26" t="s">
        <v>34</v>
      </c>
      <c r="D26">
        <v>4.1304999999999996</v>
      </c>
      <c r="E26">
        <v>24.21</v>
      </c>
      <c r="F26">
        <v>19.64</v>
      </c>
      <c r="G26">
        <v>10.34</v>
      </c>
      <c r="H26">
        <v>0.16</v>
      </c>
      <c r="I26">
        <v>114</v>
      </c>
      <c r="J26">
        <v>107.41</v>
      </c>
      <c r="K26">
        <v>41.65</v>
      </c>
      <c r="L26">
        <v>1</v>
      </c>
      <c r="M26">
        <v>112</v>
      </c>
      <c r="N26">
        <v>14.77</v>
      </c>
      <c r="O26">
        <v>13481.73</v>
      </c>
      <c r="P26">
        <v>155.99</v>
      </c>
      <c r="Q26">
        <v>3754.33</v>
      </c>
      <c r="R26">
        <v>249.25</v>
      </c>
      <c r="S26">
        <v>107.88</v>
      </c>
      <c r="T26">
        <v>70459.960000000006</v>
      </c>
      <c r="U26">
        <v>0.43</v>
      </c>
      <c r="V26">
        <v>0.78</v>
      </c>
      <c r="W26">
        <v>0.4</v>
      </c>
      <c r="X26">
        <v>4.2300000000000004</v>
      </c>
      <c r="Y26">
        <v>2</v>
      </c>
      <c r="Z26">
        <v>10</v>
      </c>
    </row>
    <row r="27" spans="1:26" x14ac:dyDescent="0.25">
      <c r="A27">
        <v>1</v>
      </c>
      <c r="B27">
        <v>50</v>
      </c>
      <c r="C27" t="s">
        <v>34</v>
      </c>
      <c r="D27">
        <v>4.5267999999999997</v>
      </c>
      <c r="E27">
        <v>22.09</v>
      </c>
      <c r="F27">
        <v>18.34</v>
      </c>
      <c r="G27">
        <v>14.29</v>
      </c>
      <c r="H27">
        <v>0.32</v>
      </c>
      <c r="I27">
        <v>77</v>
      </c>
      <c r="J27">
        <v>108.68</v>
      </c>
      <c r="K27">
        <v>41.65</v>
      </c>
      <c r="L27">
        <v>2</v>
      </c>
      <c r="M27">
        <v>0</v>
      </c>
      <c r="N27">
        <v>15.03</v>
      </c>
      <c r="O27">
        <v>13638.32</v>
      </c>
      <c r="P27">
        <v>133.44999999999999</v>
      </c>
      <c r="Q27">
        <v>3754.88</v>
      </c>
      <c r="R27">
        <v>202.61</v>
      </c>
      <c r="S27">
        <v>107.88</v>
      </c>
      <c r="T27">
        <v>47324.11</v>
      </c>
      <c r="U27">
        <v>0.53</v>
      </c>
      <c r="V27">
        <v>0.83</v>
      </c>
      <c r="W27">
        <v>0.44</v>
      </c>
      <c r="X27">
        <v>2.93</v>
      </c>
      <c r="Y27">
        <v>2</v>
      </c>
      <c r="Z27">
        <v>10</v>
      </c>
    </row>
    <row r="28" spans="1:26" x14ac:dyDescent="0.25">
      <c r="A28">
        <v>0</v>
      </c>
      <c r="B28">
        <v>25</v>
      </c>
      <c r="C28" t="s">
        <v>34</v>
      </c>
      <c r="D28">
        <v>3.9870000000000001</v>
      </c>
      <c r="E28">
        <v>25.08</v>
      </c>
      <c r="F28">
        <v>21.19</v>
      </c>
      <c r="G28">
        <v>8.42</v>
      </c>
      <c r="H28">
        <v>0.28000000000000003</v>
      </c>
      <c r="I28">
        <v>151</v>
      </c>
      <c r="J28">
        <v>61.76</v>
      </c>
      <c r="K28">
        <v>28.92</v>
      </c>
      <c r="L28">
        <v>1</v>
      </c>
      <c r="M28">
        <v>0</v>
      </c>
      <c r="N28">
        <v>6.84</v>
      </c>
      <c r="O28">
        <v>7851.41</v>
      </c>
      <c r="P28">
        <v>110.49</v>
      </c>
      <c r="Q28">
        <v>3756.46</v>
      </c>
      <c r="R28">
        <v>293.95999999999998</v>
      </c>
      <c r="S28">
        <v>107.88</v>
      </c>
      <c r="T28">
        <v>92629.39</v>
      </c>
      <c r="U28">
        <v>0.37</v>
      </c>
      <c r="V28">
        <v>0.72</v>
      </c>
      <c r="W28">
        <v>0.66</v>
      </c>
      <c r="X28">
        <v>5.77</v>
      </c>
      <c r="Y28">
        <v>2</v>
      </c>
      <c r="Z28">
        <v>10</v>
      </c>
    </row>
    <row r="29" spans="1:26" x14ac:dyDescent="0.25">
      <c r="A29">
        <v>0</v>
      </c>
      <c r="B29">
        <v>85</v>
      </c>
      <c r="C29" t="s">
        <v>34</v>
      </c>
      <c r="D29">
        <v>3.0556000000000001</v>
      </c>
      <c r="E29">
        <v>32.729999999999997</v>
      </c>
      <c r="F29">
        <v>23.41</v>
      </c>
      <c r="G29">
        <v>6.85</v>
      </c>
      <c r="H29">
        <v>0.11</v>
      </c>
      <c r="I29">
        <v>205</v>
      </c>
      <c r="J29">
        <v>167.88</v>
      </c>
      <c r="K29">
        <v>51.39</v>
      </c>
      <c r="L29">
        <v>1</v>
      </c>
      <c r="M29">
        <v>203</v>
      </c>
      <c r="N29">
        <v>30.49</v>
      </c>
      <c r="O29">
        <v>20939.59</v>
      </c>
      <c r="P29">
        <v>279.91000000000003</v>
      </c>
      <c r="Q29">
        <v>3755.65</v>
      </c>
      <c r="R29">
        <v>375.92</v>
      </c>
      <c r="S29">
        <v>107.88</v>
      </c>
      <c r="T29">
        <v>133341.01999999999</v>
      </c>
      <c r="U29">
        <v>0.28999999999999998</v>
      </c>
      <c r="V29">
        <v>0.65</v>
      </c>
      <c r="W29">
        <v>0.54</v>
      </c>
      <c r="X29">
        <v>7.99</v>
      </c>
      <c r="Y29">
        <v>2</v>
      </c>
      <c r="Z29">
        <v>10</v>
      </c>
    </row>
    <row r="30" spans="1:26" x14ac:dyDescent="0.25">
      <c r="A30">
        <v>1</v>
      </c>
      <c r="B30">
        <v>85</v>
      </c>
      <c r="C30" t="s">
        <v>34</v>
      </c>
      <c r="D30">
        <v>4.3986999999999998</v>
      </c>
      <c r="E30">
        <v>22.73</v>
      </c>
      <c r="F30">
        <v>18.02</v>
      </c>
      <c r="G30">
        <v>15.67</v>
      </c>
      <c r="H30">
        <v>0.21</v>
      </c>
      <c r="I30">
        <v>69</v>
      </c>
      <c r="J30">
        <v>169.33</v>
      </c>
      <c r="K30">
        <v>51.39</v>
      </c>
      <c r="L30">
        <v>2</v>
      </c>
      <c r="M30">
        <v>67</v>
      </c>
      <c r="N30">
        <v>30.94</v>
      </c>
      <c r="O30">
        <v>21118.46</v>
      </c>
      <c r="P30">
        <v>188.79</v>
      </c>
      <c r="Q30">
        <v>3753.95</v>
      </c>
      <c r="R30">
        <v>196.52</v>
      </c>
      <c r="S30">
        <v>107.88</v>
      </c>
      <c r="T30">
        <v>44318.080000000002</v>
      </c>
      <c r="U30">
        <v>0.55000000000000004</v>
      </c>
      <c r="V30">
        <v>0.85</v>
      </c>
      <c r="W30">
        <v>0.3</v>
      </c>
      <c r="X30">
        <v>2.61</v>
      </c>
      <c r="Y30">
        <v>2</v>
      </c>
      <c r="Z30">
        <v>10</v>
      </c>
    </row>
    <row r="31" spans="1:26" x14ac:dyDescent="0.25">
      <c r="A31">
        <v>2</v>
      </c>
      <c r="B31">
        <v>85</v>
      </c>
      <c r="C31" t="s">
        <v>34</v>
      </c>
      <c r="D31">
        <v>4.7426000000000004</v>
      </c>
      <c r="E31">
        <v>21.09</v>
      </c>
      <c r="F31">
        <v>17.149999999999999</v>
      </c>
      <c r="G31">
        <v>22.37</v>
      </c>
      <c r="H31">
        <v>0.31</v>
      </c>
      <c r="I31">
        <v>46</v>
      </c>
      <c r="J31">
        <v>170.79</v>
      </c>
      <c r="K31">
        <v>51.39</v>
      </c>
      <c r="L31">
        <v>3</v>
      </c>
      <c r="M31">
        <v>0</v>
      </c>
      <c r="N31">
        <v>31.4</v>
      </c>
      <c r="O31">
        <v>21297.94</v>
      </c>
      <c r="P31">
        <v>161.04</v>
      </c>
      <c r="Q31">
        <v>3754.21</v>
      </c>
      <c r="R31">
        <v>164.25</v>
      </c>
      <c r="S31">
        <v>107.88</v>
      </c>
      <c r="T31">
        <v>28301.07</v>
      </c>
      <c r="U31">
        <v>0.66</v>
      </c>
      <c r="V31">
        <v>0.89</v>
      </c>
      <c r="W31">
        <v>0.35</v>
      </c>
      <c r="X31">
        <v>1.74</v>
      </c>
      <c r="Y31">
        <v>2</v>
      </c>
      <c r="Z31">
        <v>10</v>
      </c>
    </row>
    <row r="32" spans="1:26" x14ac:dyDescent="0.25">
      <c r="A32">
        <v>0</v>
      </c>
      <c r="B32">
        <v>20</v>
      </c>
      <c r="C32" t="s">
        <v>34</v>
      </c>
      <c r="D32">
        <v>3.7414999999999998</v>
      </c>
      <c r="E32">
        <v>26.73</v>
      </c>
      <c r="F32">
        <v>22.67</v>
      </c>
      <c r="G32">
        <v>7.2</v>
      </c>
      <c r="H32">
        <v>0.34</v>
      </c>
      <c r="I32">
        <v>189</v>
      </c>
      <c r="J32">
        <v>51.33</v>
      </c>
      <c r="K32">
        <v>24.83</v>
      </c>
      <c r="L32">
        <v>1</v>
      </c>
      <c r="M32">
        <v>0</v>
      </c>
      <c r="N32">
        <v>5.51</v>
      </c>
      <c r="O32">
        <v>6564.78</v>
      </c>
      <c r="P32">
        <v>105.27</v>
      </c>
      <c r="Q32">
        <v>3756.56</v>
      </c>
      <c r="R32">
        <v>342.11</v>
      </c>
      <c r="S32">
        <v>107.88</v>
      </c>
      <c r="T32">
        <v>116516.84</v>
      </c>
      <c r="U32">
        <v>0.32</v>
      </c>
      <c r="V32">
        <v>0.67</v>
      </c>
      <c r="W32">
        <v>0.77</v>
      </c>
      <c r="X32">
        <v>7.25</v>
      </c>
      <c r="Y32">
        <v>2</v>
      </c>
      <c r="Z32">
        <v>10</v>
      </c>
    </row>
    <row r="33" spans="1:26" x14ac:dyDescent="0.25">
      <c r="A33">
        <v>0</v>
      </c>
      <c r="B33">
        <v>65</v>
      </c>
      <c r="C33" t="s">
        <v>34</v>
      </c>
      <c r="D33">
        <v>3.6398999999999999</v>
      </c>
      <c r="E33">
        <v>27.47</v>
      </c>
      <c r="F33">
        <v>21.16</v>
      </c>
      <c r="G33">
        <v>8.35</v>
      </c>
      <c r="H33">
        <v>0.13</v>
      </c>
      <c r="I33">
        <v>152</v>
      </c>
      <c r="J33">
        <v>133.21</v>
      </c>
      <c r="K33">
        <v>46.47</v>
      </c>
      <c r="L33">
        <v>1</v>
      </c>
      <c r="M33">
        <v>150</v>
      </c>
      <c r="N33">
        <v>20.75</v>
      </c>
      <c r="O33">
        <v>16663.419999999998</v>
      </c>
      <c r="P33">
        <v>208.4</v>
      </c>
      <c r="Q33">
        <v>3755.41</v>
      </c>
      <c r="R33">
        <v>299.85000000000002</v>
      </c>
      <c r="S33">
        <v>107.88</v>
      </c>
      <c r="T33">
        <v>95571.7</v>
      </c>
      <c r="U33">
        <v>0.36</v>
      </c>
      <c r="V33">
        <v>0.72</v>
      </c>
      <c r="W33">
        <v>0.46</v>
      </c>
      <c r="X33">
        <v>5.74</v>
      </c>
      <c r="Y33">
        <v>2</v>
      </c>
      <c r="Z33">
        <v>10</v>
      </c>
    </row>
    <row r="34" spans="1:26" x14ac:dyDescent="0.25">
      <c r="A34">
        <v>1</v>
      </c>
      <c r="B34">
        <v>65</v>
      </c>
      <c r="C34" t="s">
        <v>34</v>
      </c>
      <c r="D34">
        <v>4.67</v>
      </c>
      <c r="E34">
        <v>21.41</v>
      </c>
      <c r="F34">
        <v>17.63</v>
      </c>
      <c r="G34">
        <v>17.93</v>
      </c>
      <c r="H34">
        <v>0.26</v>
      </c>
      <c r="I34">
        <v>59</v>
      </c>
      <c r="J34">
        <v>134.55000000000001</v>
      </c>
      <c r="K34">
        <v>46.47</v>
      </c>
      <c r="L34">
        <v>2</v>
      </c>
      <c r="M34">
        <v>1</v>
      </c>
      <c r="N34">
        <v>21.09</v>
      </c>
      <c r="O34">
        <v>16828.84</v>
      </c>
      <c r="P34">
        <v>143.97999999999999</v>
      </c>
      <c r="Q34">
        <v>3754.76</v>
      </c>
      <c r="R34">
        <v>179.47</v>
      </c>
      <c r="S34">
        <v>107.88</v>
      </c>
      <c r="T34">
        <v>35842.97</v>
      </c>
      <c r="U34">
        <v>0.6</v>
      </c>
      <c r="V34">
        <v>0.87</v>
      </c>
      <c r="W34">
        <v>0.39</v>
      </c>
      <c r="X34">
        <v>2.21</v>
      </c>
      <c r="Y34">
        <v>2</v>
      </c>
      <c r="Z34">
        <v>10</v>
      </c>
    </row>
    <row r="35" spans="1:26" x14ac:dyDescent="0.25">
      <c r="A35">
        <v>2</v>
      </c>
      <c r="B35">
        <v>65</v>
      </c>
      <c r="C35" t="s">
        <v>34</v>
      </c>
      <c r="D35">
        <v>4.6696999999999997</v>
      </c>
      <c r="E35">
        <v>21.41</v>
      </c>
      <c r="F35">
        <v>17.63</v>
      </c>
      <c r="G35">
        <v>17.93</v>
      </c>
      <c r="H35">
        <v>0.39</v>
      </c>
      <c r="I35">
        <v>59</v>
      </c>
      <c r="J35">
        <v>135.9</v>
      </c>
      <c r="K35">
        <v>46.47</v>
      </c>
      <c r="L35">
        <v>3</v>
      </c>
      <c r="M35">
        <v>0</v>
      </c>
      <c r="N35">
        <v>21.43</v>
      </c>
      <c r="O35">
        <v>16994.64</v>
      </c>
      <c r="P35">
        <v>145.38999999999999</v>
      </c>
      <c r="Q35">
        <v>3754.94</v>
      </c>
      <c r="R35">
        <v>179.44</v>
      </c>
      <c r="S35">
        <v>107.88</v>
      </c>
      <c r="T35">
        <v>35828.44</v>
      </c>
      <c r="U35">
        <v>0.6</v>
      </c>
      <c r="V35">
        <v>0.87</v>
      </c>
      <c r="W35">
        <v>0.39</v>
      </c>
      <c r="X35">
        <v>2.2200000000000002</v>
      </c>
      <c r="Y35">
        <v>2</v>
      </c>
      <c r="Z35">
        <v>10</v>
      </c>
    </row>
    <row r="36" spans="1:26" x14ac:dyDescent="0.25">
      <c r="A36">
        <v>0</v>
      </c>
      <c r="B36">
        <v>75</v>
      </c>
      <c r="C36" t="s">
        <v>34</v>
      </c>
      <c r="D36">
        <v>3.335</v>
      </c>
      <c r="E36">
        <v>29.98</v>
      </c>
      <c r="F36">
        <v>22.27</v>
      </c>
      <c r="G36">
        <v>7.51</v>
      </c>
      <c r="H36">
        <v>0.12</v>
      </c>
      <c r="I36">
        <v>178</v>
      </c>
      <c r="J36">
        <v>150.44</v>
      </c>
      <c r="K36">
        <v>49.1</v>
      </c>
      <c r="L36">
        <v>1</v>
      </c>
      <c r="M36">
        <v>176</v>
      </c>
      <c r="N36">
        <v>25.34</v>
      </c>
      <c r="O36">
        <v>18787.759999999998</v>
      </c>
      <c r="P36">
        <v>243.8</v>
      </c>
      <c r="Q36">
        <v>3755.26</v>
      </c>
      <c r="R36">
        <v>337.36</v>
      </c>
      <c r="S36">
        <v>107.88</v>
      </c>
      <c r="T36">
        <v>114195.61</v>
      </c>
      <c r="U36">
        <v>0.32</v>
      </c>
      <c r="V36">
        <v>0.69</v>
      </c>
      <c r="W36">
        <v>0.51</v>
      </c>
      <c r="X36">
        <v>6.85</v>
      </c>
      <c r="Y36">
        <v>2</v>
      </c>
      <c r="Z36">
        <v>10</v>
      </c>
    </row>
    <row r="37" spans="1:26" x14ac:dyDescent="0.25">
      <c r="A37">
        <v>1</v>
      </c>
      <c r="B37">
        <v>75</v>
      </c>
      <c r="C37" t="s">
        <v>34</v>
      </c>
      <c r="D37">
        <v>4.5242000000000004</v>
      </c>
      <c r="E37">
        <v>22.1</v>
      </c>
      <c r="F37">
        <v>17.96</v>
      </c>
      <c r="G37">
        <v>17.670000000000002</v>
      </c>
      <c r="H37">
        <v>0.23</v>
      </c>
      <c r="I37">
        <v>61</v>
      </c>
      <c r="J37">
        <v>151.83000000000001</v>
      </c>
      <c r="K37">
        <v>49.1</v>
      </c>
      <c r="L37">
        <v>2</v>
      </c>
      <c r="M37">
        <v>58</v>
      </c>
      <c r="N37">
        <v>25.73</v>
      </c>
      <c r="O37">
        <v>18959.54</v>
      </c>
      <c r="P37">
        <v>166.09</v>
      </c>
      <c r="Q37">
        <v>3753.78</v>
      </c>
      <c r="R37">
        <v>194.24</v>
      </c>
      <c r="S37">
        <v>107.88</v>
      </c>
      <c r="T37">
        <v>43221.78</v>
      </c>
      <c r="U37">
        <v>0.56000000000000005</v>
      </c>
      <c r="V37">
        <v>0.85</v>
      </c>
      <c r="W37">
        <v>0.31</v>
      </c>
      <c r="X37">
        <v>2.5499999999999998</v>
      </c>
      <c r="Y37">
        <v>2</v>
      </c>
      <c r="Z37">
        <v>10</v>
      </c>
    </row>
    <row r="38" spans="1:26" x14ac:dyDescent="0.25">
      <c r="A38">
        <v>2</v>
      </c>
      <c r="B38">
        <v>75</v>
      </c>
      <c r="C38" t="s">
        <v>34</v>
      </c>
      <c r="D38">
        <v>4.7069999999999999</v>
      </c>
      <c r="E38">
        <v>21.24</v>
      </c>
      <c r="F38">
        <v>17.38</v>
      </c>
      <c r="G38">
        <v>20.05</v>
      </c>
      <c r="H38">
        <v>0.35</v>
      </c>
      <c r="I38">
        <v>52</v>
      </c>
      <c r="J38">
        <v>153.22999999999999</v>
      </c>
      <c r="K38">
        <v>49.1</v>
      </c>
      <c r="L38">
        <v>3</v>
      </c>
      <c r="M38">
        <v>0</v>
      </c>
      <c r="N38">
        <v>26.13</v>
      </c>
      <c r="O38">
        <v>19131.849999999999</v>
      </c>
      <c r="P38">
        <v>153.54</v>
      </c>
      <c r="Q38">
        <v>3754.33</v>
      </c>
      <c r="R38">
        <v>171.42</v>
      </c>
      <c r="S38">
        <v>107.88</v>
      </c>
      <c r="T38">
        <v>31854.29</v>
      </c>
      <c r="U38">
        <v>0.63</v>
      </c>
      <c r="V38">
        <v>0.88</v>
      </c>
      <c r="W38">
        <v>0.37</v>
      </c>
      <c r="X38">
        <v>1.97</v>
      </c>
      <c r="Y38">
        <v>2</v>
      </c>
      <c r="Z38">
        <v>10</v>
      </c>
    </row>
    <row r="39" spans="1:26" x14ac:dyDescent="0.25">
      <c r="A39">
        <v>0</v>
      </c>
      <c r="B39">
        <v>95</v>
      </c>
      <c r="C39" t="s">
        <v>34</v>
      </c>
      <c r="D39">
        <v>2.8056000000000001</v>
      </c>
      <c r="E39">
        <v>35.64</v>
      </c>
      <c r="F39">
        <v>24.54</v>
      </c>
      <c r="G39">
        <v>6.35</v>
      </c>
      <c r="H39">
        <v>0.1</v>
      </c>
      <c r="I39">
        <v>232</v>
      </c>
      <c r="J39">
        <v>185.69</v>
      </c>
      <c r="K39">
        <v>53.44</v>
      </c>
      <c r="L39">
        <v>1</v>
      </c>
      <c r="M39">
        <v>230</v>
      </c>
      <c r="N39">
        <v>36.26</v>
      </c>
      <c r="O39">
        <v>23136.14</v>
      </c>
      <c r="P39">
        <v>317.02999999999997</v>
      </c>
      <c r="Q39">
        <v>3757.81</v>
      </c>
      <c r="R39">
        <v>413.77</v>
      </c>
      <c r="S39">
        <v>107.88</v>
      </c>
      <c r="T39">
        <v>152129.07</v>
      </c>
      <c r="U39">
        <v>0.26</v>
      </c>
      <c r="V39">
        <v>0.62</v>
      </c>
      <c r="W39">
        <v>0.57999999999999996</v>
      </c>
      <c r="X39">
        <v>9.11</v>
      </c>
      <c r="Y39">
        <v>2</v>
      </c>
      <c r="Z39">
        <v>10</v>
      </c>
    </row>
    <row r="40" spans="1:26" x14ac:dyDescent="0.25">
      <c r="A40">
        <v>1</v>
      </c>
      <c r="B40">
        <v>95</v>
      </c>
      <c r="C40" t="s">
        <v>34</v>
      </c>
      <c r="D40">
        <v>4.3220000000000001</v>
      </c>
      <c r="E40">
        <v>23.14</v>
      </c>
      <c r="F40">
        <v>17.84</v>
      </c>
      <c r="G40">
        <v>14.08</v>
      </c>
      <c r="H40">
        <v>0.19</v>
      </c>
      <c r="I40">
        <v>76</v>
      </c>
      <c r="J40">
        <v>187.21</v>
      </c>
      <c r="K40">
        <v>53.44</v>
      </c>
      <c r="L40">
        <v>2</v>
      </c>
      <c r="M40">
        <v>74</v>
      </c>
      <c r="N40">
        <v>36.770000000000003</v>
      </c>
      <c r="O40">
        <v>23322.880000000001</v>
      </c>
      <c r="P40">
        <v>206.91</v>
      </c>
      <c r="Q40">
        <v>3754.12</v>
      </c>
      <c r="R40">
        <v>188.42</v>
      </c>
      <c r="S40">
        <v>107.88</v>
      </c>
      <c r="T40">
        <v>40235.85</v>
      </c>
      <c r="U40">
        <v>0.56999999999999995</v>
      </c>
      <c r="V40">
        <v>0.86</v>
      </c>
      <c r="W40">
        <v>0.33</v>
      </c>
      <c r="X40">
        <v>2.4300000000000002</v>
      </c>
      <c r="Y40">
        <v>2</v>
      </c>
      <c r="Z40">
        <v>10</v>
      </c>
    </row>
    <row r="41" spans="1:26" x14ac:dyDescent="0.25">
      <c r="A41">
        <v>2</v>
      </c>
      <c r="B41">
        <v>95</v>
      </c>
      <c r="C41" t="s">
        <v>34</v>
      </c>
      <c r="D41">
        <v>4.7483000000000004</v>
      </c>
      <c r="E41">
        <v>21.06</v>
      </c>
      <c r="F41">
        <v>16.989999999999998</v>
      </c>
      <c r="G41">
        <v>23.71</v>
      </c>
      <c r="H41">
        <v>0.28000000000000003</v>
      </c>
      <c r="I41">
        <v>43</v>
      </c>
      <c r="J41">
        <v>188.73</v>
      </c>
      <c r="K41">
        <v>53.44</v>
      </c>
      <c r="L41">
        <v>3</v>
      </c>
      <c r="M41">
        <v>25</v>
      </c>
      <c r="N41">
        <v>37.29</v>
      </c>
      <c r="O41">
        <v>23510.33</v>
      </c>
      <c r="P41">
        <v>171.88</v>
      </c>
      <c r="Q41">
        <v>3753.87</v>
      </c>
      <c r="R41">
        <v>160.12</v>
      </c>
      <c r="S41">
        <v>107.88</v>
      </c>
      <c r="T41">
        <v>26247.66</v>
      </c>
      <c r="U41">
        <v>0.67</v>
      </c>
      <c r="V41">
        <v>0.9</v>
      </c>
      <c r="W41">
        <v>0.31</v>
      </c>
      <c r="X41">
        <v>1.58</v>
      </c>
      <c r="Y41">
        <v>2</v>
      </c>
      <c r="Z41">
        <v>10</v>
      </c>
    </row>
    <row r="42" spans="1:26" x14ac:dyDescent="0.25">
      <c r="A42">
        <v>3</v>
      </c>
      <c r="B42">
        <v>95</v>
      </c>
      <c r="C42" t="s">
        <v>34</v>
      </c>
      <c r="D42">
        <v>4.7796000000000003</v>
      </c>
      <c r="E42">
        <v>20.92</v>
      </c>
      <c r="F42">
        <v>16.93</v>
      </c>
      <c r="G42">
        <v>24.77</v>
      </c>
      <c r="H42">
        <v>0.37</v>
      </c>
      <c r="I42">
        <v>41</v>
      </c>
      <c r="J42">
        <v>190.25</v>
      </c>
      <c r="K42">
        <v>53.44</v>
      </c>
      <c r="L42">
        <v>4</v>
      </c>
      <c r="M42">
        <v>0</v>
      </c>
      <c r="N42">
        <v>37.82</v>
      </c>
      <c r="O42">
        <v>23698.48</v>
      </c>
      <c r="P42">
        <v>169.93</v>
      </c>
      <c r="Q42">
        <v>3753.96</v>
      </c>
      <c r="R42">
        <v>156.79</v>
      </c>
      <c r="S42">
        <v>107.88</v>
      </c>
      <c r="T42">
        <v>24592.799999999999</v>
      </c>
      <c r="U42">
        <v>0.69</v>
      </c>
      <c r="V42">
        <v>0.9</v>
      </c>
      <c r="W42">
        <v>0.34</v>
      </c>
      <c r="X42">
        <v>1.52</v>
      </c>
      <c r="Y42">
        <v>2</v>
      </c>
      <c r="Z42">
        <v>10</v>
      </c>
    </row>
    <row r="43" spans="1:26" x14ac:dyDescent="0.25">
      <c r="A43">
        <v>0</v>
      </c>
      <c r="B43">
        <v>55</v>
      </c>
      <c r="C43" t="s">
        <v>34</v>
      </c>
      <c r="D43">
        <v>3.9500999999999999</v>
      </c>
      <c r="E43">
        <v>25.32</v>
      </c>
      <c r="F43">
        <v>20.2</v>
      </c>
      <c r="G43">
        <v>9.5399999999999991</v>
      </c>
      <c r="H43">
        <v>0.15</v>
      </c>
      <c r="I43">
        <v>127</v>
      </c>
      <c r="J43">
        <v>116.05</v>
      </c>
      <c r="K43">
        <v>43.4</v>
      </c>
      <c r="L43">
        <v>1</v>
      </c>
      <c r="M43">
        <v>125</v>
      </c>
      <c r="N43">
        <v>16.649999999999999</v>
      </c>
      <c r="O43">
        <v>14546.17</v>
      </c>
      <c r="P43">
        <v>174.3</v>
      </c>
      <c r="Q43">
        <v>3754.42</v>
      </c>
      <c r="R43">
        <v>267.89</v>
      </c>
      <c r="S43">
        <v>107.88</v>
      </c>
      <c r="T43">
        <v>79716.28</v>
      </c>
      <c r="U43">
        <v>0.4</v>
      </c>
      <c r="V43">
        <v>0.76</v>
      </c>
      <c r="W43">
        <v>0.42</v>
      </c>
      <c r="X43">
        <v>4.78</v>
      </c>
      <c r="Y43">
        <v>2</v>
      </c>
      <c r="Z43">
        <v>10</v>
      </c>
    </row>
    <row r="44" spans="1:26" x14ac:dyDescent="0.25">
      <c r="A44">
        <v>1</v>
      </c>
      <c r="B44">
        <v>55</v>
      </c>
      <c r="C44" t="s">
        <v>34</v>
      </c>
      <c r="D44">
        <v>4.6323999999999996</v>
      </c>
      <c r="E44">
        <v>21.59</v>
      </c>
      <c r="F44">
        <v>17.829999999999998</v>
      </c>
      <c r="G44">
        <v>15.28</v>
      </c>
      <c r="H44">
        <v>0.3</v>
      </c>
      <c r="I44">
        <v>70</v>
      </c>
      <c r="J44">
        <v>117.34</v>
      </c>
      <c r="K44">
        <v>43.4</v>
      </c>
      <c r="L44">
        <v>2</v>
      </c>
      <c r="M44">
        <v>0</v>
      </c>
      <c r="N44">
        <v>16.940000000000001</v>
      </c>
      <c r="O44">
        <v>14705.49</v>
      </c>
      <c r="P44">
        <v>135.43</v>
      </c>
      <c r="Q44">
        <v>3754.77</v>
      </c>
      <c r="R44">
        <v>184.34</v>
      </c>
      <c r="S44">
        <v>107.88</v>
      </c>
      <c r="T44">
        <v>38227.129999999997</v>
      </c>
      <c r="U44">
        <v>0.59</v>
      </c>
      <c r="V44">
        <v>0.86</v>
      </c>
      <c r="W44">
        <v>0.44</v>
      </c>
      <c r="X44">
        <v>2.42</v>
      </c>
      <c r="Y44">
        <v>2</v>
      </c>
      <c r="Z44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Planilha21"/>
  <dimension ref="A1:C49"/>
  <sheetViews>
    <sheetView workbookViewId="0"/>
  </sheetViews>
  <sheetFormatPr defaultRowHeight="15" x14ac:dyDescent="0.25"/>
  <sheetData>
    <row r="1" spans="1:3" x14ac:dyDescent="0.25">
      <c r="A1" t="s">
        <v>35</v>
      </c>
    </row>
    <row r="2" spans="1:3" x14ac:dyDescent="0.25">
      <c r="A2" t="s">
        <v>36</v>
      </c>
    </row>
    <row r="3" spans="1:3" x14ac:dyDescent="0.25">
      <c r="A3" t="s">
        <v>37</v>
      </c>
    </row>
    <row r="6" spans="1:3" x14ac:dyDescent="0.25">
      <c r="A6" t="s">
        <v>38</v>
      </c>
      <c r="B6" t="s">
        <v>39</v>
      </c>
      <c r="C6" t="s">
        <v>40</v>
      </c>
    </row>
    <row r="7" spans="1:3" x14ac:dyDescent="0.25">
      <c r="A7" t="e">
        <f>INDEX(resultados!$A$2:$ZZ$44, 1, MATCH($B$1, resultados!$A$1:$ZZ$1, 0))</f>
        <v>#N/A</v>
      </c>
      <c r="B7" t="e">
        <f>INDEX(resultados!$A$2:$ZZ$44, 1, MATCH($B$2, resultados!$A$1:$ZZ$1, 0))</f>
        <v>#N/A</v>
      </c>
      <c r="C7" t="e">
        <f>INDEX(resultados!$A$2:$ZZ$44, 1, MATCH($B$3, resultados!$A$1:$ZZ$1, 0))</f>
        <v>#N/A</v>
      </c>
    </row>
    <row r="8" spans="1:3" x14ac:dyDescent="0.25">
      <c r="A8" t="e">
        <f>INDEX(resultados!$A$2:$ZZ$44, 2, MATCH($B$1, resultados!$A$1:$ZZ$1, 0))</f>
        <v>#N/A</v>
      </c>
      <c r="B8" t="e">
        <f>INDEX(resultados!$A$2:$ZZ$44, 2, MATCH($B$2, resultados!$A$1:$ZZ$1, 0))</f>
        <v>#N/A</v>
      </c>
      <c r="C8" t="e">
        <f>INDEX(resultados!$A$2:$ZZ$44, 2, MATCH($B$3, resultados!$A$1:$ZZ$1, 0))</f>
        <v>#N/A</v>
      </c>
    </row>
    <row r="9" spans="1:3" x14ac:dyDescent="0.25">
      <c r="A9" t="e">
        <f>INDEX(resultados!$A$2:$ZZ$44, 3, MATCH($B$1, resultados!$A$1:$ZZ$1, 0))</f>
        <v>#N/A</v>
      </c>
      <c r="B9" t="e">
        <f>INDEX(resultados!$A$2:$ZZ$44, 3, MATCH($B$2, resultados!$A$1:$ZZ$1, 0))</f>
        <v>#N/A</v>
      </c>
      <c r="C9" t="e">
        <f>INDEX(resultados!$A$2:$ZZ$44, 3, MATCH($B$3, resultados!$A$1:$ZZ$1, 0))</f>
        <v>#N/A</v>
      </c>
    </row>
    <row r="10" spans="1:3" x14ac:dyDescent="0.25">
      <c r="A10" t="e">
        <f>INDEX(resultados!$A$2:$ZZ$44, 4, MATCH($B$1, resultados!$A$1:$ZZ$1, 0))</f>
        <v>#N/A</v>
      </c>
      <c r="B10" t="e">
        <f>INDEX(resultados!$A$2:$ZZ$44, 4, MATCH($B$2, resultados!$A$1:$ZZ$1, 0))</f>
        <v>#N/A</v>
      </c>
      <c r="C10" t="e">
        <f>INDEX(resultados!$A$2:$ZZ$44, 4, MATCH($B$3, resultados!$A$1:$ZZ$1, 0))</f>
        <v>#N/A</v>
      </c>
    </row>
    <row r="11" spans="1:3" x14ac:dyDescent="0.25">
      <c r="A11" t="e">
        <f>INDEX(resultados!$A$2:$ZZ$44, 5, MATCH($B$1, resultados!$A$1:$ZZ$1, 0))</f>
        <v>#N/A</v>
      </c>
      <c r="B11" t="e">
        <f>INDEX(resultados!$A$2:$ZZ$44, 5, MATCH($B$2, resultados!$A$1:$ZZ$1, 0))</f>
        <v>#N/A</v>
      </c>
      <c r="C11" t="e">
        <f>INDEX(resultados!$A$2:$ZZ$44, 5, MATCH($B$3, resultados!$A$1:$ZZ$1, 0))</f>
        <v>#N/A</v>
      </c>
    </row>
    <row r="12" spans="1:3" x14ac:dyDescent="0.25">
      <c r="A12" t="e">
        <f>INDEX(resultados!$A$2:$ZZ$44, 6, MATCH($B$1, resultados!$A$1:$ZZ$1, 0))</f>
        <v>#N/A</v>
      </c>
      <c r="B12" t="e">
        <f>INDEX(resultados!$A$2:$ZZ$44, 6, MATCH($B$2, resultados!$A$1:$ZZ$1, 0))</f>
        <v>#N/A</v>
      </c>
      <c r="C12" t="e">
        <f>INDEX(resultados!$A$2:$ZZ$44, 6, MATCH($B$3, resultados!$A$1:$ZZ$1, 0))</f>
        <v>#N/A</v>
      </c>
    </row>
    <row r="13" spans="1:3" x14ac:dyDescent="0.25">
      <c r="A13" t="e">
        <f>INDEX(resultados!$A$2:$ZZ$44, 7, MATCH($B$1, resultados!$A$1:$ZZ$1, 0))</f>
        <v>#N/A</v>
      </c>
      <c r="B13" t="e">
        <f>INDEX(resultados!$A$2:$ZZ$44, 7, MATCH($B$2, resultados!$A$1:$ZZ$1, 0))</f>
        <v>#N/A</v>
      </c>
      <c r="C13" t="e">
        <f>INDEX(resultados!$A$2:$ZZ$44, 7, MATCH($B$3, resultados!$A$1:$ZZ$1, 0))</f>
        <v>#N/A</v>
      </c>
    </row>
    <row r="14" spans="1:3" x14ac:dyDescent="0.25">
      <c r="A14" t="e">
        <f>INDEX(resultados!$A$2:$ZZ$44, 8, MATCH($B$1, resultados!$A$1:$ZZ$1, 0))</f>
        <v>#N/A</v>
      </c>
      <c r="B14" t="e">
        <f>INDEX(resultados!$A$2:$ZZ$44, 8, MATCH($B$2, resultados!$A$1:$ZZ$1, 0))</f>
        <v>#N/A</v>
      </c>
      <c r="C14" t="e">
        <f>INDEX(resultados!$A$2:$ZZ$44, 8, MATCH($B$3, resultados!$A$1:$ZZ$1, 0))</f>
        <v>#N/A</v>
      </c>
    </row>
    <row r="15" spans="1:3" x14ac:dyDescent="0.25">
      <c r="A15" t="e">
        <f>INDEX(resultados!$A$2:$ZZ$44, 9, MATCH($B$1, resultados!$A$1:$ZZ$1, 0))</f>
        <v>#N/A</v>
      </c>
      <c r="B15" t="e">
        <f>INDEX(resultados!$A$2:$ZZ$44, 9, MATCH($B$2, resultados!$A$1:$ZZ$1, 0))</f>
        <v>#N/A</v>
      </c>
      <c r="C15" t="e">
        <f>INDEX(resultados!$A$2:$ZZ$44, 9, MATCH($B$3, resultados!$A$1:$ZZ$1, 0))</f>
        <v>#N/A</v>
      </c>
    </row>
    <row r="16" spans="1:3" x14ac:dyDescent="0.25">
      <c r="A16" t="e">
        <f>INDEX(resultados!$A$2:$ZZ$44, 10, MATCH($B$1, resultados!$A$1:$ZZ$1, 0))</f>
        <v>#N/A</v>
      </c>
      <c r="B16" t="e">
        <f>INDEX(resultados!$A$2:$ZZ$44, 10, MATCH($B$2, resultados!$A$1:$ZZ$1, 0))</f>
        <v>#N/A</v>
      </c>
      <c r="C16" t="e">
        <f>INDEX(resultados!$A$2:$ZZ$44, 10, MATCH($B$3, resultados!$A$1:$ZZ$1, 0))</f>
        <v>#N/A</v>
      </c>
    </row>
    <row r="17" spans="1:3" x14ac:dyDescent="0.25">
      <c r="A17" t="e">
        <f>INDEX(resultados!$A$2:$ZZ$44, 11, MATCH($B$1, resultados!$A$1:$ZZ$1, 0))</f>
        <v>#N/A</v>
      </c>
      <c r="B17" t="e">
        <f>INDEX(resultados!$A$2:$ZZ$44, 11, MATCH($B$2, resultados!$A$1:$ZZ$1, 0))</f>
        <v>#N/A</v>
      </c>
      <c r="C17" t="e">
        <f>INDEX(resultados!$A$2:$ZZ$44, 11, MATCH($B$3, resultados!$A$1:$ZZ$1, 0))</f>
        <v>#N/A</v>
      </c>
    </row>
    <row r="18" spans="1:3" x14ac:dyDescent="0.25">
      <c r="A18" t="e">
        <f>INDEX(resultados!$A$2:$ZZ$44, 12, MATCH($B$1, resultados!$A$1:$ZZ$1, 0))</f>
        <v>#N/A</v>
      </c>
      <c r="B18" t="e">
        <f>INDEX(resultados!$A$2:$ZZ$44, 12, MATCH($B$2, resultados!$A$1:$ZZ$1, 0))</f>
        <v>#N/A</v>
      </c>
      <c r="C18" t="e">
        <f>INDEX(resultados!$A$2:$ZZ$44, 12, MATCH($B$3, resultados!$A$1:$ZZ$1, 0))</f>
        <v>#N/A</v>
      </c>
    </row>
    <row r="19" spans="1:3" x14ac:dyDescent="0.25">
      <c r="A19" t="e">
        <f>INDEX(resultados!$A$2:$ZZ$44, 13, MATCH($B$1, resultados!$A$1:$ZZ$1, 0))</f>
        <v>#N/A</v>
      </c>
      <c r="B19" t="e">
        <f>INDEX(resultados!$A$2:$ZZ$44, 13, MATCH($B$2, resultados!$A$1:$ZZ$1, 0))</f>
        <v>#N/A</v>
      </c>
      <c r="C19" t="e">
        <f>INDEX(resultados!$A$2:$ZZ$44, 13, MATCH($B$3, resultados!$A$1:$ZZ$1, 0))</f>
        <v>#N/A</v>
      </c>
    </row>
    <row r="20" spans="1:3" x14ac:dyDescent="0.25">
      <c r="A20" t="e">
        <f>INDEX(resultados!$A$2:$ZZ$44, 14, MATCH($B$1, resultados!$A$1:$ZZ$1, 0))</f>
        <v>#N/A</v>
      </c>
      <c r="B20" t="e">
        <f>INDEX(resultados!$A$2:$ZZ$44, 14, MATCH($B$2, resultados!$A$1:$ZZ$1, 0))</f>
        <v>#N/A</v>
      </c>
      <c r="C20" t="e">
        <f>INDEX(resultados!$A$2:$ZZ$44, 14, MATCH($B$3, resultados!$A$1:$ZZ$1, 0))</f>
        <v>#N/A</v>
      </c>
    </row>
    <row r="21" spans="1:3" x14ac:dyDescent="0.25">
      <c r="A21" t="e">
        <f>INDEX(resultados!$A$2:$ZZ$44, 15, MATCH($B$1, resultados!$A$1:$ZZ$1, 0))</f>
        <v>#N/A</v>
      </c>
      <c r="B21" t="e">
        <f>INDEX(resultados!$A$2:$ZZ$44, 15, MATCH($B$2, resultados!$A$1:$ZZ$1, 0))</f>
        <v>#N/A</v>
      </c>
      <c r="C21" t="e">
        <f>INDEX(resultados!$A$2:$ZZ$44, 15, MATCH($B$3, resultados!$A$1:$ZZ$1, 0))</f>
        <v>#N/A</v>
      </c>
    </row>
    <row r="22" spans="1:3" x14ac:dyDescent="0.25">
      <c r="A22" t="e">
        <f>INDEX(resultados!$A$2:$ZZ$44, 16, MATCH($B$1, resultados!$A$1:$ZZ$1, 0))</f>
        <v>#N/A</v>
      </c>
      <c r="B22" t="e">
        <f>INDEX(resultados!$A$2:$ZZ$44, 16, MATCH($B$2, resultados!$A$1:$ZZ$1, 0))</f>
        <v>#N/A</v>
      </c>
      <c r="C22" t="e">
        <f>INDEX(resultados!$A$2:$ZZ$44, 16, MATCH($B$3, resultados!$A$1:$ZZ$1, 0))</f>
        <v>#N/A</v>
      </c>
    </row>
    <row r="23" spans="1:3" x14ac:dyDescent="0.25">
      <c r="A23" t="e">
        <f>INDEX(resultados!$A$2:$ZZ$44, 17, MATCH($B$1, resultados!$A$1:$ZZ$1, 0))</f>
        <v>#N/A</v>
      </c>
      <c r="B23" t="e">
        <f>INDEX(resultados!$A$2:$ZZ$44, 17, MATCH($B$2, resultados!$A$1:$ZZ$1, 0))</f>
        <v>#N/A</v>
      </c>
      <c r="C23" t="e">
        <f>INDEX(resultados!$A$2:$ZZ$44, 17, MATCH($B$3, resultados!$A$1:$ZZ$1, 0))</f>
        <v>#N/A</v>
      </c>
    </row>
    <row r="24" spans="1:3" x14ac:dyDescent="0.25">
      <c r="A24" t="e">
        <f>INDEX(resultados!$A$2:$ZZ$44, 18, MATCH($B$1, resultados!$A$1:$ZZ$1, 0))</f>
        <v>#N/A</v>
      </c>
      <c r="B24" t="e">
        <f>INDEX(resultados!$A$2:$ZZ$44, 18, MATCH($B$2, resultados!$A$1:$ZZ$1, 0))</f>
        <v>#N/A</v>
      </c>
      <c r="C24" t="e">
        <f>INDEX(resultados!$A$2:$ZZ$44, 18, MATCH($B$3, resultados!$A$1:$ZZ$1, 0))</f>
        <v>#N/A</v>
      </c>
    </row>
    <row r="25" spans="1:3" x14ac:dyDescent="0.25">
      <c r="A25" t="e">
        <f>INDEX(resultados!$A$2:$ZZ$44, 19, MATCH($B$1, resultados!$A$1:$ZZ$1, 0))</f>
        <v>#N/A</v>
      </c>
      <c r="B25" t="e">
        <f>INDEX(resultados!$A$2:$ZZ$44, 19, MATCH($B$2, resultados!$A$1:$ZZ$1, 0))</f>
        <v>#N/A</v>
      </c>
      <c r="C25" t="e">
        <f>INDEX(resultados!$A$2:$ZZ$44, 19, MATCH($B$3, resultados!$A$1:$ZZ$1, 0))</f>
        <v>#N/A</v>
      </c>
    </row>
    <row r="26" spans="1:3" x14ac:dyDescent="0.25">
      <c r="A26" t="e">
        <f>INDEX(resultados!$A$2:$ZZ$44, 20, MATCH($B$1, resultados!$A$1:$ZZ$1, 0))</f>
        <v>#N/A</v>
      </c>
      <c r="B26" t="e">
        <f>INDEX(resultados!$A$2:$ZZ$44, 20, MATCH($B$2, resultados!$A$1:$ZZ$1, 0))</f>
        <v>#N/A</v>
      </c>
      <c r="C26" t="e">
        <f>INDEX(resultados!$A$2:$ZZ$44, 20, MATCH($B$3, resultados!$A$1:$ZZ$1, 0))</f>
        <v>#N/A</v>
      </c>
    </row>
    <row r="27" spans="1:3" x14ac:dyDescent="0.25">
      <c r="A27" t="e">
        <f>INDEX(resultados!$A$2:$ZZ$44, 21, MATCH($B$1, resultados!$A$1:$ZZ$1, 0))</f>
        <v>#N/A</v>
      </c>
      <c r="B27" t="e">
        <f>INDEX(resultados!$A$2:$ZZ$44, 21, MATCH($B$2, resultados!$A$1:$ZZ$1, 0))</f>
        <v>#N/A</v>
      </c>
      <c r="C27" t="e">
        <f>INDEX(resultados!$A$2:$ZZ$44, 21, MATCH($B$3, resultados!$A$1:$ZZ$1, 0))</f>
        <v>#N/A</v>
      </c>
    </row>
    <row r="28" spans="1:3" x14ac:dyDescent="0.25">
      <c r="A28" t="e">
        <f>INDEX(resultados!$A$2:$ZZ$44, 22, MATCH($B$1, resultados!$A$1:$ZZ$1, 0))</f>
        <v>#N/A</v>
      </c>
      <c r="B28" t="e">
        <f>INDEX(resultados!$A$2:$ZZ$44, 22, MATCH($B$2, resultados!$A$1:$ZZ$1, 0))</f>
        <v>#N/A</v>
      </c>
      <c r="C28" t="e">
        <f>INDEX(resultados!$A$2:$ZZ$44, 22, MATCH($B$3, resultados!$A$1:$ZZ$1, 0))</f>
        <v>#N/A</v>
      </c>
    </row>
    <row r="29" spans="1:3" x14ac:dyDescent="0.25">
      <c r="A29" t="e">
        <f>INDEX(resultados!$A$2:$ZZ$44, 23, MATCH($B$1, resultados!$A$1:$ZZ$1, 0))</f>
        <v>#N/A</v>
      </c>
      <c r="B29" t="e">
        <f>INDEX(resultados!$A$2:$ZZ$44, 23, MATCH($B$2, resultados!$A$1:$ZZ$1, 0))</f>
        <v>#N/A</v>
      </c>
      <c r="C29" t="e">
        <f>INDEX(resultados!$A$2:$ZZ$44, 23, MATCH($B$3, resultados!$A$1:$ZZ$1, 0))</f>
        <v>#N/A</v>
      </c>
    </row>
    <row r="30" spans="1:3" x14ac:dyDescent="0.25">
      <c r="A30" t="e">
        <f>INDEX(resultados!$A$2:$ZZ$44, 24, MATCH($B$1, resultados!$A$1:$ZZ$1, 0))</f>
        <v>#N/A</v>
      </c>
      <c r="B30" t="e">
        <f>INDEX(resultados!$A$2:$ZZ$44, 24, MATCH($B$2, resultados!$A$1:$ZZ$1, 0))</f>
        <v>#N/A</v>
      </c>
      <c r="C30" t="e">
        <f>INDEX(resultados!$A$2:$ZZ$44, 24, MATCH($B$3, resultados!$A$1:$ZZ$1, 0))</f>
        <v>#N/A</v>
      </c>
    </row>
    <row r="31" spans="1:3" x14ac:dyDescent="0.25">
      <c r="A31" t="e">
        <f>INDEX(resultados!$A$2:$ZZ$44, 25, MATCH($B$1, resultados!$A$1:$ZZ$1, 0))</f>
        <v>#N/A</v>
      </c>
      <c r="B31" t="e">
        <f>INDEX(resultados!$A$2:$ZZ$44, 25, MATCH($B$2, resultados!$A$1:$ZZ$1, 0))</f>
        <v>#N/A</v>
      </c>
      <c r="C31" t="e">
        <f>INDEX(resultados!$A$2:$ZZ$44, 25, MATCH($B$3, resultados!$A$1:$ZZ$1, 0))</f>
        <v>#N/A</v>
      </c>
    </row>
    <row r="32" spans="1:3" x14ac:dyDescent="0.25">
      <c r="A32" t="e">
        <f>INDEX(resultados!$A$2:$ZZ$44, 26, MATCH($B$1, resultados!$A$1:$ZZ$1, 0))</f>
        <v>#N/A</v>
      </c>
      <c r="B32" t="e">
        <f>INDEX(resultados!$A$2:$ZZ$44, 26, MATCH($B$2, resultados!$A$1:$ZZ$1, 0))</f>
        <v>#N/A</v>
      </c>
      <c r="C32" t="e">
        <f>INDEX(resultados!$A$2:$ZZ$44, 26, MATCH($B$3, resultados!$A$1:$ZZ$1, 0))</f>
        <v>#N/A</v>
      </c>
    </row>
    <row r="33" spans="1:3" x14ac:dyDescent="0.25">
      <c r="A33" t="e">
        <f>INDEX(resultados!$A$2:$ZZ$44, 27, MATCH($B$1, resultados!$A$1:$ZZ$1, 0))</f>
        <v>#N/A</v>
      </c>
      <c r="B33" t="e">
        <f>INDEX(resultados!$A$2:$ZZ$44, 27, MATCH($B$2, resultados!$A$1:$ZZ$1, 0))</f>
        <v>#N/A</v>
      </c>
      <c r="C33" t="e">
        <f>INDEX(resultados!$A$2:$ZZ$44, 27, MATCH($B$3, resultados!$A$1:$ZZ$1, 0))</f>
        <v>#N/A</v>
      </c>
    </row>
    <row r="34" spans="1:3" x14ac:dyDescent="0.25">
      <c r="A34" t="e">
        <f>INDEX(resultados!$A$2:$ZZ$44, 28, MATCH($B$1, resultados!$A$1:$ZZ$1, 0))</f>
        <v>#N/A</v>
      </c>
      <c r="B34" t="e">
        <f>INDEX(resultados!$A$2:$ZZ$44, 28, MATCH($B$2, resultados!$A$1:$ZZ$1, 0))</f>
        <v>#N/A</v>
      </c>
      <c r="C34" t="e">
        <f>INDEX(resultados!$A$2:$ZZ$44, 28, MATCH($B$3, resultados!$A$1:$ZZ$1, 0))</f>
        <v>#N/A</v>
      </c>
    </row>
    <row r="35" spans="1:3" x14ac:dyDescent="0.25">
      <c r="A35" t="e">
        <f>INDEX(resultados!$A$2:$ZZ$44, 29, MATCH($B$1, resultados!$A$1:$ZZ$1, 0))</f>
        <v>#N/A</v>
      </c>
      <c r="B35" t="e">
        <f>INDEX(resultados!$A$2:$ZZ$44, 29, MATCH($B$2, resultados!$A$1:$ZZ$1, 0))</f>
        <v>#N/A</v>
      </c>
      <c r="C35" t="e">
        <f>INDEX(resultados!$A$2:$ZZ$44, 29, MATCH($B$3, resultados!$A$1:$ZZ$1, 0))</f>
        <v>#N/A</v>
      </c>
    </row>
    <row r="36" spans="1:3" x14ac:dyDescent="0.25">
      <c r="A36" t="e">
        <f>INDEX(resultados!$A$2:$ZZ$44, 30, MATCH($B$1, resultados!$A$1:$ZZ$1, 0))</f>
        <v>#N/A</v>
      </c>
      <c r="B36" t="e">
        <f>INDEX(resultados!$A$2:$ZZ$44, 30, MATCH($B$2, resultados!$A$1:$ZZ$1, 0))</f>
        <v>#N/A</v>
      </c>
      <c r="C36" t="e">
        <f>INDEX(resultados!$A$2:$ZZ$44, 30, MATCH($B$3, resultados!$A$1:$ZZ$1, 0))</f>
        <v>#N/A</v>
      </c>
    </row>
    <row r="37" spans="1:3" x14ac:dyDescent="0.25">
      <c r="A37" t="e">
        <f>INDEX(resultados!$A$2:$ZZ$44, 31, MATCH($B$1, resultados!$A$1:$ZZ$1, 0))</f>
        <v>#N/A</v>
      </c>
      <c r="B37" t="e">
        <f>INDEX(resultados!$A$2:$ZZ$44, 31, MATCH($B$2, resultados!$A$1:$ZZ$1, 0))</f>
        <v>#N/A</v>
      </c>
      <c r="C37" t="e">
        <f>INDEX(resultados!$A$2:$ZZ$44, 31, MATCH($B$3, resultados!$A$1:$ZZ$1, 0))</f>
        <v>#N/A</v>
      </c>
    </row>
    <row r="38" spans="1:3" x14ac:dyDescent="0.25">
      <c r="A38" t="e">
        <f>INDEX(resultados!$A$2:$ZZ$44, 32, MATCH($B$1, resultados!$A$1:$ZZ$1, 0))</f>
        <v>#N/A</v>
      </c>
      <c r="B38" t="e">
        <f>INDEX(resultados!$A$2:$ZZ$44, 32, MATCH($B$2, resultados!$A$1:$ZZ$1, 0))</f>
        <v>#N/A</v>
      </c>
      <c r="C38" t="e">
        <f>INDEX(resultados!$A$2:$ZZ$44, 32, MATCH($B$3, resultados!$A$1:$ZZ$1, 0))</f>
        <v>#N/A</v>
      </c>
    </row>
    <row r="39" spans="1:3" x14ac:dyDescent="0.25">
      <c r="A39" t="e">
        <f>INDEX(resultados!$A$2:$ZZ$44, 33, MATCH($B$1, resultados!$A$1:$ZZ$1, 0))</f>
        <v>#N/A</v>
      </c>
      <c r="B39" t="e">
        <f>INDEX(resultados!$A$2:$ZZ$44, 33, MATCH($B$2, resultados!$A$1:$ZZ$1, 0))</f>
        <v>#N/A</v>
      </c>
      <c r="C39" t="e">
        <f>INDEX(resultados!$A$2:$ZZ$44, 33, MATCH($B$3, resultados!$A$1:$ZZ$1, 0))</f>
        <v>#N/A</v>
      </c>
    </row>
    <row r="40" spans="1:3" x14ac:dyDescent="0.25">
      <c r="A40" t="e">
        <f>INDEX(resultados!$A$2:$ZZ$44, 34, MATCH($B$1, resultados!$A$1:$ZZ$1, 0))</f>
        <v>#N/A</v>
      </c>
      <c r="B40" t="e">
        <f>INDEX(resultados!$A$2:$ZZ$44, 34, MATCH($B$2, resultados!$A$1:$ZZ$1, 0))</f>
        <v>#N/A</v>
      </c>
      <c r="C40" t="e">
        <f>INDEX(resultados!$A$2:$ZZ$44, 34, MATCH($B$3, resultados!$A$1:$ZZ$1, 0))</f>
        <v>#N/A</v>
      </c>
    </row>
    <row r="41" spans="1:3" x14ac:dyDescent="0.25">
      <c r="A41" t="e">
        <f>INDEX(resultados!$A$2:$ZZ$44, 35, MATCH($B$1, resultados!$A$1:$ZZ$1, 0))</f>
        <v>#N/A</v>
      </c>
      <c r="B41" t="e">
        <f>INDEX(resultados!$A$2:$ZZ$44, 35, MATCH($B$2, resultados!$A$1:$ZZ$1, 0))</f>
        <v>#N/A</v>
      </c>
      <c r="C41" t="e">
        <f>INDEX(resultados!$A$2:$ZZ$44, 35, MATCH($B$3, resultados!$A$1:$ZZ$1, 0))</f>
        <v>#N/A</v>
      </c>
    </row>
    <row r="42" spans="1:3" x14ac:dyDescent="0.25">
      <c r="A42" t="e">
        <f>INDEX(resultados!$A$2:$ZZ$44, 36, MATCH($B$1, resultados!$A$1:$ZZ$1, 0))</f>
        <v>#N/A</v>
      </c>
      <c r="B42" t="e">
        <f>INDEX(resultados!$A$2:$ZZ$44, 36, MATCH($B$2, resultados!$A$1:$ZZ$1, 0))</f>
        <v>#N/A</v>
      </c>
      <c r="C42" t="e">
        <f>INDEX(resultados!$A$2:$ZZ$44, 36, MATCH($B$3, resultados!$A$1:$ZZ$1, 0))</f>
        <v>#N/A</v>
      </c>
    </row>
    <row r="43" spans="1:3" x14ac:dyDescent="0.25">
      <c r="A43" t="e">
        <f>INDEX(resultados!$A$2:$ZZ$44, 37, MATCH($B$1, resultados!$A$1:$ZZ$1, 0))</f>
        <v>#N/A</v>
      </c>
      <c r="B43" t="e">
        <f>INDEX(resultados!$A$2:$ZZ$44, 37, MATCH($B$2, resultados!$A$1:$ZZ$1, 0))</f>
        <v>#N/A</v>
      </c>
      <c r="C43" t="e">
        <f>INDEX(resultados!$A$2:$ZZ$44, 37, MATCH($B$3, resultados!$A$1:$ZZ$1, 0))</f>
        <v>#N/A</v>
      </c>
    </row>
    <row r="44" spans="1:3" x14ac:dyDescent="0.25">
      <c r="A44" t="e">
        <f>INDEX(resultados!$A$2:$ZZ$44, 38, MATCH($B$1, resultados!$A$1:$ZZ$1, 0))</f>
        <v>#N/A</v>
      </c>
      <c r="B44" t="e">
        <f>INDEX(resultados!$A$2:$ZZ$44, 38, MATCH($B$2, resultados!$A$1:$ZZ$1, 0))</f>
        <v>#N/A</v>
      </c>
      <c r="C44" t="e">
        <f>INDEX(resultados!$A$2:$ZZ$44, 38, MATCH($B$3, resultados!$A$1:$ZZ$1, 0))</f>
        <v>#N/A</v>
      </c>
    </row>
    <row r="45" spans="1:3" x14ac:dyDescent="0.25">
      <c r="A45" t="e">
        <f>INDEX(resultados!$A$2:$ZZ$44, 39, MATCH($B$1, resultados!$A$1:$ZZ$1, 0))</f>
        <v>#N/A</v>
      </c>
      <c r="B45" t="e">
        <f>INDEX(resultados!$A$2:$ZZ$44, 39, MATCH($B$2, resultados!$A$1:$ZZ$1, 0))</f>
        <v>#N/A</v>
      </c>
      <c r="C45" t="e">
        <f>INDEX(resultados!$A$2:$ZZ$44, 39, MATCH($B$3, resultados!$A$1:$ZZ$1, 0))</f>
        <v>#N/A</v>
      </c>
    </row>
    <row r="46" spans="1:3" x14ac:dyDescent="0.25">
      <c r="A46" t="e">
        <f>INDEX(resultados!$A$2:$ZZ$44, 40, MATCH($B$1, resultados!$A$1:$ZZ$1, 0))</f>
        <v>#N/A</v>
      </c>
      <c r="B46" t="e">
        <f>INDEX(resultados!$A$2:$ZZ$44, 40, MATCH($B$2, resultados!$A$1:$ZZ$1, 0))</f>
        <v>#N/A</v>
      </c>
      <c r="C46" t="e">
        <f>INDEX(resultados!$A$2:$ZZ$44, 40, MATCH($B$3, resultados!$A$1:$ZZ$1, 0))</f>
        <v>#N/A</v>
      </c>
    </row>
    <row r="47" spans="1:3" x14ac:dyDescent="0.25">
      <c r="A47" t="e">
        <f>INDEX(resultados!$A$2:$ZZ$44, 41, MATCH($B$1, resultados!$A$1:$ZZ$1, 0))</f>
        <v>#N/A</v>
      </c>
      <c r="B47" t="e">
        <f>INDEX(resultados!$A$2:$ZZ$44, 41, MATCH($B$2, resultados!$A$1:$ZZ$1, 0))</f>
        <v>#N/A</v>
      </c>
      <c r="C47" t="e">
        <f>INDEX(resultados!$A$2:$ZZ$44, 41, MATCH($B$3, resultados!$A$1:$ZZ$1, 0))</f>
        <v>#N/A</v>
      </c>
    </row>
    <row r="48" spans="1:3" x14ac:dyDescent="0.25">
      <c r="A48" t="e">
        <f>INDEX(resultados!$A$2:$ZZ$44, 42, MATCH($B$1, resultados!$A$1:$ZZ$1, 0))</f>
        <v>#N/A</v>
      </c>
      <c r="B48" t="e">
        <f>INDEX(resultados!$A$2:$ZZ$44, 42, MATCH($B$2, resultados!$A$1:$ZZ$1, 0))</f>
        <v>#N/A</v>
      </c>
      <c r="C48" t="e">
        <f>INDEX(resultados!$A$2:$ZZ$44, 42, MATCH($B$3, resultados!$A$1:$ZZ$1, 0))</f>
        <v>#N/A</v>
      </c>
    </row>
    <row r="49" spans="1:3" x14ac:dyDescent="0.25">
      <c r="A49" t="e">
        <f>INDEX(resultados!$A$2:$ZZ$44, 43, MATCH($B$1, resultados!$A$1:$ZZ$1, 0))</f>
        <v>#N/A</v>
      </c>
      <c r="B49" t="e">
        <f>INDEX(resultados!$A$2:$ZZ$44, 43, MATCH($B$2, resultados!$A$1:$ZZ$1, 0))</f>
        <v>#N/A</v>
      </c>
      <c r="C49" t="e">
        <f>INDEX(resultados!$A$2:$ZZ$44, 43, MATCH($B$3, resultados!$A$1:$ZZ$1, 0))</f>
        <v>#N/A</v>
      </c>
    </row>
  </sheetData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1400-000000000000}">
          <x14:formula1>
            <xm:f>hidden!$A$1:$A$26</xm:f>
          </x14:formula1>
          <xm:sqref>B1:B3</xm:sqref>
        </x14:dataValidation>
      </x14:dataValidations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Planilha22"/>
  <dimension ref="A1:A26"/>
  <sheetViews>
    <sheetView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23</vt:i4>
      </vt:variant>
    </vt:vector>
  </HeadingPairs>
  <TitlesOfParts>
    <vt:vector size="23" baseType="lpstr">
      <vt:lpstr>Resultados Geral</vt:lpstr>
      <vt:lpstr>RESULTADOS_18</vt:lpstr>
      <vt:lpstr>RESULTADOS_6</vt:lpstr>
      <vt:lpstr>RESULTADOS_4</vt:lpstr>
      <vt:lpstr>RESULTADOS_1</vt:lpstr>
      <vt:lpstr>RESULTADOS_12</vt:lpstr>
      <vt:lpstr>RESULTADOS_16</vt:lpstr>
      <vt:lpstr>RESULTADOS_0</vt:lpstr>
      <vt:lpstr>RESULTADOS_7</vt:lpstr>
      <vt:lpstr>RESULTADOS_10</vt:lpstr>
      <vt:lpstr>RESULTADOS_14</vt:lpstr>
      <vt:lpstr>RESULTADOS_5</vt:lpstr>
      <vt:lpstr>RESULTADOS_8</vt:lpstr>
      <vt:lpstr>RESULTADOS_3</vt:lpstr>
      <vt:lpstr>RESULTADOS_15</vt:lpstr>
      <vt:lpstr>RESULTADOS_2</vt:lpstr>
      <vt:lpstr>RESULTADOS_11</vt:lpstr>
      <vt:lpstr>RESULTADOS_13</vt:lpstr>
      <vt:lpstr>RESULTADOS_17</vt:lpstr>
      <vt:lpstr>RESULTADOS_9</vt:lpstr>
      <vt:lpstr>resultados</vt:lpstr>
      <vt:lpstr>gráficos</vt:lpstr>
      <vt:lpstr>hidden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Enrico Abreu</cp:lastModifiedBy>
  <dcterms:created xsi:type="dcterms:W3CDTF">2024-09-25T23:03:10Z</dcterms:created>
  <dcterms:modified xsi:type="dcterms:W3CDTF">2024-09-27T19:55:41Z</dcterms:modified>
</cp:coreProperties>
</file>