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Sem SPAD 1 Drones/vel20/field_64ha_100ha_2%_0m_0_TSP/"/>
    </mc:Choice>
  </mc:AlternateContent>
  <xr:revisionPtr revIDLastSave="267" documentId="11_A5051C85F8B3C8044C448D531F2FEC969EA135D9" xr6:coauthVersionLast="47" xr6:coauthVersionMax="47" xr10:uidLastSave="{49186075-58DD-4847-9972-9282F3D3B511}"/>
  <bookViews>
    <workbookView xWindow="-120" yWindow="-120" windowWidth="29040" windowHeight="1584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299" i="21"/>
  <c r="B299" i="21"/>
  <c r="A299" i="21"/>
  <c r="C298" i="21"/>
  <c r="B298" i="21"/>
  <c r="A298" i="21"/>
  <c r="C297" i="21"/>
  <c r="B297" i="21"/>
  <c r="A297" i="21"/>
  <c r="C296" i="21"/>
  <c r="B296" i="21"/>
  <c r="A296" i="21"/>
  <c r="C295" i="21"/>
  <c r="B295" i="21"/>
  <c r="A295" i="21"/>
  <c r="C294" i="21"/>
  <c r="B294" i="21"/>
  <c r="A294" i="21"/>
  <c r="C293" i="21"/>
  <c r="B293" i="21"/>
  <c r="A293" i="21"/>
  <c r="C292" i="21"/>
  <c r="B292" i="21"/>
  <c r="A292" i="21"/>
  <c r="C291" i="21"/>
  <c r="B291" i="21"/>
  <c r="A291" i="21"/>
  <c r="C290" i="21"/>
  <c r="B290" i="21"/>
  <c r="A290" i="21"/>
  <c r="C289" i="21"/>
  <c r="B289" i="21"/>
  <c r="A289" i="21"/>
  <c r="C288" i="21"/>
  <c r="B288" i="21"/>
  <c r="A288" i="21"/>
  <c r="C287" i="21"/>
  <c r="B287" i="21"/>
  <c r="A287" i="21"/>
  <c r="C286" i="21"/>
  <c r="B286" i="21"/>
  <c r="A286" i="21"/>
  <c r="C285" i="21"/>
  <c r="B285" i="21"/>
  <c r="A285" i="21"/>
  <c r="C284" i="21"/>
  <c r="B284" i="21"/>
  <c r="A284" i="21"/>
  <c r="C283" i="21"/>
  <c r="B283" i="21"/>
  <c r="A283" i="21"/>
  <c r="C282" i="21"/>
  <c r="B282" i="21"/>
  <c r="A282" i="21"/>
  <c r="C281" i="21"/>
  <c r="B281" i="21"/>
  <c r="A281" i="21"/>
  <c r="C280" i="21"/>
  <c r="B280" i="21"/>
  <c r="A280" i="21"/>
  <c r="C279" i="21"/>
  <c r="B279" i="21"/>
  <c r="A279" i="21"/>
  <c r="C278" i="21"/>
  <c r="B278" i="21"/>
  <c r="A278" i="21"/>
  <c r="C277" i="21"/>
  <c r="B277" i="21"/>
  <c r="A277" i="21"/>
  <c r="C276" i="21"/>
  <c r="B276" i="21"/>
  <c r="A276" i="21"/>
  <c r="C275" i="21"/>
  <c r="B275" i="21"/>
  <c r="A275" i="21"/>
  <c r="C274" i="21"/>
  <c r="B274" i="21"/>
  <c r="A274" i="21"/>
  <c r="C273" i="21"/>
  <c r="B273" i="21"/>
  <c r="A273" i="21"/>
  <c r="C272" i="21"/>
  <c r="B272" i="21"/>
  <c r="A272" i="21"/>
  <c r="C271" i="21"/>
  <c r="B271" i="21"/>
  <c r="A271" i="21"/>
  <c r="C270" i="21"/>
  <c r="B270" i="21"/>
  <c r="A270" i="21"/>
  <c r="C269" i="21"/>
  <c r="B269" i="21"/>
  <c r="A269" i="21"/>
  <c r="C268" i="21"/>
  <c r="B268" i="21"/>
  <c r="A268" i="21"/>
  <c r="C267" i="21"/>
  <c r="B267" i="21"/>
  <c r="A267" i="21"/>
  <c r="C266" i="21"/>
  <c r="B266" i="21"/>
  <c r="A266" i="21"/>
  <c r="C265" i="21"/>
  <c r="B265" i="21"/>
  <c r="A265" i="21"/>
  <c r="C264" i="21"/>
  <c r="B264" i="21"/>
  <c r="A264" i="21"/>
  <c r="C263" i="21"/>
  <c r="B263" i="21"/>
  <c r="A263" i="21"/>
  <c r="C262" i="21"/>
  <c r="B262" i="21"/>
  <c r="A262" i="21"/>
  <c r="C261" i="21"/>
  <c r="B261" i="21"/>
  <c r="A261" i="21"/>
  <c r="C260" i="21"/>
  <c r="B260" i="21"/>
  <c r="A260" i="21"/>
  <c r="C259" i="21"/>
  <c r="B259" i="21"/>
  <c r="A259" i="21"/>
  <c r="C258" i="21"/>
  <c r="B258" i="21"/>
  <c r="A258" i="21"/>
  <c r="C257" i="21"/>
  <c r="B257" i="21"/>
  <c r="A257" i="21"/>
  <c r="C256" i="21"/>
  <c r="B256" i="21"/>
  <c r="A256" i="21"/>
  <c r="C255" i="21"/>
  <c r="B255" i="21"/>
  <c r="A255" i="21"/>
  <c r="C254" i="21"/>
  <c r="B254" i="21"/>
  <c r="A254" i="21"/>
  <c r="C253" i="21"/>
  <c r="B253" i="21"/>
  <c r="A253" i="21"/>
  <c r="C252" i="21"/>
  <c r="B252" i="21"/>
  <c r="A252" i="21"/>
  <c r="C251" i="21"/>
  <c r="B251" i="21"/>
  <c r="A251" i="21"/>
  <c r="C250" i="21"/>
  <c r="B250" i="21"/>
  <c r="A250" i="21"/>
  <c r="C249" i="21"/>
  <c r="B249" i="21"/>
  <c r="A249" i="21"/>
  <c r="C248" i="21"/>
  <c r="B248" i="21"/>
  <c r="A248" i="21"/>
  <c r="C247" i="21"/>
  <c r="B247" i="21"/>
  <c r="A247" i="21"/>
  <c r="C246" i="21"/>
  <c r="B246" i="21"/>
  <c r="A246" i="21"/>
  <c r="C245" i="21"/>
  <c r="B245" i="21"/>
  <c r="A245" i="21"/>
  <c r="C244" i="21"/>
  <c r="B244" i="21"/>
  <c r="A244" i="21"/>
  <c r="C243" i="21"/>
  <c r="B243" i="21"/>
  <c r="A243" i="21"/>
  <c r="C242" i="21"/>
  <c r="B242" i="21"/>
  <c r="A242" i="21"/>
  <c r="C241" i="21"/>
  <c r="B241" i="21"/>
  <c r="A241" i="21"/>
  <c r="C240" i="21"/>
  <c r="B240" i="21"/>
  <c r="A240" i="21"/>
  <c r="C239" i="21"/>
  <c r="B239" i="21"/>
  <c r="A239" i="21"/>
  <c r="C238" i="21"/>
  <c r="B238" i="21"/>
  <c r="A238" i="21"/>
  <c r="C237" i="21"/>
  <c r="B237" i="21"/>
  <c r="A237" i="21"/>
  <c r="C236" i="21"/>
  <c r="B236" i="21"/>
  <c r="A236" i="21"/>
  <c r="C235" i="21"/>
  <c r="B235" i="21"/>
  <c r="A235" i="21"/>
  <c r="C234" i="21"/>
  <c r="B234" i="21"/>
  <c r="A234" i="21"/>
  <c r="C233" i="21"/>
  <c r="B233" i="21"/>
  <c r="A233" i="21"/>
  <c r="C232" i="21"/>
  <c r="B232" i="21"/>
  <c r="A232" i="21"/>
  <c r="C231" i="21"/>
  <c r="B231" i="21"/>
  <c r="A231" i="21"/>
  <c r="C230" i="21"/>
  <c r="B230" i="21"/>
  <c r="A230" i="21"/>
  <c r="C229" i="21"/>
  <c r="B229" i="21"/>
  <c r="A229" i="21"/>
  <c r="C228" i="21"/>
  <c r="B228" i="21"/>
  <c r="A228" i="21"/>
  <c r="C227" i="21"/>
  <c r="B227" i="21"/>
  <c r="A227" i="21"/>
  <c r="C226" i="21"/>
  <c r="B226" i="21"/>
  <c r="A226" i="21"/>
  <c r="C225" i="21"/>
  <c r="B225" i="21"/>
  <c r="A225" i="21"/>
  <c r="C224" i="21"/>
  <c r="B224" i="21"/>
  <c r="A224" i="21"/>
  <c r="C223" i="21"/>
  <c r="B223" i="21"/>
  <c r="A223" i="21"/>
  <c r="C222" i="21"/>
  <c r="B222" i="21"/>
  <c r="A222" i="21"/>
  <c r="C221" i="21"/>
  <c r="B221" i="21"/>
  <c r="A221" i="21"/>
  <c r="C220" i="21"/>
  <c r="B220" i="21"/>
  <c r="A220" i="21"/>
  <c r="C219" i="21"/>
  <c r="B219" i="21"/>
  <c r="A219" i="21"/>
  <c r="C218" i="21"/>
  <c r="B218" i="21"/>
  <c r="A218" i="21"/>
  <c r="C217" i="21"/>
  <c r="B217" i="21"/>
  <c r="A217" i="21"/>
  <c r="C216" i="21"/>
  <c r="B216" i="21"/>
  <c r="A216" i="21"/>
  <c r="C215" i="21"/>
  <c r="B215" i="21"/>
  <c r="A215" i="21"/>
  <c r="C214" i="21"/>
  <c r="B214" i="21"/>
  <c r="A214" i="21"/>
  <c r="C213" i="21"/>
  <c r="B213" i="21"/>
  <c r="A213" i="21"/>
  <c r="C212" i="21"/>
  <c r="B212" i="21"/>
  <c r="A212" i="21"/>
  <c r="C211" i="21"/>
  <c r="B211" i="21"/>
  <c r="A211" i="21"/>
  <c r="C210" i="21"/>
  <c r="B210" i="21"/>
  <c r="A210" i="21"/>
  <c r="C209" i="21"/>
  <c r="B209" i="21"/>
  <c r="A209" i="21"/>
  <c r="C208" i="21"/>
  <c r="B208" i="21"/>
  <c r="A208" i="21"/>
  <c r="C207" i="21"/>
  <c r="B207" i="21"/>
  <c r="A207" i="21"/>
  <c r="C206" i="21"/>
  <c r="B206" i="21"/>
  <c r="A206" i="21"/>
  <c r="C205" i="21"/>
  <c r="B205" i="21"/>
  <c r="A205" i="21"/>
  <c r="C204" i="21"/>
  <c r="B204" i="21"/>
  <c r="A204" i="21"/>
  <c r="C203" i="21"/>
  <c r="B203" i="21"/>
  <c r="A203" i="21"/>
  <c r="C202" i="21"/>
  <c r="B202" i="21"/>
  <c r="A202" i="21"/>
  <c r="C201" i="21"/>
  <c r="B201" i="21"/>
  <c r="A201" i="21"/>
  <c r="C200" i="21"/>
  <c r="B200" i="21"/>
  <c r="A200" i="21"/>
  <c r="C199" i="21"/>
  <c r="B199" i="21"/>
  <c r="A199" i="21"/>
  <c r="C198" i="21"/>
  <c r="B198" i="21"/>
  <c r="A198" i="21"/>
  <c r="C197" i="21"/>
  <c r="B197" i="21"/>
  <c r="A197" i="21"/>
  <c r="C196" i="21"/>
  <c r="B196" i="21"/>
  <c r="A196" i="21"/>
  <c r="C195" i="21"/>
  <c r="B195" i="21"/>
  <c r="A195" i="21"/>
  <c r="C194" i="21"/>
  <c r="B194" i="21"/>
  <c r="A194" i="21"/>
  <c r="C193" i="21"/>
  <c r="B193" i="21"/>
  <c r="A193" i="21"/>
  <c r="C192" i="21"/>
  <c r="B192" i="21"/>
  <c r="A192" i="21"/>
  <c r="C191" i="21"/>
  <c r="B191" i="21"/>
  <c r="A191" i="21"/>
  <c r="C190" i="21"/>
  <c r="B190" i="21"/>
  <c r="A190" i="21"/>
  <c r="C189" i="21"/>
  <c r="B189" i="21"/>
  <c r="A189" i="21"/>
  <c r="C188" i="21"/>
  <c r="B188" i="21"/>
  <c r="A188" i="21"/>
  <c r="C187" i="21"/>
  <c r="B187" i="21"/>
  <c r="A187" i="21"/>
  <c r="C186" i="21"/>
  <c r="B186" i="21"/>
  <c r="A186" i="21"/>
  <c r="C185" i="21"/>
  <c r="B185" i="21"/>
  <c r="A185" i="21"/>
  <c r="C184" i="21"/>
  <c r="B184" i="21"/>
  <c r="A184" i="21"/>
  <c r="C183" i="21"/>
  <c r="B183" i="21"/>
  <c r="A183" i="21"/>
  <c r="C182" i="21"/>
  <c r="B182" i="21"/>
  <c r="A182" i="21"/>
  <c r="C181" i="21"/>
  <c r="B181" i="21"/>
  <c r="A181" i="21"/>
  <c r="C180" i="21"/>
  <c r="B180" i="21"/>
  <c r="A180" i="21"/>
  <c r="C179" i="21"/>
  <c r="B179" i="21"/>
  <c r="A179" i="21"/>
  <c r="C178" i="21"/>
  <c r="B178" i="21"/>
  <c r="A178" i="21"/>
  <c r="C177" i="21"/>
  <c r="B177" i="21"/>
  <c r="A177" i="21"/>
  <c r="C176" i="21"/>
  <c r="B176" i="21"/>
  <c r="A176" i="21"/>
  <c r="C175" i="21"/>
  <c r="B175" i="21"/>
  <c r="A175" i="21"/>
  <c r="C174" i="21"/>
  <c r="B174" i="21"/>
  <c r="A174" i="21"/>
  <c r="C173" i="21"/>
  <c r="B173" i="21"/>
  <c r="A173" i="21"/>
  <c r="C172" i="21"/>
  <c r="B172" i="21"/>
  <c r="A172" i="21"/>
  <c r="C171" i="21"/>
  <c r="B171" i="21"/>
  <c r="A171" i="21"/>
  <c r="C170" i="21"/>
  <c r="B170" i="21"/>
  <c r="A170" i="21"/>
  <c r="C169" i="21"/>
  <c r="B169" i="21"/>
  <c r="A169" i="21"/>
  <c r="C168" i="21"/>
  <c r="B168" i="21"/>
  <c r="A168" i="21"/>
  <c r="C167" i="21"/>
  <c r="B167" i="21"/>
  <c r="A167" i="21"/>
  <c r="C166" i="21"/>
  <c r="B166" i="21"/>
  <c r="A166" i="21"/>
  <c r="C165" i="21"/>
  <c r="B165" i="21"/>
  <c r="A165" i="21"/>
  <c r="C164" i="21"/>
  <c r="B164" i="21"/>
  <c r="A164" i="21"/>
  <c r="C163" i="21"/>
  <c r="B163" i="21"/>
  <c r="A163" i="21"/>
  <c r="C162" i="21"/>
  <c r="B162" i="21"/>
  <c r="A162" i="21"/>
  <c r="C161" i="21"/>
  <c r="B161" i="21"/>
  <c r="A161" i="21"/>
  <c r="C160" i="21"/>
  <c r="B160" i="21"/>
  <c r="A160" i="21"/>
  <c r="C159" i="21"/>
  <c r="B159" i="21"/>
  <c r="A159" i="21"/>
  <c r="C158" i="21"/>
  <c r="B158" i="21"/>
  <c r="A158" i="21"/>
  <c r="C157" i="21"/>
  <c r="B157" i="21"/>
  <c r="A157" i="21"/>
  <c r="C156" i="21"/>
  <c r="B156" i="21"/>
  <c r="A156" i="21"/>
  <c r="C155" i="21"/>
  <c r="B155" i="21"/>
  <c r="A155" i="21"/>
  <c r="C154" i="21"/>
  <c r="B154" i="21"/>
  <c r="A154" i="21"/>
  <c r="C153" i="21"/>
  <c r="B153" i="21"/>
  <c r="A153" i="21"/>
  <c r="C152" i="21"/>
  <c r="B152" i="21"/>
  <c r="A152" i="21"/>
  <c r="C151" i="21"/>
  <c r="B151" i="21"/>
  <c r="A151" i="21"/>
  <c r="C150" i="21"/>
  <c r="B150" i="21"/>
  <c r="A150" i="21"/>
  <c r="C149" i="21"/>
  <c r="B149" i="21"/>
  <c r="A149" i="21"/>
  <c r="C148" i="21"/>
  <c r="B148" i="21"/>
  <c r="A148" i="21"/>
  <c r="C147" i="21"/>
  <c r="B147" i="21"/>
  <c r="A147" i="21"/>
  <c r="C146" i="21"/>
  <c r="B146" i="21"/>
  <c r="A146" i="21"/>
  <c r="C145" i="21"/>
  <c r="B145" i="21"/>
  <c r="A145" i="21"/>
  <c r="C144" i="21"/>
  <c r="B144" i="21"/>
  <c r="A144" i="21"/>
  <c r="C143" i="21"/>
  <c r="B143" i="21"/>
  <c r="A143" i="21"/>
  <c r="C142" i="21"/>
  <c r="B142" i="21"/>
  <c r="A142" i="21"/>
  <c r="C141" i="21"/>
  <c r="B141" i="21"/>
  <c r="A141" i="21"/>
  <c r="C140" i="21"/>
  <c r="B140" i="21"/>
  <c r="A140" i="21"/>
  <c r="C139" i="21"/>
  <c r="B139" i="21"/>
  <c r="A139" i="21"/>
  <c r="C138" i="21"/>
  <c r="B138" i="21"/>
  <c r="A138" i="21"/>
  <c r="C137" i="21"/>
  <c r="B137" i="21"/>
  <c r="A137" i="21"/>
  <c r="C136" i="21"/>
  <c r="B136" i="21"/>
  <c r="A136" i="21"/>
  <c r="C135" i="21"/>
  <c r="B135" i="21"/>
  <c r="A135" i="21"/>
  <c r="C134" i="21"/>
  <c r="B134" i="21"/>
  <c r="A134" i="21"/>
  <c r="C133" i="21"/>
  <c r="B133" i="21"/>
  <c r="A133" i="21"/>
  <c r="C132" i="21"/>
  <c r="B132" i="21"/>
  <c r="A132" i="21"/>
  <c r="C131" i="21"/>
  <c r="B131" i="21"/>
  <c r="A131" i="21"/>
  <c r="C130" i="21"/>
  <c r="B130" i="21"/>
  <c r="A130" i="21"/>
  <c r="C129" i="21"/>
  <c r="B129" i="21"/>
  <c r="A129" i="21"/>
  <c r="C128" i="21"/>
  <c r="B128" i="21"/>
  <c r="A128" i="21"/>
  <c r="C127" i="21"/>
  <c r="B127" i="21"/>
  <c r="A127" i="21"/>
  <c r="C126" i="21"/>
  <c r="B126" i="21"/>
  <c r="A126" i="21"/>
  <c r="C125" i="21"/>
  <c r="B125" i="21"/>
  <c r="A125" i="21"/>
  <c r="C124" i="21"/>
  <c r="B124" i="21"/>
  <c r="A124" i="21"/>
  <c r="C123" i="21"/>
  <c r="B123" i="21"/>
  <c r="A123" i="21"/>
  <c r="C122" i="21"/>
  <c r="B122" i="21"/>
  <c r="A122" i="21"/>
  <c r="C121" i="21"/>
  <c r="B121" i="21"/>
  <c r="A121" i="21"/>
  <c r="C120" i="21"/>
  <c r="B120" i="21"/>
  <c r="A120" i="21"/>
  <c r="C119" i="21"/>
  <c r="B119" i="21"/>
  <c r="A119" i="21"/>
  <c r="C118" i="21"/>
  <c r="B118" i="21"/>
  <c r="A118" i="21"/>
  <c r="C117" i="21"/>
  <c r="B117" i="21"/>
  <c r="A117" i="21"/>
  <c r="C116" i="21"/>
  <c r="B116" i="21"/>
  <c r="A116" i="21"/>
  <c r="C115" i="21"/>
  <c r="B115" i="21"/>
  <c r="A115" i="21"/>
  <c r="C114" i="21"/>
  <c r="B114" i="21"/>
  <c r="A114" i="21"/>
  <c r="C113" i="21"/>
  <c r="B113" i="21"/>
  <c r="A113" i="21"/>
  <c r="C112" i="21"/>
  <c r="B112" i="21"/>
  <c r="A112" i="21"/>
  <c r="C111" i="21"/>
  <c r="B111" i="21"/>
  <c r="A111" i="21"/>
  <c r="C110" i="21"/>
  <c r="B110" i="21"/>
  <c r="A110" i="21"/>
  <c r="C109" i="21"/>
  <c r="B109" i="21"/>
  <c r="A109" i="21"/>
  <c r="C108" i="21"/>
  <c r="B108" i="21"/>
  <c r="A108" i="21"/>
  <c r="C107" i="21"/>
  <c r="B107" i="21"/>
  <c r="A107" i="21"/>
  <c r="C106" i="21"/>
  <c r="B106" i="21"/>
  <c r="A106" i="21"/>
  <c r="C105" i="21"/>
  <c r="B105" i="21"/>
  <c r="A105" i="21"/>
  <c r="C104" i="21"/>
  <c r="B104" i="21"/>
  <c r="A104" i="21"/>
  <c r="C103" i="21"/>
  <c r="B103" i="21"/>
  <c r="A103" i="21"/>
  <c r="C102" i="21"/>
  <c r="B102" i="21"/>
  <c r="A102" i="21"/>
  <c r="C101" i="21"/>
  <c r="B101" i="21"/>
  <c r="A101" i="21"/>
  <c r="C100" i="21"/>
  <c r="B100" i="21"/>
  <c r="A100" i="21"/>
  <c r="C99" i="21"/>
  <c r="B99" i="21"/>
  <c r="A99" i="21"/>
  <c r="C98" i="21"/>
  <c r="B98" i="21"/>
  <c r="A98" i="21"/>
  <c r="C97" i="21"/>
  <c r="B97" i="21"/>
  <c r="A97" i="21"/>
  <c r="C96" i="21"/>
  <c r="B96" i="21"/>
  <c r="A96" i="21"/>
  <c r="C95" i="21"/>
  <c r="B95" i="21"/>
  <c r="A95" i="21"/>
  <c r="C94" i="21"/>
  <c r="B94" i="21"/>
  <c r="A94" i="21"/>
  <c r="C93" i="21"/>
  <c r="B93" i="21"/>
  <c r="A93" i="21"/>
  <c r="C92" i="21"/>
  <c r="B92" i="21"/>
  <c r="A92" i="21"/>
  <c r="C91" i="21"/>
  <c r="B91" i="21"/>
  <c r="A91" i="21"/>
  <c r="C90" i="21"/>
  <c r="B90" i="21"/>
  <c r="A90" i="21"/>
  <c r="C89" i="21"/>
  <c r="B89" i="21"/>
  <c r="A89" i="21"/>
  <c r="C88" i="21"/>
  <c r="B88" i="21"/>
  <c r="A88" i="21"/>
  <c r="C87" i="21"/>
  <c r="B87" i="21"/>
  <c r="A87" i="21"/>
  <c r="C86" i="21"/>
  <c r="B86" i="21"/>
  <c r="A86" i="21"/>
  <c r="C85" i="21"/>
  <c r="B85" i="21"/>
  <c r="A85" i="21"/>
  <c r="C84" i="21"/>
  <c r="B84" i="21"/>
  <c r="A84" i="21"/>
  <c r="C83" i="21"/>
  <c r="B83" i="21"/>
  <c r="A83" i="21"/>
  <c r="C82" i="21"/>
  <c r="B82" i="21"/>
  <c r="A82" i="21"/>
  <c r="C81" i="21"/>
  <c r="B81" i="21"/>
  <c r="A81" i="21"/>
  <c r="C80" i="21"/>
  <c r="B80" i="21"/>
  <c r="A80" i="21"/>
  <c r="C79" i="21"/>
  <c r="B79" i="21"/>
  <c r="A79" i="21"/>
  <c r="C78" i="21"/>
  <c r="B78" i="21"/>
  <c r="A78" i="21"/>
  <c r="C77" i="21"/>
  <c r="B77" i="21"/>
  <c r="A77" i="21"/>
  <c r="C76" i="21"/>
  <c r="B76" i="21"/>
  <c r="A76" i="21"/>
  <c r="C75" i="21"/>
  <c r="B75" i="21"/>
  <c r="A75" i="21"/>
  <c r="C74" i="21"/>
  <c r="B74" i="21"/>
  <c r="A74" i="21"/>
  <c r="C73" i="21"/>
  <c r="B73" i="21"/>
  <c r="A73" i="21"/>
  <c r="C72" i="21"/>
  <c r="B72" i="21"/>
  <c r="A72" i="21"/>
  <c r="C71" i="21"/>
  <c r="B71" i="21"/>
  <c r="A71" i="21"/>
  <c r="C70" i="21"/>
  <c r="B70" i="21"/>
  <c r="A70" i="21"/>
  <c r="C69" i="21"/>
  <c r="B69" i="21"/>
  <c r="A69" i="21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<sst xmlns="http://schemas.openxmlformats.org/spreadsheetml/2006/main" count="1322" uniqueCount="70">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</sst>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12D-4A1B-B33D-B43A109D7E7E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12D-4A1B-B33D-B43A109D7E7E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12D-4A1B-B33D-B43A109D7E7E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12D-4A1B-B33D-B43A109D7E7E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12D-4A1B-B33D-B43A109D7E7E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12D-4A1B-B33D-B43A109D7E7E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12D-4A1B-B33D-B43A109D7E7E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12D-4A1B-B33D-B43A109D7E7E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12D-4A1B-B33D-B43A109D7E7E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12D-4A1B-B33D-B43A109D7E7E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12D-4A1B-B33D-B43A109D7E7E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B12D-4A1B-B33D-B43A109D7E7E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B12D-4A1B-B33D-B43A109D7E7E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B12D-4A1B-B33D-B43A109D7E7E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B12D-4A1B-B33D-B43A109D7E7E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B12D-4A1B-B33D-B43A109D7E7E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B12D-4A1B-B33D-B43A109D7E7E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B12D-4A1B-B33D-B43A109D7E7E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B12D-4A1B-B33D-B43A109D7E7E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B12D-4A1B-B33D-B43A109D7E7E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B12D-4A1B-B33D-B43A109D7E7E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B12D-4A1B-B33D-B43A109D7E7E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B12D-4A1B-B33D-B43A109D7E7E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B12D-4A1B-B33D-B43A109D7E7E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B12D-4A1B-B33D-B43A109D7E7E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B12D-4A1B-B33D-B43A109D7E7E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B12D-4A1B-B33D-B43A109D7E7E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B12D-4A1B-B33D-B43A109D7E7E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B12D-4A1B-B33D-B43A109D7E7E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B12D-4A1B-B33D-B43A109D7E7E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B12D-4A1B-B33D-B43A109D7E7E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B12D-4A1B-B33D-B43A109D7E7E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B12D-4A1B-B33D-B43A109D7E7E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B12D-4A1B-B33D-B43A109D7E7E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B12D-4A1B-B33D-B43A109D7E7E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B12D-4A1B-B33D-B43A109D7E7E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B12D-4A1B-B33D-B43A109D7E7E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B12D-4A1B-B33D-B43A109D7E7E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B12D-4A1B-B33D-B43A109D7E7E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B12D-4A1B-B33D-B43A109D7E7E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B12D-4A1B-B33D-B43A109D7E7E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B12D-4A1B-B33D-B43A109D7E7E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B12D-4A1B-B33D-B43A109D7E7E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B12D-4A1B-B33D-B43A109D7E7E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B12D-4A1B-B33D-B43A109D7E7E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B12D-4A1B-B33D-B43A109D7E7E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B12D-4A1B-B33D-B43A109D7E7E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B12D-4A1B-B33D-B43A109D7E7E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B12D-4A1B-B33D-B43A109D7E7E}"/>
              </c:ext>
            </c:extLst>
          </c:dPt>
          <c:dPt>
            <c:idx val="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B12D-4A1B-B33D-B43A109D7E7E}"/>
              </c:ext>
            </c:extLst>
          </c:dPt>
          <c:dPt>
            <c:idx val="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B12D-4A1B-B33D-B43A109D7E7E}"/>
              </c:ext>
            </c:extLst>
          </c:dPt>
          <c:dPt>
            <c:idx val="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B12D-4A1B-B33D-B43A109D7E7E}"/>
              </c:ext>
            </c:extLst>
          </c:dPt>
          <c:dPt>
            <c:idx val="5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B12D-4A1B-B33D-B43A109D7E7E}"/>
              </c:ext>
            </c:extLst>
          </c:dPt>
          <c:dPt>
            <c:idx val="5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B12D-4A1B-B33D-B43A109D7E7E}"/>
              </c:ext>
            </c:extLst>
          </c:dPt>
          <c:dPt>
            <c:idx val="5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B12D-4A1B-B33D-B43A109D7E7E}"/>
              </c:ext>
            </c:extLst>
          </c:dPt>
          <c:dPt>
            <c:idx val="5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B12D-4A1B-B33D-B43A109D7E7E}"/>
              </c:ext>
            </c:extLst>
          </c:dPt>
          <c:dPt>
            <c:idx val="5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B12D-4A1B-B33D-B43A109D7E7E}"/>
              </c:ext>
            </c:extLst>
          </c:dPt>
          <c:dPt>
            <c:idx val="5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B12D-4A1B-B33D-B43A109D7E7E}"/>
              </c:ext>
            </c:extLst>
          </c:dPt>
          <c:dPt>
            <c:idx val="5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B12D-4A1B-B33D-B43A109D7E7E}"/>
              </c:ext>
            </c:extLst>
          </c:dPt>
          <c:dPt>
            <c:idx val="5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B12D-4A1B-B33D-B43A109D7E7E}"/>
              </c:ext>
            </c:extLst>
          </c:dPt>
          <c:dPt>
            <c:idx val="6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B12D-4A1B-B33D-B43A109D7E7E}"/>
              </c:ext>
            </c:extLst>
          </c:dPt>
          <c:dPt>
            <c:idx val="6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B12D-4A1B-B33D-B43A109D7E7E}"/>
              </c:ext>
            </c:extLst>
          </c:dPt>
          <c:dPt>
            <c:idx val="6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B12D-4A1B-B33D-B43A109D7E7E}"/>
              </c:ext>
            </c:extLst>
          </c:dPt>
          <c:dPt>
            <c:idx val="6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B12D-4A1B-B33D-B43A109D7E7E}"/>
              </c:ext>
            </c:extLst>
          </c:dPt>
          <c:dPt>
            <c:idx val="6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B12D-4A1B-B33D-B43A109D7E7E}"/>
              </c:ext>
            </c:extLst>
          </c:dPt>
          <c:dPt>
            <c:idx val="6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B12D-4A1B-B33D-B43A109D7E7E}"/>
              </c:ext>
            </c:extLst>
          </c:dPt>
          <c:dPt>
            <c:idx val="6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B12D-4A1B-B33D-B43A109D7E7E}"/>
              </c:ext>
            </c:extLst>
          </c:dPt>
          <c:dPt>
            <c:idx val="6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B12D-4A1B-B33D-B43A109D7E7E}"/>
              </c:ext>
            </c:extLst>
          </c:dPt>
          <c:dPt>
            <c:idx val="6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B12D-4A1B-B33D-B43A109D7E7E}"/>
              </c:ext>
            </c:extLst>
          </c:dPt>
          <c:dPt>
            <c:idx val="6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B12D-4A1B-B33D-B43A109D7E7E}"/>
              </c:ext>
            </c:extLst>
          </c:dPt>
          <c:dPt>
            <c:idx val="7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B12D-4A1B-B33D-B43A109D7E7E}"/>
              </c:ext>
            </c:extLst>
          </c:dPt>
          <c:dPt>
            <c:idx val="7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B12D-4A1B-B33D-B43A109D7E7E}"/>
              </c:ext>
            </c:extLst>
          </c:dPt>
          <c:dPt>
            <c:idx val="7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B12D-4A1B-B33D-B43A109D7E7E}"/>
              </c:ext>
            </c:extLst>
          </c:dPt>
          <c:dPt>
            <c:idx val="7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B12D-4A1B-B33D-B43A109D7E7E}"/>
              </c:ext>
            </c:extLst>
          </c:dPt>
          <c:dPt>
            <c:idx val="7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5-B12D-4A1B-B33D-B43A109D7E7E}"/>
              </c:ext>
            </c:extLst>
          </c:dPt>
          <c:dPt>
            <c:idx val="7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7-B12D-4A1B-B33D-B43A109D7E7E}"/>
              </c:ext>
            </c:extLst>
          </c:dPt>
          <c:dPt>
            <c:idx val="7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9-B12D-4A1B-B33D-B43A109D7E7E}"/>
              </c:ext>
            </c:extLst>
          </c:dPt>
          <c:dPt>
            <c:idx val="7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B-B12D-4A1B-B33D-B43A109D7E7E}"/>
              </c:ext>
            </c:extLst>
          </c:dPt>
          <c:dPt>
            <c:idx val="7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D-B12D-4A1B-B33D-B43A109D7E7E}"/>
              </c:ext>
            </c:extLst>
          </c:dPt>
          <c:dPt>
            <c:idx val="7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F-B12D-4A1B-B33D-B43A109D7E7E}"/>
              </c:ext>
            </c:extLst>
          </c:dPt>
          <c:dPt>
            <c:idx val="8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1-B12D-4A1B-B33D-B43A109D7E7E}"/>
              </c:ext>
            </c:extLst>
          </c:dPt>
          <c:dPt>
            <c:idx val="8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3-B12D-4A1B-B33D-B43A109D7E7E}"/>
              </c:ext>
            </c:extLst>
          </c:dPt>
          <c:dPt>
            <c:idx val="8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5-B12D-4A1B-B33D-B43A109D7E7E}"/>
              </c:ext>
            </c:extLst>
          </c:dPt>
          <c:dPt>
            <c:idx val="8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7-B12D-4A1B-B33D-B43A109D7E7E}"/>
              </c:ext>
            </c:extLst>
          </c:dPt>
          <c:dPt>
            <c:idx val="8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9-B12D-4A1B-B33D-B43A109D7E7E}"/>
              </c:ext>
            </c:extLst>
          </c:dPt>
          <c:dPt>
            <c:idx val="8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B-B12D-4A1B-B33D-B43A109D7E7E}"/>
              </c:ext>
            </c:extLst>
          </c:dPt>
          <c:dPt>
            <c:idx val="8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D-B12D-4A1B-B33D-B43A109D7E7E}"/>
              </c:ext>
            </c:extLst>
          </c:dPt>
          <c:dPt>
            <c:idx val="8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F-B12D-4A1B-B33D-B43A109D7E7E}"/>
              </c:ext>
            </c:extLst>
          </c:dPt>
          <c:dPt>
            <c:idx val="8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1-B12D-4A1B-B33D-B43A109D7E7E}"/>
              </c:ext>
            </c:extLst>
          </c:dPt>
          <c:dPt>
            <c:idx val="8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3-B12D-4A1B-B33D-B43A109D7E7E}"/>
              </c:ext>
            </c:extLst>
          </c:dPt>
          <c:dPt>
            <c:idx val="9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5-B12D-4A1B-B33D-B43A109D7E7E}"/>
              </c:ext>
            </c:extLst>
          </c:dPt>
          <c:dPt>
            <c:idx val="9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7-B12D-4A1B-B33D-B43A109D7E7E}"/>
              </c:ext>
            </c:extLst>
          </c:dPt>
          <c:dPt>
            <c:idx val="9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9-B12D-4A1B-B33D-B43A109D7E7E}"/>
              </c:ext>
            </c:extLst>
          </c:dPt>
          <c:dPt>
            <c:idx val="9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B-B12D-4A1B-B33D-B43A109D7E7E}"/>
              </c:ext>
            </c:extLst>
          </c:dPt>
          <c:dPt>
            <c:idx val="9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D-B12D-4A1B-B33D-B43A109D7E7E}"/>
              </c:ext>
            </c:extLst>
          </c:dPt>
          <c:dPt>
            <c:idx val="9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F-B12D-4A1B-B33D-B43A109D7E7E}"/>
              </c:ext>
            </c:extLst>
          </c:dPt>
          <c:dPt>
            <c:idx val="9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1-B12D-4A1B-B33D-B43A109D7E7E}"/>
              </c:ext>
            </c:extLst>
          </c:dPt>
          <c:dPt>
            <c:idx val="9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3-B12D-4A1B-B33D-B43A109D7E7E}"/>
              </c:ext>
            </c:extLst>
          </c:dPt>
          <c:dPt>
            <c:idx val="9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5-B12D-4A1B-B33D-B43A109D7E7E}"/>
              </c:ext>
            </c:extLst>
          </c:dPt>
          <c:dPt>
            <c:idx val="9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7-B12D-4A1B-B33D-B43A109D7E7E}"/>
              </c:ext>
            </c:extLst>
          </c:dPt>
          <c:dPt>
            <c:idx val="10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9-B12D-4A1B-B33D-B43A109D7E7E}"/>
              </c:ext>
            </c:extLst>
          </c:dPt>
          <c:dPt>
            <c:idx val="10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B-B12D-4A1B-B33D-B43A109D7E7E}"/>
              </c:ext>
            </c:extLst>
          </c:dPt>
          <c:dPt>
            <c:idx val="10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D-B12D-4A1B-B33D-B43A109D7E7E}"/>
              </c:ext>
            </c:extLst>
          </c:dPt>
          <c:dPt>
            <c:idx val="10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F-B12D-4A1B-B33D-B43A109D7E7E}"/>
              </c:ext>
            </c:extLst>
          </c:dPt>
          <c:dPt>
            <c:idx val="10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1-B12D-4A1B-B33D-B43A109D7E7E}"/>
              </c:ext>
            </c:extLst>
          </c:dPt>
          <c:dPt>
            <c:idx val="10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3-B12D-4A1B-B33D-B43A109D7E7E}"/>
              </c:ext>
            </c:extLst>
          </c:dPt>
          <c:dPt>
            <c:idx val="10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5-B12D-4A1B-B33D-B43A109D7E7E}"/>
              </c:ext>
            </c:extLst>
          </c:dPt>
          <c:dPt>
            <c:idx val="10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7-B12D-4A1B-B33D-B43A109D7E7E}"/>
              </c:ext>
            </c:extLst>
          </c:dPt>
          <c:dPt>
            <c:idx val="10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9-B12D-4A1B-B33D-B43A109D7E7E}"/>
              </c:ext>
            </c:extLst>
          </c:dPt>
          <c:dPt>
            <c:idx val="10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B-B12D-4A1B-B33D-B43A109D7E7E}"/>
              </c:ext>
            </c:extLst>
          </c:dPt>
          <c:dPt>
            <c:idx val="1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D-B12D-4A1B-B33D-B43A109D7E7E}"/>
              </c:ext>
            </c:extLst>
          </c:dPt>
          <c:dPt>
            <c:idx val="1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F-B12D-4A1B-B33D-B43A109D7E7E}"/>
              </c:ext>
            </c:extLst>
          </c:dPt>
          <c:dPt>
            <c:idx val="1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1-B12D-4A1B-B33D-B43A109D7E7E}"/>
              </c:ext>
            </c:extLst>
          </c:dPt>
          <c:dPt>
            <c:idx val="1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3-B12D-4A1B-B33D-B43A109D7E7E}"/>
              </c:ext>
            </c:extLst>
          </c:dPt>
          <c:dPt>
            <c:idx val="1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5-B12D-4A1B-B33D-B43A109D7E7E}"/>
              </c:ext>
            </c:extLst>
          </c:dPt>
          <c:dPt>
            <c:idx val="1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7-B12D-4A1B-B33D-B43A109D7E7E}"/>
              </c:ext>
            </c:extLst>
          </c:dPt>
          <c:dPt>
            <c:idx val="1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9-B12D-4A1B-B33D-B43A109D7E7E}"/>
              </c:ext>
            </c:extLst>
          </c:dPt>
          <c:dPt>
            <c:idx val="1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B-B12D-4A1B-B33D-B43A109D7E7E}"/>
              </c:ext>
            </c:extLst>
          </c:dPt>
          <c:dPt>
            <c:idx val="1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D-B12D-4A1B-B33D-B43A109D7E7E}"/>
              </c:ext>
            </c:extLst>
          </c:dPt>
          <c:dPt>
            <c:idx val="1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F-B12D-4A1B-B33D-B43A109D7E7E}"/>
              </c:ext>
            </c:extLst>
          </c:dPt>
          <c:dPt>
            <c:idx val="1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1-B12D-4A1B-B33D-B43A109D7E7E}"/>
              </c:ext>
            </c:extLst>
          </c:dPt>
          <c:dPt>
            <c:idx val="1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3-B12D-4A1B-B33D-B43A109D7E7E}"/>
              </c:ext>
            </c:extLst>
          </c:dPt>
          <c:dPt>
            <c:idx val="1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5-B12D-4A1B-B33D-B43A109D7E7E}"/>
              </c:ext>
            </c:extLst>
          </c:dPt>
          <c:dPt>
            <c:idx val="1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7-B12D-4A1B-B33D-B43A109D7E7E}"/>
              </c:ext>
            </c:extLst>
          </c:dPt>
          <c:dPt>
            <c:idx val="1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9-B12D-4A1B-B33D-B43A109D7E7E}"/>
              </c:ext>
            </c:extLst>
          </c:dPt>
          <c:dPt>
            <c:idx val="1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B-B12D-4A1B-B33D-B43A109D7E7E}"/>
              </c:ext>
            </c:extLst>
          </c:dPt>
          <c:dPt>
            <c:idx val="1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D-B12D-4A1B-B33D-B43A109D7E7E}"/>
              </c:ext>
            </c:extLst>
          </c:dPt>
          <c:dPt>
            <c:idx val="1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F-B12D-4A1B-B33D-B43A109D7E7E}"/>
              </c:ext>
            </c:extLst>
          </c:dPt>
          <c:dPt>
            <c:idx val="1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1-B12D-4A1B-B33D-B43A109D7E7E}"/>
              </c:ext>
            </c:extLst>
          </c:dPt>
          <c:dPt>
            <c:idx val="1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3-B12D-4A1B-B33D-B43A109D7E7E}"/>
              </c:ext>
            </c:extLst>
          </c:dPt>
          <c:dPt>
            <c:idx val="1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5-B12D-4A1B-B33D-B43A109D7E7E}"/>
              </c:ext>
            </c:extLst>
          </c:dPt>
          <c:dPt>
            <c:idx val="1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7-B12D-4A1B-B33D-B43A109D7E7E}"/>
              </c:ext>
            </c:extLst>
          </c:dPt>
          <c:dPt>
            <c:idx val="1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9-B12D-4A1B-B33D-B43A109D7E7E}"/>
              </c:ext>
            </c:extLst>
          </c:dPt>
          <c:dPt>
            <c:idx val="1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B-B12D-4A1B-B33D-B43A109D7E7E}"/>
              </c:ext>
            </c:extLst>
          </c:dPt>
          <c:dPt>
            <c:idx val="1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D-B12D-4A1B-B33D-B43A109D7E7E}"/>
              </c:ext>
            </c:extLst>
          </c:dPt>
          <c:dPt>
            <c:idx val="1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F-B12D-4A1B-B33D-B43A109D7E7E}"/>
              </c:ext>
            </c:extLst>
          </c:dPt>
          <c:dPt>
            <c:idx val="1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1-B12D-4A1B-B33D-B43A109D7E7E}"/>
              </c:ext>
            </c:extLst>
          </c:dPt>
          <c:dPt>
            <c:idx val="1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3-B12D-4A1B-B33D-B43A109D7E7E}"/>
              </c:ext>
            </c:extLst>
          </c:dPt>
          <c:dPt>
            <c:idx val="1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5-B12D-4A1B-B33D-B43A109D7E7E}"/>
              </c:ext>
            </c:extLst>
          </c:dPt>
          <c:dPt>
            <c:idx val="1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7-B12D-4A1B-B33D-B43A109D7E7E}"/>
              </c:ext>
            </c:extLst>
          </c:dPt>
          <c:dPt>
            <c:idx val="1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9-B12D-4A1B-B33D-B43A109D7E7E}"/>
              </c:ext>
            </c:extLst>
          </c:dPt>
          <c:dPt>
            <c:idx val="1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B-B12D-4A1B-B33D-B43A109D7E7E}"/>
              </c:ext>
            </c:extLst>
          </c:dPt>
          <c:dPt>
            <c:idx val="1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D-B12D-4A1B-B33D-B43A109D7E7E}"/>
              </c:ext>
            </c:extLst>
          </c:dPt>
          <c:dPt>
            <c:idx val="1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F-B12D-4A1B-B33D-B43A109D7E7E}"/>
              </c:ext>
            </c:extLst>
          </c:dPt>
          <c:dPt>
            <c:idx val="1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1-B12D-4A1B-B33D-B43A109D7E7E}"/>
              </c:ext>
            </c:extLst>
          </c:dPt>
          <c:dPt>
            <c:idx val="1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3-B12D-4A1B-B33D-B43A109D7E7E}"/>
              </c:ext>
            </c:extLst>
          </c:dPt>
          <c:dPt>
            <c:idx val="1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5-B12D-4A1B-B33D-B43A109D7E7E}"/>
              </c:ext>
            </c:extLst>
          </c:dPt>
          <c:dPt>
            <c:idx val="1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7-B12D-4A1B-B33D-B43A109D7E7E}"/>
              </c:ext>
            </c:extLst>
          </c:dPt>
          <c:dPt>
            <c:idx val="1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9-B12D-4A1B-B33D-B43A109D7E7E}"/>
              </c:ext>
            </c:extLst>
          </c:dPt>
          <c:dPt>
            <c:idx val="1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B-B12D-4A1B-B33D-B43A109D7E7E}"/>
              </c:ext>
            </c:extLst>
          </c:dPt>
          <c:dPt>
            <c:idx val="1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D-B12D-4A1B-B33D-B43A109D7E7E}"/>
              </c:ext>
            </c:extLst>
          </c:dPt>
          <c:dPt>
            <c:idx val="1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F-B12D-4A1B-B33D-B43A109D7E7E}"/>
              </c:ext>
            </c:extLst>
          </c:dPt>
          <c:dPt>
            <c:idx val="15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1-B12D-4A1B-B33D-B43A109D7E7E}"/>
              </c:ext>
            </c:extLst>
          </c:dPt>
          <c:dPt>
            <c:idx val="15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3-B12D-4A1B-B33D-B43A109D7E7E}"/>
              </c:ext>
            </c:extLst>
          </c:dPt>
          <c:dPt>
            <c:idx val="15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5-B12D-4A1B-B33D-B43A109D7E7E}"/>
              </c:ext>
            </c:extLst>
          </c:dPt>
          <c:dPt>
            <c:idx val="15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7-B12D-4A1B-B33D-B43A109D7E7E}"/>
              </c:ext>
            </c:extLst>
          </c:dPt>
          <c:dPt>
            <c:idx val="15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9-B12D-4A1B-B33D-B43A109D7E7E}"/>
              </c:ext>
            </c:extLst>
          </c:dPt>
          <c:dPt>
            <c:idx val="15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B-B12D-4A1B-B33D-B43A109D7E7E}"/>
              </c:ext>
            </c:extLst>
          </c:dPt>
          <c:dPt>
            <c:idx val="15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D-B12D-4A1B-B33D-B43A109D7E7E}"/>
              </c:ext>
            </c:extLst>
          </c:dPt>
          <c:dPt>
            <c:idx val="15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F-B12D-4A1B-B33D-B43A109D7E7E}"/>
              </c:ext>
            </c:extLst>
          </c:dPt>
          <c:dPt>
            <c:idx val="16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1-B12D-4A1B-B33D-B43A109D7E7E}"/>
              </c:ext>
            </c:extLst>
          </c:dPt>
          <c:dPt>
            <c:idx val="16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3-B12D-4A1B-B33D-B43A109D7E7E}"/>
              </c:ext>
            </c:extLst>
          </c:dPt>
          <c:dPt>
            <c:idx val="16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5-B12D-4A1B-B33D-B43A109D7E7E}"/>
              </c:ext>
            </c:extLst>
          </c:dPt>
          <c:dPt>
            <c:idx val="16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7-B12D-4A1B-B33D-B43A109D7E7E}"/>
              </c:ext>
            </c:extLst>
          </c:dPt>
          <c:dPt>
            <c:idx val="16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9-B12D-4A1B-B33D-B43A109D7E7E}"/>
              </c:ext>
            </c:extLst>
          </c:dPt>
          <c:dPt>
            <c:idx val="16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B-B12D-4A1B-B33D-B43A109D7E7E}"/>
              </c:ext>
            </c:extLst>
          </c:dPt>
          <c:dPt>
            <c:idx val="16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D-B12D-4A1B-B33D-B43A109D7E7E}"/>
              </c:ext>
            </c:extLst>
          </c:dPt>
          <c:dPt>
            <c:idx val="16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F-B12D-4A1B-B33D-B43A109D7E7E}"/>
              </c:ext>
            </c:extLst>
          </c:dPt>
          <c:dPt>
            <c:idx val="16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1-B12D-4A1B-B33D-B43A109D7E7E}"/>
              </c:ext>
            </c:extLst>
          </c:dPt>
          <c:dPt>
            <c:idx val="16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3-B12D-4A1B-B33D-B43A109D7E7E}"/>
              </c:ext>
            </c:extLst>
          </c:dPt>
          <c:dPt>
            <c:idx val="17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5-B12D-4A1B-B33D-B43A109D7E7E}"/>
              </c:ext>
            </c:extLst>
          </c:dPt>
          <c:dPt>
            <c:idx val="17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7-B12D-4A1B-B33D-B43A109D7E7E}"/>
              </c:ext>
            </c:extLst>
          </c:dPt>
          <c:dPt>
            <c:idx val="17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9-B12D-4A1B-B33D-B43A109D7E7E}"/>
              </c:ext>
            </c:extLst>
          </c:dPt>
          <c:dPt>
            <c:idx val="17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B-B12D-4A1B-B33D-B43A109D7E7E}"/>
              </c:ext>
            </c:extLst>
          </c:dPt>
          <c:dPt>
            <c:idx val="17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D-B12D-4A1B-B33D-B43A109D7E7E}"/>
              </c:ext>
            </c:extLst>
          </c:dPt>
          <c:dPt>
            <c:idx val="17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F-B12D-4A1B-B33D-B43A109D7E7E}"/>
              </c:ext>
            </c:extLst>
          </c:dPt>
          <c:dPt>
            <c:idx val="17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1-B12D-4A1B-B33D-B43A109D7E7E}"/>
              </c:ext>
            </c:extLst>
          </c:dPt>
          <c:dPt>
            <c:idx val="17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3-B12D-4A1B-B33D-B43A109D7E7E}"/>
              </c:ext>
            </c:extLst>
          </c:dPt>
          <c:dPt>
            <c:idx val="17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5-B12D-4A1B-B33D-B43A109D7E7E}"/>
              </c:ext>
            </c:extLst>
          </c:dPt>
          <c:dPt>
            <c:idx val="17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7-B12D-4A1B-B33D-B43A109D7E7E}"/>
              </c:ext>
            </c:extLst>
          </c:dPt>
          <c:dPt>
            <c:idx val="18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9-B12D-4A1B-B33D-B43A109D7E7E}"/>
              </c:ext>
            </c:extLst>
          </c:dPt>
          <c:dPt>
            <c:idx val="18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B-B12D-4A1B-B33D-B43A109D7E7E}"/>
              </c:ext>
            </c:extLst>
          </c:dPt>
          <c:dPt>
            <c:idx val="18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D-B12D-4A1B-B33D-B43A109D7E7E}"/>
              </c:ext>
            </c:extLst>
          </c:dPt>
          <c:dPt>
            <c:idx val="18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F-B12D-4A1B-B33D-B43A109D7E7E}"/>
              </c:ext>
            </c:extLst>
          </c:dPt>
          <c:dPt>
            <c:idx val="18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1-B12D-4A1B-B33D-B43A109D7E7E}"/>
              </c:ext>
            </c:extLst>
          </c:dPt>
          <c:dPt>
            <c:idx val="18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3-B12D-4A1B-B33D-B43A109D7E7E}"/>
              </c:ext>
            </c:extLst>
          </c:dPt>
          <c:dPt>
            <c:idx val="18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5-B12D-4A1B-B33D-B43A109D7E7E}"/>
              </c:ext>
            </c:extLst>
          </c:dPt>
          <c:dPt>
            <c:idx val="18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7-B12D-4A1B-B33D-B43A109D7E7E}"/>
              </c:ext>
            </c:extLst>
          </c:dPt>
          <c:dPt>
            <c:idx val="18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9-B12D-4A1B-B33D-B43A109D7E7E}"/>
              </c:ext>
            </c:extLst>
          </c:dPt>
          <c:dPt>
            <c:idx val="18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B-B12D-4A1B-B33D-B43A109D7E7E}"/>
              </c:ext>
            </c:extLst>
          </c:dPt>
          <c:dPt>
            <c:idx val="19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D-B12D-4A1B-B33D-B43A109D7E7E}"/>
              </c:ext>
            </c:extLst>
          </c:dPt>
          <c:dPt>
            <c:idx val="19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F-B12D-4A1B-B33D-B43A109D7E7E}"/>
              </c:ext>
            </c:extLst>
          </c:dPt>
          <c:dPt>
            <c:idx val="19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1-B12D-4A1B-B33D-B43A109D7E7E}"/>
              </c:ext>
            </c:extLst>
          </c:dPt>
          <c:dPt>
            <c:idx val="19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3-B12D-4A1B-B33D-B43A109D7E7E}"/>
              </c:ext>
            </c:extLst>
          </c:dPt>
          <c:dPt>
            <c:idx val="19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5-B12D-4A1B-B33D-B43A109D7E7E}"/>
              </c:ext>
            </c:extLst>
          </c:dPt>
          <c:dPt>
            <c:idx val="19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7-B12D-4A1B-B33D-B43A109D7E7E}"/>
              </c:ext>
            </c:extLst>
          </c:dPt>
          <c:dPt>
            <c:idx val="19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9-B12D-4A1B-B33D-B43A109D7E7E}"/>
              </c:ext>
            </c:extLst>
          </c:dPt>
          <c:dPt>
            <c:idx val="19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B-B12D-4A1B-B33D-B43A109D7E7E}"/>
              </c:ext>
            </c:extLst>
          </c:dPt>
          <c:dPt>
            <c:idx val="19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D-B12D-4A1B-B33D-B43A109D7E7E}"/>
              </c:ext>
            </c:extLst>
          </c:dPt>
          <c:dPt>
            <c:idx val="19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F-B12D-4A1B-B33D-B43A109D7E7E}"/>
              </c:ext>
            </c:extLst>
          </c:dPt>
          <c:dPt>
            <c:idx val="20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1-B12D-4A1B-B33D-B43A109D7E7E}"/>
              </c:ext>
            </c:extLst>
          </c:dPt>
          <c:dPt>
            <c:idx val="20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3-B12D-4A1B-B33D-B43A109D7E7E}"/>
              </c:ext>
            </c:extLst>
          </c:dPt>
          <c:dPt>
            <c:idx val="20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5-B12D-4A1B-B33D-B43A109D7E7E}"/>
              </c:ext>
            </c:extLst>
          </c:dPt>
          <c:dPt>
            <c:idx val="20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7-B12D-4A1B-B33D-B43A109D7E7E}"/>
              </c:ext>
            </c:extLst>
          </c:dPt>
          <c:dPt>
            <c:idx val="20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9-B12D-4A1B-B33D-B43A109D7E7E}"/>
              </c:ext>
            </c:extLst>
          </c:dPt>
          <c:dPt>
            <c:idx val="20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B-B12D-4A1B-B33D-B43A109D7E7E}"/>
              </c:ext>
            </c:extLst>
          </c:dPt>
          <c:dPt>
            <c:idx val="20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D-B12D-4A1B-B33D-B43A109D7E7E}"/>
              </c:ext>
            </c:extLst>
          </c:dPt>
          <c:dPt>
            <c:idx val="20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F-B12D-4A1B-B33D-B43A109D7E7E}"/>
              </c:ext>
            </c:extLst>
          </c:dPt>
          <c:dPt>
            <c:idx val="20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1-B12D-4A1B-B33D-B43A109D7E7E}"/>
              </c:ext>
            </c:extLst>
          </c:dPt>
          <c:dPt>
            <c:idx val="20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3-B12D-4A1B-B33D-B43A109D7E7E}"/>
              </c:ext>
            </c:extLst>
          </c:dPt>
          <c:dPt>
            <c:idx val="2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5-B12D-4A1B-B33D-B43A109D7E7E}"/>
              </c:ext>
            </c:extLst>
          </c:dPt>
          <c:dPt>
            <c:idx val="2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7-B12D-4A1B-B33D-B43A109D7E7E}"/>
              </c:ext>
            </c:extLst>
          </c:dPt>
          <c:dPt>
            <c:idx val="2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9-B12D-4A1B-B33D-B43A109D7E7E}"/>
              </c:ext>
            </c:extLst>
          </c:dPt>
          <c:dPt>
            <c:idx val="2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B-B12D-4A1B-B33D-B43A109D7E7E}"/>
              </c:ext>
            </c:extLst>
          </c:dPt>
          <c:dPt>
            <c:idx val="2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D-B12D-4A1B-B33D-B43A109D7E7E}"/>
              </c:ext>
            </c:extLst>
          </c:dPt>
          <c:dPt>
            <c:idx val="2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F-B12D-4A1B-B33D-B43A109D7E7E}"/>
              </c:ext>
            </c:extLst>
          </c:dPt>
          <c:dPt>
            <c:idx val="2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1-B12D-4A1B-B33D-B43A109D7E7E}"/>
              </c:ext>
            </c:extLst>
          </c:dPt>
          <c:dPt>
            <c:idx val="2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3-B12D-4A1B-B33D-B43A109D7E7E}"/>
              </c:ext>
            </c:extLst>
          </c:dPt>
          <c:dPt>
            <c:idx val="2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5-B12D-4A1B-B33D-B43A109D7E7E}"/>
              </c:ext>
            </c:extLst>
          </c:dPt>
          <c:dPt>
            <c:idx val="2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7-B12D-4A1B-B33D-B43A109D7E7E}"/>
              </c:ext>
            </c:extLst>
          </c:dPt>
          <c:dPt>
            <c:idx val="2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9-B12D-4A1B-B33D-B43A109D7E7E}"/>
              </c:ext>
            </c:extLst>
          </c:dPt>
          <c:dPt>
            <c:idx val="2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B-B12D-4A1B-B33D-B43A109D7E7E}"/>
              </c:ext>
            </c:extLst>
          </c:dPt>
          <c:dPt>
            <c:idx val="2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D-B12D-4A1B-B33D-B43A109D7E7E}"/>
              </c:ext>
            </c:extLst>
          </c:dPt>
          <c:dPt>
            <c:idx val="2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F-B12D-4A1B-B33D-B43A109D7E7E}"/>
              </c:ext>
            </c:extLst>
          </c:dPt>
          <c:dPt>
            <c:idx val="2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1-B12D-4A1B-B33D-B43A109D7E7E}"/>
              </c:ext>
            </c:extLst>
          </c:dPt>
          <c:dPt>
            <c:idx val="2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3-B12D-4A1B-B33D-B43A109D7E7E}"/>
              </c:ext>
            </c:extLst>
          </c:dPt>
          <c:dPt>
            <c:idx val="2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5-B12D-4A1B-B33D-B43A109D7E7E}"/>
              </c:ext>
            </c:extLst>
          </c:dPt>
          <c:dPt>
            <c:idx val="2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7-B12D-4A1B-B33D-B43A109D7E7E}"/>
              </c:ext>
            </c:extLst>
          </c:dPt>
          <c:dPt>
            <c:idx val="2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9-B12D-4A1B-B33D-B43A109D7E7E}"/>
              </c:ext>
            </c:extLst>
          </c:dPt>
          <c:dPt>
            <c:idx val="2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B-B12D-4A1B-B33D-B43A109D7E7E}"/>
              </c:ext>
            </c:extLst>
          </c:dPt>
          <c:dPt>
            <c:idx val="2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D-B12D-4A1B-B33D-B43A109D7E7E}"/>
              </c:ext>
            </c:extLst>
          </c:dPt>
          <c:dPt>
            <c:idx val="2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F-B12D-4A1B-B33D-B43A109D7E7E}"/>
              </c:ext>
            </c:extLst>
          </c:dPt>
          <c:dPt>
            <c:idx val="2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1-B12D-4A1B-B33D-B43A109D7E7E}"/>
              </c:ext>
            </c:extLst>
          </c:dPt>
          <c:dPt>
            <c:idx val="2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3-B12D-4A1B-B33D-B43A109D7E7E}"/>
              </c:ext>
            </c:extLst>
          </c:dPt>
          <c:dPt>
            <c:idx val="2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5-B12D-4A1B-B33D-B43A109D7E7E}"/>
              </c:ext>
            </c:extLst>
          </c:dPt>
          <c:dPt>
            <c:idx val="2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7-B12D-4A1B-B33D-B43A109D7E7E}"/>
              </c:ext>
            </c:extLst>
          </c:dPt>
          <c:dPt>
            <c:idx val="2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9-B12D-4A1B-B33D-B43A109D7E7E}"/>
              </c:ext>
            </c:extLst>
          </c:dPt>
          <c:dPt>
            <c:idx val="2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B-B12D-4A1B-B33D-B43A109D7E7E}"/>
              </c:ext>
            </c:extLst>
          </c:dPt>
          <c:dPt>
            <c:idx val="2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D-B12D-4A1B-B33D-B43A109D7E7E}"/>
              </c:ext>
            </c:extLst>
          </c:dPt>
          <c:dPt>
            <c:idx val="2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F-B12D-4A1B-B33D-B43A109D7E7E}"/>
              </c:ext>
            </c:extLst>
          </c:dPt>
          <c:dPt>
            <c:idx val="2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1-B12D-4A1B-B33D-B43A109D7E7E}"/>
              </c:ext>
            </c:extLst>
          </c:dPt>
          <c:dPt>
            <c:idx val="2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3-B12D-4A1B-B33D-B43A109D7E7E}"/>
              </c:ext>
            </c:extLst>
          </c:dPt>
          <c:dPt>
            <c:idx val="2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5-B12D-4A1B-B33D-B43A109D7E7E}"/>
              </c:ext>
            </c:extLst>
          </c:dPt>
          <c:dPt>
            <c:idx val="2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7-B12D-4A1B-B33D-B43A109D7E7E}"/>
              </c:ext>
            </c:extLst>
          </c:dPt>
          <c:dPt>
            <c:idx val="2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9-B12D-4A1B-B33D-B43A109D7E7E}"/>
              </c:ext>
            </c:extLst>
          </c:dPt>
          <c:dPt>
            <c:idx val="2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B-B12D-4A1B-B33D-B43A109D7E7E}"/>
              </c:ext>
            </c:extLst>
          </c:dPt>
          <c:dPt>
            <c:idx val="2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D-B12D-4A1B-B33D-B43A109D7E7E}"/>
              </c:ext>
            </c:extLst>
          </c:dPt>
          <c:dPt>
            <c:idx val="2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F-B12D-4A1B-B33D-B43A109D7E7E}"/>
              </c:ext>
            </c:extLst>
          </c:dPt>
          <c:dPt>
            <c:idx val="2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1-B12D-4A1B-B33D-B43A109D7E7E}"/>
              </c:ext>
            </c:extLst>
          </c:dPt>
          <c:dPt>
            <c:idx val="2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3-B12D-4A1B-B33D-B43A109D7E7E}"/>
              </c:ext>
            </c:extLst>
          </c:dPt>
          <c:dPt>
            <c:idx val="2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5-B12D-4A1B-B33D-B43A109D7E7E}"/>
              </c:ext>
            </c:extLst>
          </c:dPt>
          <c:dPt>
            <c:idx val="2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7-B12D-4A1B-B33D-B43A109D7E7E}"/>
              </c:ext>
            </c:extLst>
          </c:dPt>
          <c:dPt>
            <c:idx val="25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9-B12D-4A1B-B33D-B43A109D7E7E}"/>
              </c:ext>
            </c:extLst>
          </c:dPt>
          <c:dPt>
            <c:idx val="25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B-B12D-4A1B-B33D-B43A109D7E7E}"/>
              </c:ext>
            </c:extLst>
          </c:dPt>
          <c:dPt>
            <c:idx val="25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D-B12D-4A1B-B33D-B43A109D7E7E}"/>
              </c:ext>
            </c:extLst>
          </c:dPt>
          <c:dPt>
            <c:idx val="25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F-B12D-4A1B-B33D-B43A109D7E7E}"/>
              </c:ext>
            </c:extLst>
          </c:dPt>
          <c:dPt>
            <c:idx val="25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1-B12D-4A1B-B33D-B43A109D7E7E}"/>
              </c:ext>
            </c:extLst>
          </c:dPt>
          <c:dPt>
            <c:idx val="25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3-B12D-4A1B-B33D-B43A109D7E7E}"/>
              </c:ext>
            </c:extLst>
          </c:dPt>
          <c:dPt>
            <c:idx val="25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5-B12D-4A1B-B33D-B43A109D7E7E}"/>
              </c:ext>
            </c:extLst>
          </c:dPt>
          <c:dPt>
            <c:idx val="25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7-B12D-4A1B-B33D-B43A109D7E7E}"/>
              </c:ext>
            </c:extLst>
          </c:dPt>
          <c:dPt>
            <c:idx val="26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9-B12D-4A1B-B33D-B43A109D7E7E}"/>
              </c:ext>
            </c:extLst>
          </c:dPt>
          <c:dPt>
            <c:idx val="26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B-B12D-4A1B-B33D-B43A109D7E7E}"/>
              </c:ext>
            </c:extLst>
          </c:dPt>
          <c:dPt>
            <c:idx val="26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D-B12D-4A1B-B33D-B43A109D7E7E}"/>
              </c:ext>
            </c:extLst>
          </c:dPt>
          <c:dPt>
            <c:idx val="26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F-B12D-4A1B-B33D-B43A109D7E7E}"/>
              </c:ext>
            </c:extLst>
          </c:dPt>
          <c:dPt>
            <c:idx val="26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1-B12D-4A1B-B33D-B43A109D7E7E}"/>
              </c:ext>
            </c:extLst>
          </c:dPt>
          <c:dPt>
            <c:idx val="26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3-B12D-4A1B-B33D-B43A109D7E7E}"/>
              </c:ext>
            </c:extLst>
          </c:dPt>
          <c:dPt>
            <c:idx val="26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5-B12D-4A1B-B33D-B43A109D7E7E}"/>
              </c:ext>
            </c:extLst>
          </c:dPt>
          <c:dPt>
            <c:idx val="26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7-B12D-4A1B-B33D-B43A109D7E7E}"/>
              </c:ext>
            </c:extLst>
          </c:dPt>
          <c:dPt>
            <c:idx val="26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9-B12D-4A1B-B33D-B43A109D7E7E}"/>
              </c:ext>
            </c:extLst>
          </c:dPt>
          <c:dPt>
            <c:idx val="26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B-B12D-4A1B-B33D-B43A109D7E7E}"/>
              </c:ext>
            </c:extLst>
          </c:dPt>
          <c:dPt>
            <c:idx val="27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D-B12D-4A1B-B33D-B43A109D7E7E}"/>
              </c:ext>
            </c:extLst>
          </c:dPt>
          <c:dPt>
            <c:idx val="27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F-B12D-4A1B-B33D-B43A109D7E7E}"/>
              </c:ext>
            </c:extLst>
          </c:dPt>
          <c:dPt>
            <c:idx val="27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1-B12D-4A1B-B33D-B43A109D7E7E}"/>
              </c:ext>
            </c:extLst>
          </c:dPt>
          <c:dPt>
            <c:idx val="27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3-B12D-4A1B-B33D-B43A109D7E7E}"/>
              </c:ext>
            </c:extLst>
          </c:dPt>
          <c:dPt>
            <c:idx val="27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5-B12D-4A1B-B33D-B43A109D7E7E}"/>
              </c:ext>
            </c:extLst>
          </c:dPt>
          <c:dPt>
            <c:idx val="27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7-B12D-4A1B-B33D-B43A109D7E7E}"/>
              </c:ext>
            </c:extLst>
          </c:dPt>
          <c:dPt>
            <c:idx val="27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9-B12D-4A1B-B33D-B43A109D7E7E}"/>
              </c:ext>
            </c:extLst>
          </c:dPt>
          <c:dPt>
            <c:idx val="27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B-B12D-4A1B-B33D-B43A109D7E7E}"/>
              </c:ext>
            </c:extLst>
          </c:dPt>
          <c:dPt>
            <c:idx val="27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D-B12D-4A1B-B33D-B43A109D7E7E}"/>
              </c:ext>
            </c:extLst>
          </c:dPt>
          <c:dPt>
            <c:idx val="27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F-B12D-4A1B-B33D-B43A109D7E7E}"/>
              </c:ext>
            </c:extLst>
          </c:dPt>
          <c:dPt>
            <c:idx val="28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1-B12D-4A1B-B33D-B43A109D7E7E}"/>
              </c:ext>
            </c:extLst>
          </c:dPt>
          <c:dPt>
            <c:idx val="28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3-B12D-4A1B-B33D-B43A109D7E7E}"/>
              </c:ext>
            </c:extLst>
          </c:dPt>
          <c:dPt>
            <c:idx val="28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5-B12D-4A1B-B33D-B43A109D7E7E}"/>
              </c:ext>
            </c:extLst>
          </c:dPt>
          <c:dPt>
            <c:idx val="28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7-B12D-4A1B-B33D-B43A109D7E7E}"/>
              </c:ext>
            </c:extLst>
          </c:dPt>
          <c:dPt>
            <c:idx val="28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9-B12D-4A1B-B33D-B43A109D7E7E}"/>
              </c:ext>
            </c:extLst>
          </c:dPt>
          <c:dPt>
            <c:idx val="28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B-B12D-4A1B-B33D-B43A109D7E7E}"/>
              </c:ext>
            </c:extLst>
          </c:dPt>
          <c:dPt>
            <c:idx val="28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D-B12D-4A1B-B33D-B43A109D7E7E}"/>
              </c:ext>
            </c:extLst>
          </c:dPt>
          <c:dPt>
            <c:idx val="28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F-B12D-4A1B-B33D-B43A109D7E7E}"/>
              </c:ext>
            </c:extLst>
          </c:dPt>
          <c:dPt>
            <c:idx val="28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1-B12D-4A1B-B33D-B43A109D7E7E}"/>
              </c:ext>
            </c:extLst>
          </c:dPt>
          <c:dPt>
            <c:idx val="28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3-B12D-4A1B-B33D-B43A109D7E7E}"/>
              </c:ext>
            </c:extLst>
          </c:dPt>
          <c:dPt>
            <c:idx val="29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5-B12D-4A1B-B33D-B43A109D7E7E}"/>
              </c:ext>
            </c:extLst>
          </c:dPt>
          <c:dPt>
            <c:idx val="29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7-B12D-4A1B-B33D-B43A109D7E7E}"/>
              </c:ext>
            </c:extLst>
          </c:dPt>
          <c:dPt>
            <c:idx val="29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9-B12D-4A1B-B33D-B43A109D7E7E}"/>
              </c:ext>
            </c:extLst>
          </c:dPt>
          <c:xVal>
            <c:numRef>
              <c:f>gráficos!$A$7:$A$299</c:f>
              <c:numCache>
                <c:formatCode>General</c:formatCode>
                <c:ptCount val="29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</c:numCache>
            </c:numRef>
          </c:xVal>
          <c:yVal>
            <c:numRef>
              <c:f>gráficos!$B$7:$B$299</c:f>
              <c:numCache>
                <c:formatCode>General</c:formatCode>
                <c:ptCount val="29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4A-B12D-4A1B-B33D-B43A109D7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FE628-18C2-4262-A048-386FFB5C650D}">
  <dimension ref="A1:T20"/>
  <sheetViews>
    <sheetView tabSelected="1" workbookViewId="0"/>
  </sheetViews>
  <sheetFormatPr defaultRowHeight="15" x14ac:dyDescent="0.25"/>
  <sheetData>
    <row r="1" spans="1:20" x14ac:dyDescent="0.25">
      <c r="B1" t="s">
        <v>41</v>
      </c>
      <c r="C1" t="s">
        <v>1</v>
      </c>
      <c r="D1" t="s">
        <v>42</v>
      </c>
      <c r="E1" t="s">
        <v>43</v>
      </c>
      <c r="F1" t="s">
        <v>5</v>
      </c>
      <c r="G1" t="s">
        <v>44</v>
      </c>
      <c r="H1" t="s">
        <v>48</v>
      </c>
      <c r="I1" t="s">
        <v>28</v>
      </c>
      <c r="J1" t="s">
        <v>49</v>
      </c>
      <c r="K1" t="s">
        <v>46</v>
      </c>
      <c r="L1" t="s">
        <v>45</v>
      </c>
      <c r="M1" t="s">
        <v>47</v>
      </c>
      <c r="N1" t="s">
        <v>50</v>
      </c>
    </row>
    <row r="2" spans="1:20" x14ac:dyDescent="0.25">
      <c r="A2" t="s">
        <v>51</v>
      </c>
      <c r="B2">
        <v>2.8731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79</v>
      </c>
      <c r="F2">
        <f>_xlfn.XLOOKUP(B2,RESULTADOS_0!D:D,RESULTADOS_0!F:F,0,0,1)</f>
        <v>32.28</v>
      </c>
      <c r="G2">
        <f>_xlfn.XLOOKUP(B2,RESULTADOS_0!D:D,RESULTADOS_0!M:M,0,0,1)</f>
        <v>6</v>
      </c>
      <c r="H2">
        <f>_xlfn.XLOOKUP(B2,RESULTADOS_0!D:D,RESULTADOS_0!AF:AF,0,0,1)</f>
        <v>1.7533819518037388E-5</v>
      </c>
      <c r="I2">
        <f>_xlfn.XLOOKUP(B2,RESULTADOS_0!D:D,RESULTADOS_0!AC:AC,0,0,1)</f>
        <v>367.93771350685972</v>
      </c>
      <c r="J2">
        <f>_xlfn.XLOOKUP(B2,RESULTADOS_0!D:D,RESULTADOS_0!G:G,0,0,1)</f>
        <v>24.52</v>
      </c>
      <c r="K2">
        <v>1.838784</v>
      </c>
      <c r="L2">
        <v>64</v>
      </c>
      <c r="M2">
        <v>2</v>
      </c>
      <c r="N2">
        <f>_xlfn.XLOOKUP(B2,RESULTADOS_0!D:D,RESULTADOS_0!AH:AH,0,0,1)</f>
        <v>367937.71350685973</v>
      </c>
      <c r="T2">
        <v>20</v>
      </c>
    </row>
    <row r="3" spans="1:20" x14ac:dyDescent="0.25">
      <c r="A3" t="s">
        <v>52</v>
      </c>
      <c r="B3">
        <v>2.9811000000000001</v>
      </c>
      <c r="C3">
        <f>_xlfn.XLOOKUP(B3,RESULTADOS_1!D:D,RESULTADOS_1!B:B,0,0,1)</f>
        <v>15</v>
      </c>
      <c r="D3">
        <f>_xlfn.XLOOKUP(B3,RESULTADOS_1!D:D,RESULTADOS_1!L:L,0,0,1)</f>
        <v>2</v>
      </c>
      <c r="E3">
        <f>_xlfn.XLOOKUP(B3,RESULTADOS_1!D:D,RESULTADOS_1!I:I,0,0,1)</f>
        <v>53</v>
      </c>
      <c r="F3">
        <f>_xlfn.XLOOKUP(B3,RESULTADOS_1!D:D,RESULTADOS_1!F:F,0,0,1)</f>
        <v>31.26</v>
      </c>
      <c r="G3">
        <f>_xlfn.XLOOKUP(B3,RESULTADOS_1!D:D,RESULTADOS_1!M:M,0,0,1)</f>
        <v>3</v>
      </c>
      <c r="H3">
        <f>_xlfn.XLOOKUP(B3,RESULTADOS_1!D:D,RESULTADOS_1!AF:AF,0,0,1)</f>
        <v>1.544801752507869E-5</v>
      </c>
      <c r="I3">
        <f>_xlfn.XLOOKUP(B3,RESULTADOS_1!D:D,RESULTADOS_1!AC:AC,0,0,1)</f>
        <v>381.00366817723278</v>
      </c>
      <c r="J3">
        <f>_xlfn.XLOOKUP(B3,RESULTADOS_1!D:D,RESULTADOS_1!G:G,0,0,1)</f>
        <v>35.39</v>
      </c>
      <c r="K3">
        <v>1.907904</v>
      </c>
      <c r="N3">
        <f>_xlfn.XLOOKUP(B3,RESULTADOS_1!D:D,RESULTADOS_1!AH:AH,0,0,1)</f>
        <v>381003.66817723279</v>
      </c>
    </row>
    <row r="4" spans="1:20" x14ac:dyDescent="0.25">
      <c r="A4" t="s">
        <v>53</v>
      </c>
      <c r="B4">
        <v>3.0301</v>
      </c>
      <c r="C4">
        <f>_xlfn.XLOOKUP(B4,RESULTADOS_2!D:D,RESULTADOS_2!B:B,0,0,1)</f>
        <v>20</v>
      </c>
      <c r="D4">
        <f>_xlfn.XLOOKUP(B4,RESULTADOS_2!D:D,RESULTADOS_2!L:L,0,0,1)</f>
        <v>3</v>
      </c>
      <c r="E4">
        <f>_xlfn.XLOOKUP(B4,RESULTADOS_2!D:D,RESULTADOS_2!I:I,0,0,1)</f>
        <v>40</v>
      </c>
      <c r="F4">
        <f>_xlfn.XLOOKUP(B4,RESULTADOS_2!D:D,RESULTADOS_2!F:F,0,0,1)</f>
        <v>30.77</v>
      </c>
      <c r="G4">
        <f>_xlfn.XLOOKUP(B4,RESULTADOS_2!D:D,RESULTADOS_2!M:M,0,0,1)</f>
        <v>3</v>
      </c>
      <c r="H4">
        <f>_xlfn.XLOOKUP(B4,RESULTADOS_2!D:D,RESULTADOS_2!AF:AF,0,0,1)</f>
        <v>1.398160024109927E-5</v>
      </c>
      <c r="I4">
        <f>_xlfn.XLOOKUP(B4,RESULTADOS_2!D:D,RESULTADOS_2!AC:AC,0,0,1)</f>
        <v>399.7143988761905</v>
      </c>
      <c r="J4">
        <f>_xlfn.XLOOKUP(B4,RESULTADOS_2!D:D,RESULTADOS_2!G:G,0,0,1)</f>
        <v>46.15</v>
      </c>
      <c r="K4">
        <v>1.9392640000000001</v>
      </c>
      <c r="N4">
        <f>_xlfn.XLOOKUP(B4,RESULTADOS_2!D:D,RESULTADOS_2!AH:AH,0,0,1)</f>
        <v>399714.39887619048</v>
      </c>
    </row>
    <row r="5" spans="1:20" x14ac:dyDescent="0.25">
      <c r="A5" t="s">
        <v>54</v>
      </c>
      <c r="B5">
        <v>3.0583999999999998</v>
      </c>
      <c r="C5">
        <f>_xlfn.XLOOKUP(B5,RESULTADOS_3!D:D,RESULTADOS_3!B:B,0,0,1)</f>
        <v>25</v>
      </c>
      <c r="D5">
        <f>_xlfn.XLOOKUP(B5,RESULTADOS_3!D:D,RESULTADOS_3!L:L,0,0,1)</f>
        <v>5</v>
      </c>
      <c r="E5">
        <f>_xlfn.XLOOKUP(B5,RESULTADOS_3!D:D,RESULTADOS_3!I:I,0,0,1)</f>
        <v>32</v>
      </c>
      <c r="F5">
        <f>_xlfn.XLOOKUP(B5,RESULTADOS_3!D:D,RESULTADOS_3!F:F,0,0,1)</f>
        <v>30.46</v>
      </c>
      <c r="G5">
        <f>_xlfn.XLOOKUP(B5,RESULTADOS_3!D:D,RESULTADOS_3!M:M,0,0,1)</f>
        <v>0</v>
      </c>
      <c r="H5">
        <f>_xlfn.XLOOKUP(B5,RESULTADOS_3!D:D,RESULTADOS_3!AF:AF,0,0,1)</f>
        <v>1.2897448582296029E-5</v>
      </c>
      <c r="I5">
        <f>_xlfn.XLOOKUP(B5,RESULTADOS_3!D:D,RESULTADOS_3!AC:AC,0,0,1)</f>
        <v>416.64229650108791</v>
      </c>
      <c r="J5">
        <f>_xlfn.XLOOKUP(B5,RESULTADOS_3!D:D,RESULTADOS_3!G:G,0,0,1)</f>
        <v>57.11</v>
      </c>
      <c r="K5">
        <v>1.9573759999999998</v>
      </c>
      <c r="N5">
        <f>_xlfn.XLOOKUP(B5,RESULTADOS_3!D:D,RESULTADOS_3!AH:AH,0,0,1)</f>
        <v>416642.29650108778</v>
      </c>
    </row>
    <row r="6" spans="1:20" x14ac:dyDescent="0.25">
      <c r="A6" t="s">
        <v>55</v>
      </c>
      <c r="B6">
        <v>3.0750999999999999</v>
      </c>
      <c r="C6">
        <f>_xlfn.XLOOKUP(B6,RESULTADOS_4!D:D,RESULTADOS_4!B:B,0,0,1)</f>
        <v>30</v>
      </c>
      <c r="D6">
        <f>_xlfn.XLOOKUP(B6,RESULTADOS_4!D:D,RESULTADOS_4!L:L,0,0,1)</f>
        <v>6</v>
      </c>
      <c r="E6">
        <f>_xlfn.XLOOKUP(B6,RESULTADOS_4!D:D,RESULTADOS_4!I:I,0,0,1)</f>
        <v>27</v>
      </c>
      <c r="F6">
        <f>_xlfn.XLOOKUP(B6,RESULTADOS_4!D:D,RESULTADOS_4!F:F,0,0,1)</f>
        <v>30.25</v>
      </c>
      <c r="G6">
        <f>_xlfn.XLOOKUP(B6,RESULTADOS_4!D:D,RESULTADOS_4!M:M,0,0,1)</f>
        <v>0</v>
      </c>
      <c r="H6">
        <f>_xlfn.XLOOKUP(B6,RESULTADOS_4!D:D,RESULTADOS_4!AF:AF,0,0,1)</f>
        <v>1.204840566840696E-5</v>
      </c>
      <c r="I6">
        <f>_xlfn.XLOOKUP(B6,RESULTADOS_4!D:D,RESULTADOS_4!AC:AC,0,0,1)</f>
        <v>430.5120288370735</v>
      </c>
      <c r="J6">
        <f>_xlfn.XLOOKUP(B6,RESULTADOS_4!D:D,RESULTADOS_4!G:G,0,0,1)</f>
        <v>67.23</v>
      </c>
      <c r="K6">
        <v>1.968064</v>
      </c>
      <c r="N6">
        <f>_xlfn.XLOOKUP(B6,RESULTADOS_4!D:D,RESULTADOS_4!AH:AH,0,0,1)</f>
        <v>430512.02883707348</v>
      </c>
    </row>
    <row r="7" spans="1:20" x14ac:dyDescent="0.25">
      <c r="A7" t="s">
        <v>56</v>
      </c>
      <c r="B7">
        <v>3.0819999999999999</v>
      </c>
      <c r="C7">
        <f>_xlfn.XLOOKUP(B7,RESULTADOS_5!D:D,RESULTADOS_5!B:B,0,0,1)</f>
        <v>35</v>
      </c>
      <c r="D7">
        <f>_xlfn.XLOOKUP(B7,RESULTADOS_5!D:D,RESULTADOS_5!L:L,0,0,1)</f>
        <v>8</v>
      </c>
      <c r="E7">
        <f>_xlfn.XLOOKUP(B7,RESULTADOS_5!D:D,RESULTADOS_5!I:I,0,0,1)</f>
        <v>24</v>
      </c>
      <c r="F7">
        <f>_xlfn.XLOOKUP(B7,RESULTADOS_5!D:D,RESULTADOS_5!F:F,0,0,1)</f>
        <v>30.14</v>
      </c>
      <c r="G7">
        <f>_xlfn.XLOOKUP(B7,RESULTADOS_5!D:D,RESULTADOS_5!M:M,0,0,1)</f>
        <v>0</v>
      </c>
      <c r="H7">
        <f>_xlfn.XLOOKUP(B7,RESULTADOS_5!D:D,RESULTADOS_5!AF:AF,0,0,1)</f>
        <v>1.134746310891287E-5</v>
      </c>
      <c r="I7">
        <f>_xlfn.XLOOKUP(B7,RESULTADOS_5!D:D,RESULTADOS_5!AC:AC,0,0,1)</f>
        <v>444.08876833709832</v>
      </c>
      <c r="J7">
        <f>_xlfn.XLOOKUP(B7,RESULTADOS_5!D:D,RESULTADOS_5!G:G,0,0,1)</f>
        <v>75.349999999999994</v>
      </c>
      <c r="K7">
        <v>1.97248</v>
      </c>
      <c r="N7">
        <f>_xlfn.XLOOKUP(B7,RESULTADOS_5!D:D,RESULTADOS_5!AH:AH,0,0,1)</f>
        <v>444088.76833709818</v>
      </c>
    </row>
    <row r="8" spans="1:20" x14ac:dyDescent="0.25">
      <c r="A8" t="s">
        <v>57</v>
      </c>
      <c r="B8">
        <v>3.0912999999999999</v>
      </c>
      <c r="C8">
        <f>_xlfn.XLOOKUP(B8,RESULTADOS_6!D:D,RESULTADOS_6!B:B,0,0,1)</f>
        <v>40</v>
      </c>
      <c r="D8">
        <f>_xlfn.XLOOKUP(B8,RESULTADOS_6!D:D,RESULTADOS_6!L:L,0,0,1)</f>
        <v>8</v>
      </c>
      <c r="E8">
        <f>_xlfn.XLOOKUP(B8,RESULTADOS_6!D:D,RESULTADOS_6!I:I,0,0,1)</f>
        <v>21</v>
      </c>
      <c r="F8">
        <f>_xlfn.XLOOKUP(B8,RESULTADOS_6!D:D,RESULTADOS_6!F:F,0,0,1)</f>
        <v>30.01</v>
      </c>
      <c r="G8">
        <f>_xlfn.XLOOKUP(B8,RESULTADOS_6!D:D,RESULTADOS_6!M:M,0,0,1)</f>
        <v>5</v>
      </c>
      <c r="H8">
        <f>_xlfn.XLOOKUP(B8,RESULTADOS_6!D:D,RESULTADOS_6!AF:AF,0,0,1)</f>
        <v>1.078487715738257E-5</v>
      </c>
      <c r="I8">
        <f>_xlfn.XLOOKUP(B8,RESULTADOS_6!D:D,RESULTADOS_6!AC:AC,0,0,1)</f>
        <v>454.79426443203448</v>
      </c>
      <c r="J8">
        <f>_xlfn.XLOOKUP(B8,RESULTADOS_6!D:D,RESULTADOS_6!G:G,0,0,1)</f>
        <v>85.75</v>
      </c>
      <c r="K8">
        <v>1.978432</v>
      </c>
      <c r="N8">
        <f>_xlfn.XLOOKUP(B8,RESULTADOS_6!D:D,RESULTADOS_6!AH:AH,0,0,1)</f>
        <v>454794.26443203451</v>
      </c>
    </row>
    <row r="9" spans="1:20" x14ac:dyDescent="0.25">
      <c r="A9" t="s">
        <v>58</v>
      </c>
      <c r="B9">
        <v>3.0951</v>
      </c>
      <c r="C9">
        <f>_xlfn.XLOOKUP(B9,RESULTADOS_7!D:D,RESULTADOS_7!B:B,0,0,1)</f>
        <v>45</v>
      </c>
      <c r="D9">
        <f>_xlfn.XLOOKUP(B9,RESULTADOS_7!D:D,RESULTADOS_7!L:L,0,0,1)</f>
        <v>10</v>
      </c>
      <c r="E9">
        <f>_xlfn.XLOOKUP(B9,RESULTADOS_7!D:D,RESULTADOS_7!I:I,0,0,1)</f>
        <v>19</v>
      </c>
      <c r="F9">
        <f>_xlfn.XLOOKUP(B9,RESULTADOS_7!D:D,RESULTADOS_7!F:F,0,0,1)</f>
        <v>29.93</v>
      </c>
      <c r="G9">
        <f>_xlfn.XLOOKUP(B9,RESULTADOS_7!D:D,RESULTADOS_7!M:M,0,0,1)</f>
        <v>0</v>
      </c>
      <c r="H9">
        <f>_xlfn.XLOOKUP(B9,RESULTADOS_7!D:D,RESULTADOS_7!AF:AF,0,0,1)</f>
        <v>1.0297112151263729E-5</v>
      </c>
      <c r="I9">
        <f>_xlfn.XLOOKUP(B9,RESULTADOS_7!D:D,RESULTADOS_7!AC:AC,0,0,1)</f>
        <v>466.09900926120378</v>
      </c>
      <c r="J9">
        <f>_xlfn.XLOOKUP(B9,RESULTADOS_7!D:D,RESULTADOS_7!G:G,0,0,1)</f>
        <v>94.52</v>
      </c>
      <c r="K9">
        <v>1.980864</v>
      </c>
      <c r="N9">
        <f>_xlfn.XLOOKUP(B9,RESULTADOS_7!D:D,RESULTADOS_7!AH:AH,0,0,1)</f>
        <v>466099.00926120381</v>
      </c>
    </row>
    <row r="10" spans="1:20" x14ac:dyDescent="0.25">
      <c r="A10" t="s">
        <v>59</v>
      </c>
      <c r="B10">
        <v>3.0979999999999999</v>
      </c>
      <c r="C10">
        <f>_xlfn.XLOOKUP(B10,RESULTADOS_8!D:D,RESULTADOS_8!B:B,0,0,1)</f>
        <v>50</v>
      </c>
      <c r="D10">
        <f>_xlfn.XLOOKUP(B10,RESULTADOS_8!D:D,RESULTADOS_8!L:L,0,0,1)</f>
        <v>11</v>
      </c>
      <c r="E10">
        <f>_xlfn.XLOOKUP(B10,RESULTADOS_8!D:D,RESULTADOS_8!I:I,0,0,1)</f>
        <v>17</v>
      </c>
      <c r="F10">
        <f>_xlfn.XLOOKUP(B10,RESULTADOS_8!D:D,RESULTADOS_8!F:F,0,0,1)</f>
        <v>29.87</v>
      </c>
      <c r="G10">
        <f>_xlfn.XLOOKUP(B10,RESULTADOS_8!D:D,RESULTADOS_8!M:M,0,0,1)</f>
        <v>5</v>
      </c>
      <c r="H10">
        <f>_xlfn.XLOOKUP(B10,RESULTADOS_8!D:D,RESULTADOS_8!AF:AF,0,0,1)</f>
        <v>9.8779099600461417E-6</v>
      </c>
      <c r="I10">
        <f>_xlfn.XLOOKUP(B10,RESULTADOS_8!D:D,RESULTADOS_8!AC:AC,0,0,1)</f>
        <v>476.90416473905248</v>
      </c>
      <c r="J10">
        <f>_xlfn.XLOOKUP(B10,RESULTADOS_8!D:D,RESULTADOS_8!G:G,0,0,1)</f>
        <v>105.41</v>
      </c>
      <c r="K10">
        <v>1.9827199999999998</v>
      </c>
      <c r="N10">
        <f>_xlfn.XLOOKUP(B10,RESULTADOS_8!D:D,RESULTADOS_8!AH:AH,0,0,1)</f>
        <v>476904.16473905247</v>
      </c>
    </row>
    <row r="11" spans="1:20" x14ac:dyDescent="0.25">
      <c r="A11" t="s">
        <v>60</v>
      </c>
      <c r="B11">
        <v>3.0990000000000002</v>
      </c>
      <c r="C11">
        <f>_xlfn.XLOOKUP(B11,RESULTADOS_9!D:D,RESULTADOS_9!B:B,0,0,1)</f>
        <v>55</v>
      </c>
      <c r="D11">
        <f>_xlfn.XLOOKUP(B11,RESULTADOS_9!D:D,RESULTADOS_9!L:L,0,0,1)</f>
        <v>12</v>
      </c>
      <c r="E11">
        <f>_xlfn.XLOOKUP(B11,RESULTADOS_9!D:D,RESULTADOS_9!I:I,0,0,1)</f>
        <v>16</v>
      </c>
      <c r="F11">
        <f>_xlfn.XLOOKUP(B11,RESULTADOS_9!D:D,RESULTADOS_9!F:F,0,0,1)</f>
        <v>29.8</v>
      </c>
      <c r="G11">
        <f>_xlfn.XLOOKUP(B11,RESULTADOS_9!D:D,RESULTADOS_9!M:M,0,0,1)</f>
        <v>12</v>
      </c>
      <c r="H11">
        <f>_xlfn.XLOOKUP(B11,RESULTADOS_9!D:D,RESULTADOS_9!AF:AF,0,0,1)</f>
        <v>9.5084284076231051E-6</v>
      </c>
      <c r="I11">
        <f>_xlfn.XLOOKUP(B11,RESULTADOS_9!D:D,RESULTADOS_9!AC:AC,0,0,1)</f>
        <v>488.05379524741357</v>
      </c>
      <c r="J11">
        <f>_xlfn.XLOOKUP(B11,RESULTADOS_9!D:D,RESULTADOS_9!G:G,0,0,1)</f>
        <v>111.76</v>
      </c>
      <c r="K11">
        <v>1.9833600000000002</v>
      </c>
      <c r="N11">
        <f>_xlfn.XLOOKUP(B11,RESULTADOS_9!D:D,RESULTADOS_9!AH:AH,0,0,1)</f>
        <v>488053.79524741363</v>
      </c>
    </row>
    <row r="12" spans="1:20" x14ac:dyDescent="0.25">
      <c r="A12" t="s">
        <v>61</v>
      </c>
      <c r="B12">
        <v>3.1025</v>
      </c>
      <c r="C12">
        <f>_xlfn.XLOOKUP(B12,RESULTADOS_10!D:D,RESULTADOS_10!B:B,0,0,1)</f>
        <v>60</v>
      </c>
      <c r="D12">
        <f>_xlfn.XLOOKUP(B12,RESULTADOS_10!D:D,RESULTADOS_10!L:L,0,0,1)</f>
        <v>15</v>
      </c>
      <c r="E12">
        <f>_xlfn.XLOOKUP(B12,RESULTADOS_10!D:D,RESULTADOS_10!I:I,0,0,1)</f>
        <v>14</v>
      </c>
      <c r="F12">
        <f>_xlfn.XLOOKUP(B12,RESULTADOS_10!D:D,RESULTADOS_10!F:F,0,0,1)</f>
        <v>29.74</v>
      </c>
      <c r="G12">
        <f>_xlfn.XLOOKUP(B12,RESULTADOS_10!D:D,RESULTADOS_10!M:M,0,0,1)</f>
        <v>1</v>
      </c>
      <c r="H12">
        <f>_xlfn.XLOOKUP(B12,RESULTADOS_10!D:D,RESULTADOS_10!AF:AF,0,0,1)</f>
        <v>9.1908622735916756E-6</v>
      </c>
      <c r="I12">
        <f>_xlfn.XLOOKUP(B12,RESULTADOS_10!D:D,RESULTADOS_10!AC:AC,0,0,1)</f>
        <v>485.32808537985397</v>
      </c>
      <c r="J12">
        <f>_xlfn.XLOOKUP(B12,RESULTADOS_10!D:D,RESULTADOS_10!G:G,0,0,1)</f>
        <v>127.47</v>
      </c>
      <c r="K12">
        <v>1.9856</v>
      </c>
      <c r="N12">
        <f>_xlfn.XLOOKUP(B12,RESULTADOS_10!D:D,RESULTADOS_10!AH:AH,0,0,1)</f>
        <v>485328.08537985402</v>
      </c>
    </row>
    <row r="13" spans="1:20" x14ac:dyDescent="0.25">
      <c r="A13" t="s">
        <v>62</v>
      </c>
      <c r="B13">
        <v>3.1027</v>
      </c>
      <c r="C13">
        <f>_xlfn.XLOOKUP(B13,RESULTADOS_11!D:D,RESULTADOS_11!B:B,0,0,1)</f>
        <v>65</v>
      </c>
      <c r="D13">
        <f>_xlfn.XLOOKUP(B13,RESULTADOS_11!D:D,RESULTADOS_11!L:L,0,0,1)</f>
        <v>17</v>
      </c>
      <c r="E13">
        <f>_xlfn.XLOOKUP(B13,RESULTADOS_11!D:D,RESULTADOS_11!I:I,0,0,1)</f>
        <v>13</v>
      </c>
      <c r="F13">
        <f>_xlfn.XLOOKUP(B13,RESULTADOS_11!D:D,RESULTADOS_11!F:F,0,0,1)</f>
        <v>29.7</v>
      </c>
      <c r="G13">
        <f>_xlfn.XLOOKUP(B13,RESULTADOS_11!D:D,RESULTADOS_11!M:M,0,0,1)</f>
        <v>0</v>
      </c>
      <c r="H13">
        <f>_xlfn.XLOOKUP(B13,RESULTADOS_11!D:D,RESULTADOS_11!AF:AF,0,0,1)</f>
        <v>8.8994328826525943E-6</v>
      </c>
      <c r="I13">
        <f>_xlfn.XLOOKUP(B13,RESULTADOS_11!D:D,RESULTADOS_11!AC:AC,0,0,1)</f>
        <v>494.97485880439137</v>
      </c>
      <c r="J13">
        <f>_xlfn.XLOOKUP(B13,RESULTADOS_11!D:D,RESULTADOS_11!G:G,0,0,1)</f>
        <v>137.06</v>
      </c>
      <c r="K13">
        <v>1.9857279999999999</v>
      </c>
      <c r="N13">
        <f>_xlfn.XLOOKUP(B13,RESULTADOS_11!D:D,RESULTADOS_11!AH:AH,0,0,1)</f>
        <v>494974.85880439141</v>
      </c>
    </row>
    <row r="14" spans="1:20" x14ac:dyDescent="0.25">
      <c r="A14" t="s">
        <v>63</v>
      </c>
      <c r="B14">
        <v>3.0947</v>
      </c>
      <c r="C14">
        <f>_xlfn.XLOOKUP(B14,RESULTADOS_12!D:D,RESULTADOS_12!B:B,0,0,1)</f>
        <v>70</v>
      </c>
      <c r="D14">
        <f>_xlfn.XLOOKUP(B14,RESULTADOS_12!D:D,RESULTADOS_12!L:L,0,0,1)</f>
        <v>18</v>
      </c>
      <c r="E14">
        <f>_xlfn.XLOOKUP(B14,RESULTADOS_12!D:D,RESULTADOS_12!I:I,0,0,1)</f>
        <v>13</v>
      </c>
      <c r="F14">
        <f>_xlfn.XLOOKUP(B14,RESULTADOS_12!D:D,RESULTADOS_12!F:F,0,0,1)</f>
        <v>29.71</v>
      </c>
      <c r="G14">
        <f>_xlfn.XLOOKUP(B14,RESULTADOS_12!D:D,RESULTADOS_12!M:M,0,0,1)</f>
        <v>8</v>
      </c>
      <c r="H14">
        <f>_xlfn.XLOOKUP(B14,RESULTADOS_12!D:D,RESULTADOS_12!AF:AF,0,0,1)</f>
        <v>8.615070377363718E-6</v>
      </c>
      <c r="I14">
        <f>_xlfn.XLOOKUP(B14,RESULTADOS_12!D:D,RESULTADOS_12!AC:AC,0,0,1)</f>
        <v>519.68709535273831</v>
      </c>
      <c r="J14">
        <f>_xlfn.XLOOKUP(B14,RESULTADOS_12!D:D,RESULTADOS_12!G:G,0,0,1)</f>
        <v>137.12</v>
      </c>
      <c r="K14">
        <v>1.9806079999999999</v>
      </c>
      <c r="N14">
        <f>_xlfn.XLOOKUP(B14,RESULTADOS_12!D:D,RESULTADOS_12!AH:AH,0,0,1)</f>
        <v>519687.09535273828</v>
      </c>
    </row>
    <row r="15" spans="1:20" x14ac:dyDescent="0.25">
      <c r="A15" t="s">
        <v>64</v>
      </c>
      <c r="B15">
        <v>3.0958000000000001</v>
      </c>
      <c r="C15">
        <f>_xlfn.XLOOKUP(B15,RESULTADOS_13!D:D,RESULTADOS_13!B:B,0,0,1)</f>
        <v>75</v>
      </c>
      <c r="D15">
        <f>_xlfn.XLOOKUP(B15,RESULTADOS_13!D:D,RESULTADOS_13!L:L,0,0,1)</f>
        <v>20</v>
      </c>
      <c r="E15">
        <f>_xlfn.XLOOKUP(B15,RESULTADOS_13!D:D,RESULTADOS_13!I:I,0,0,1)</f>
        <v>12</v>
      </c>
      <c r="F15">
        <f>_xlfn.XLOOKUP(B15,RESULTADOS_13!D:D,RESULTADOS_13!F:F,0,0,1)</f>
        <v>29.66</v>
      </c>
      <c r="G15">
        <f>_xlfn.XLOOKUP(B15,RESULTADOS_13!D:D,RESULTADOS_13!M:M,0,0,1)</f>
        <v>8</v>
      </c>
      <c r="H15">
        <f>_xlfn.XLOOKUP(B15,RESULTADOS_13!D:D,RESULTADOS_13!AF:AF,0,0,1)</f>
        <v>8.3816006537450494E-6</v>
      </c>
      <c r="I15">
        <f>_xlfn.XLOOKUP(B15,RESULTADOS_13!D:D,RESULTADOS_13!AC:AC,0,0,1)</f>
        <v>528.24629712112551</v>
      </c>
      <c r="J15">
        <f>_xlfn.XLOOKUP(B15,RESULTADOS_13!D:D,RESULTADOS_13!G:G,0,0,1)</f>
        <v>148.29</v>
      </c>
      <c r="K15">
        <v>1.981312</v>
      </c>
      <c r="N15">
        <f>_xlfn.XLOOKUP(B15,RESULTADOS_13!D:D,RESULTADOS_13!AH:AH,0,0,1)</f>
        <v>528246.29712112551</v>
      </c>
    </row>
    <row r="16" spans="1:20" x14ac:dyDescent="0.25">
      <c r="A16" t="s">
        <v>65</v>
      </c>
      <c r="B16">
        <v>3.0958000000000001</v>
      </c>
      <c r="C16">
        <f>_xlfn.XLOOKUP(B16,RESULTADOS_14!D:D,RESULTADOS_14!B:B,0,0,1)</f>
        <v>80</v>
      </c>
      <c r="D16">
        <f>_xlfn.XLOOKUP(B16,RESULTADOS_14!D:D,RESULTADOS_14!L:L,0,0,1)</f>
        <v>23</v>
      </c>
      <c r="E16">
        <f>_xlfn.XLOOKUP(B16,RESULTADOS_14!D:D,RESULTADOS_14!I:I,0,0,1)</f>
        <v>11</v>
      </c>
      <c r="F16">
        <f>_xlfn.XLOOKUP(B16,RESULTADOS_14!D:D,RESULTADOS_14!F:F,0,0,1)</f>
        <v>29.62</v>
      </c>
      <c r="G16">
        <f>_xlfn.XLOOKUP(B16,RESULTADOS_14!D:D,RESULTADOS_14!M:M,0,0,1)</f>
        <v>2</v>
      </c>
      <c r="H16">
        <f>_xlfn.XLOOKUP(B16,RESULTADOS_14!D:D,RESULTADOS_14!AF:AF,0,0,1)</f>
        <v>8.1662199728320361E-6</v>
      </c>
      <c r="I16">
        <f>_xlfn.XLOOKUP(B16,RESULTADOS_14!D:D,RESULTADOS_14!AC:AC,0,0,1)</f>
        <v>537.9126483874112</v>
      </c>
      <c r="J16">
        <f>_xlfn.XLOOKUP(B16,RESULTADOS_14!D:D,RESULTADOS_14!G:G,0,0,1)</f>
        <v>161.58000000000001</v>
      </c>
      <c r="K16">
        <v>1.981312</v>
      </c>
      <c r="N16">
        <f>_xlfn.XLOOKUP(B16,RESULTADOS_14!D:D,RESULTADOS_14!AH:AH,0,0,1)</f>
        <v>537912.64838741114</v>
      </c>
    </row>
    <row r="17" spans="1:14" x14ac:dyDescent="0.25">
      <c r="A17" t="s">
        <v>66</v>
      </c>
      <c r="B17">
        <v>3.0903999999999998</v>
      </c>
      <c r="C17">
        <f>_xlfn.XLOOKUP(B17,RESULTADOS_15!D:D,RESULTADOS_15!B:B,0,0,1)</f>
        <v>85</v>
      </c>
      <c r="D17">
        <f>_xlfn.XLOOKUP(B17,RESULTADOS_15!D:D,RESULTADOS_15!L:L,0,0,1)</f>
        <v>24</v>
      </c>
      <c r="E17">
        <f>_xlfn.XLOOKUP(B17,RESULTADOS_15!D:D,RESULTADOS_15!I:I,0,0,1)</f>
        <v>11</v>
      </c>
      <c r="F17">
        <f>_xlfn.XLOOKUP(B17,RESULTADOS_15!D:D,RESULTADOS_15!F:F,0,0,1)</f>
        <v>29.61</v>
      </c>
      <c r="G17">
        <f>_xlfn.XLOOKUP(B17,RESULTADOS_15!D:D,RESULTADOS_15!M:M,0,0,1)</f>
        <v>8</v>
      </c>
      <c r="H17">
        <f>_xlfn.XLOOKUP(B17,RESULTADOS_15!D:D,RESULTADOS_15!AF:AF,0,0,1)</f>
        <v>7.9550446556412869E-6</v>
      </c>
      <c r="I17">
        <f>_xlfn.XLOOKUP(B17,RESULTADOS_15!D:D,RESULTADOS_15!AC:AC,0,0,1)</f>
        <v>549.28843129840311</v>
      </c>
      <c r="J17">
        <f>_xlfn.XLOOKUP(B17,RESULTADOS_15!D:D,RESULTADOS_15!G:G,0,0,1)</f>
        <v>161.53</v>
      </c>
      <c r="K17">
        <v>1.9778559999999998</v>
      </c>
      <c r="N17">
        <f>_xlfn.XLOOKUP(B17,RESULTADOS_15!D:D,RESULTADOS_15!AH:AH,0,0,1)</f>
        <v>549288.43129840307</v>
      </c>
    </row>
    <row r="18" spans="1:14" x14ac:dyDescent="0.25">
      <c r="A18" t="s">
        <v>67</v>
      </c>
      <c r="B18">
        <v>3.0914000000000001</v>
      </c>
      <c r="C18">
        <f>_xlfn.XLOOKUP(B18,RESULTADOS_16!D:D,RESULTADOS_16!B:B,0,0,1)</f>
        <v>90</v>
      </c>
      <c r="D18">
        <f>_xlfn.XLOOKUP(B18,RESULTADOS_16!D:D,RESULTADOS_16!L:L,0,0,1)</f>
        <v>28</v>
      </c>
      <c r="E18">
        <f>_xlfn.XLOOKUP(B18,RESULTADOS_16!D:D,RESULTADOS_16!I:I,0,0,1)</f>
        <v>10</v>
      </c>
      <c r="F18">
        <f>_xlfn.XLOOKUP(B18,RESULTADOS_16!D:D,RESULTADOS_16!F:F,0,0,1)</f>
        <v>29.57</v>
      </c>
      <c r="G18">
        <f>_xlfn.XLOOKUP(B18,RESULTADOS_16!D:D,RESULTADOS_16!M:M,0,0,1)</f>
        <v>2</v>
      </c>
      <c r="H18">
        <f>_xlfn.XLOOKUP(B18,RESULTADOS_16!D:D,RESULTADOS_16!AF:AF,0,0,1)</f>
        <v>7.7762477693858626E-6</v>
      </c>
      <c r="I18">
        <f>_xlfn.XLOOKUP(B18,RESULTADOS_16!D:D,RESULTADOS_16!AC:AC,0,0,1)</f>
        <v>557.97624117426028</v>
      </c>
      <c r="J18">
        <f>_xlfn.XLOOKUP(B18,RESULTADOS_16!D:D,RESULTADOS_16!G:G,0,0,1)</f>
        <v>177.43</v>
      </c>
      <c r="K18">
        <v>1.978496</v>
      </c>
      <c r="N18">
        <f>_xlfn.XLOOKUP(B18,RESULTADOS_16!D:D,RESULTADOS_16!AH:AH,0,0,1)</f>
        <v>557976.24117426027</v>
      </c>
    </row>
    <row r="19" spans="1:14" x14ac:dyDescent="0.25">
      <c r="A19" t="s">
        <v>68</v>
      </c>
      <c r="B19">
        <v>3.0846</v>
      </c>
      <c r="C19">
        <f>_xlfn.XLOOKUP(B19,RESULTADOS_17!D:D,RESULTADOS_17!B:B,0,0,1)</f>
        <v>95</v>
      </c>
      <c r="D19">
        <f>_xlfn.XLOOKUP(B19,RESULTADOS_17!D:D,RESULTADOS_17!L:L,0,0,1)</f>
        <v>28</v>
      </c>
      <c r="E19">
        <f>_xlfn.XLOOKUP(B19,RESULTADOS_17!D:D,RESULTADOS_17!I:I,0,0,1)</f>
        <v>10</v>
      </c>
      <c r="F19">
        <f>_xlfn.XLOOKUP(B19,RESULTADOS_17!D:D,RESULTADOS_17!F:F,0,0,1)</f>
        <v>29.58</v>
      </c>
      <c r="G19">
        <f>_xlfn.XLOOKUP(B19,RESULTADOS_17!D:D,RESULTADOS_17!M:M,0,0,1)</f>
        <v>8</v>
      </c>
      <c r="H19">
        <f>_xlfn.XLOOKUP(B19,RESULTADOS_17!D:D,RESULTADOS_17!AF:AF,0,0,1)</f>
        <v>7.5917556006305904E-6</v>
      </c>
      <c r="I19">
        <f>_xlfn.XLOOKUP(B19,RESULTADOS_17!D:D,RESULTADOS_17!AC:AC,0,0,1)</f>
        <v>570.1710971684339</v>
      </c>
      <c r="J19">
        <f>_xlfn.XLOOKUP(B19,RESULTADOS_17!D:D,RESULTADOS_17!G:G,0,0,1)</f>
        <v>177.47</v>
      </c>
      <c r="K19">
        <v>1.9741439999999999</v>
      </c>
      <c r="N19">
        <f>_xlfn.XLOOKUP(B19,RESULTADOS_17!D:D,RESULTADOS_17!AH:AH,0,0,1)</f>
        <v>570171.09716843395</v>
      </c>
    </row>
    <row r="20" spans="1:14" x14ac:dyDescent="0.25">
      <c r="A20" t="s">
        <v>69</v>
      </c>
      <c r="B20">
        <v>3.0838000000000001</v>
      </c>
      <c r="C20">
        <f>_xlfn.XLOOKUP(B20,RESULTADOS_18!D:D,RESULTADOS_18!B:B,0,0,1)</f>
        <v>100</v>
      </c>
      <c r="D20">
        <f>_xlfn.XLOOKUP(B20,RESULTADOS_18!D:D,RESULTADOS_18!L:L,0,0,1)</f>
        <v>33</v>
      </c>
      <c r="E20">
        <f>_xlfn.XLOOKUP(B20,RESULTADOS_18!D:D,RESULTADOS_18!I:I,0,0,1)</f>
        <v>9</v>
      </c>
      <c r="F20">
        <f>_xlfn.XLOOKUP(B20,RESULTADOS_18!D:D,RESULTADOS_18!F:F,0,0,1)</f>
        <v>29.56</v>
      </c>
      <c r="G20">
        <f>_xlfn.XLOOKUP(B20,RESULTADOS_18!D:D,RESULTADOS_18!M:M,0,0,1)</f>
        <v>3</v>
      </c>
      <c r="H20">
        <f>_xlfn.XLOOKUP(B20,RESULTADOS_18!D:D,RESULTADOS_18!AF:AF,0,0,1)</f>
        <v>7.4343667769996464E-6</v>
      </c>
      <c r="I20">
        <f>_xlfn.XLOOKUP(B20,RESULTADOS_18!D:D,RESULTADOS_18!AC:AC,0,0,1)</f>
        <v>578.7450170839569</v>
      </c>
      <c r="J20">
        <f>_xlfn.XLOOKUP(B20,RESULTADOS_18!D:D,RESULTADOS_18!G:G,0,0,1)</f>
        <v>197.07</v>
      </c>
      <c r="K20">
        <v>1.9736320000000001</v>
      </c>
      <c r="N20">
        <f>_xlfn.XLOOKUP(B20,RESULTADOS_18!D:D,RESULTADOS_18!AH:AH,0,0,1)</f>
        <v>578745.01708395686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1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1.9133</v>
      </c>
      <c r="E2">
        <v>52.27</v>
      </c>
      <c r="F2">
        <v>41.88</v>
      </c>
      <c r="G2">
        <v>7.78</v>
      </c>
      <c r="H2">
        <v>0.14000000000000001</v>
      </c>
      <c r="I2">
        <v>323</v>
      </c>
      <c r="J2">
        <v>124.63</v>
      </c>
      <c r="K2">
        <v>45</v>
      </c>
      <c r="L2">
        <v>1</v>
      </c>
      <c r="M2">
        <v>321</v>
      </c>
      <c r="N2">
        <v>18.64</v>
      </c>
      <c r="O2">
        <v>15605.44</v>
      </c>
      <c r="P2">
        <v>443.74</v>
      </c>
      <c r="Q2">
        <v>774.99</v>
      </c>
      <c r="R2">
        <v>527.16</v>
      </c>
      <c r="S2">
        <v>98.14</v>
      </c>
      <c r="T2">
        <v>209031.01</v>
      </c>
      <c r="U2">
        <v>0.19</v>
      </c>
      <c r="V2">
        <v>0.61</v>
      </c>
      <c r="W2">
        <v>12.83</v>
      </c>
      <c r="X2">
        <v>12.59</v>
      </c>
      <c r="Y2">
        <v>2</v>
      </c>
      <c r="Z2">
        <v>10</v>
      </c>
      <c r="AA2">
        <v>823.51465037425044</v>
      </c>
      <c r="AB2">
        <v>1126.769075544318</v>
      </c>
      <c r="AC2">
        <v>1019.231816404697</v>
      </c>
      <c r="AD2">
        <v>823514.65037425049</v>
      </c>
      <c r="AE2">
        <v>1126769.075544318</v>
      </c>
      <c r="AF2">
        <v>5.6679699558623542E-6</v>
      </c>
      <c r="AG2">
        <v>35</v>
      </c>
      <c r="AH2">
        <v>1019231.816404697</v>
      </c>
    </row>
    <row r="3" spans="1:34" x14ac:dyDescent="0.25">
      <c r="A3">
        <v>1</v>
      </c>
      <c r="B3">
        <v>60</v>
      </c>
      <c r="C3" t="s">
        <v>34</v>
      </c>
      <c r="D3">
        <v>2.5196000000000001</v>
      </c>
      <c r="E3">
        <v>39.69</v>
      </c>
      <c r="F3">
        <v>34.21</v>
      </c>
      <c r="G3">
        <v>15.67</v>
      </c>
      <c r="H3">
        <v>0.28000000000000003</v>
      </c>
      <c r="I3">
        <v>131</v>
      </c>
      <c r="J3">
        <v>125.95</v>
      </c>
      <c r="K3">
        <v>45</v>
      </c>
      <c r="L3">
        <v>2</v>
      </c>
      <c r="M3">
        <v>129</v>
      </c>
      <c r="N3">
        <v>18.95</v>
      </c>
      <c r="O3">
        <v>15767.7</v>
      </c>
      <c r="P3">
        <v>359.44</v>
      </c>
      <c r="Q3">
        <v>773.12</v>
      </c>
      <c r="R3">
        <v>272.11</v>
      </c>
      <c r="S3">
        <v>98.14</v>
      </c>
      <c r="T3">
        <v>82467.259999999995</v>
      </c>
      <c r="U3">
        <v>0.36</v>
      </c>
      <c r="V3">
        <v>0.75</v>
      </c>
      <c r="W3">
        <v>12.48</v>
      </c>
      <c r="X3">
        <v>4.9400000000000004</v>
      </c>
      <c r="Y3">
        <v>2</v>
      </c>
      <c r="Z3">
        <v>10</v>
      </c>
      <c r="AA3">
        <v>550.93325718638994</v>
      </c>
      <c r="AB3">
        <v>753.81118794233328</v>
      </c>
      <c r="AC3">
        <v>681.86850614576326</v>
      </c>
      <c r="AD3">
        <v>550933.25718638999</v>
      </c>
      <c r="AE3">
        <v>753811.18794233329</v>
      </c>
      <c r="AF3">
        <v>7.4640762560972077E-6</v>
      </c>
      <c r="AG3">
        <v>26</v>
      </c>
      <c r="AH3">
        <v>681868.50614576321</v>
      </c>
    </row>
    <row r="4" spans="1:34" x14ac:dyDescent="0.25">
      <c r="A4">
        <v>2</v>
      </c>
      <c r="B4">
        <v>60</v>
      </c>
      <c r="C4" t="s">
        <v>34</v>
      </c>
      <c r="D4">
        <v>2.7353000000000001</v>
      </c>
      <c r="E4">
        <v>36.56</v>
      </c>
      <c r="F4">
        <v>32.33</v>
      </c>
      <c r="G4">
        <v>23.66</v>
      </c>
      <c r="H4">
        <v>0.42</v>
      </c>
      <c r="I4">
        <v>82</v>
      </c>
      <c r="J4">
        <v>127.27</v>
      </c>
      <c r="K4">
        <v>45</v>
      </c>
      <c r="L4">
        <v>3</v>
      </c>
      <c r="M4">
        <v>80</v>
      </c>
      <c r="N4">
        <v>19.27</v>
      </c>
      <c r="O4">
        <v>15930.42</v>
      </c>
      <c r="P4">
        <v>335.96</v>
      </c>
      <c r="Q4">
        <v>772.96</v>
      </c>
      <c r="R4">
        <v>209.53</v>
      </c>
      <c r="S4">
        <v>98.14</v>
      </c>
      <c r="T4">
        <v>51422.14</v>
      </c>
      <c r="U4">
        <v>0.47</v>
      </c>
      <c r="V4">
        <v>0.79</v>
      </c>
      <c r="W4">
        <v>12.4</v>
      </c>
      <c r="X4">
        <v>3.07</v>
      </c>
      <c r="Y4">
        <v>2</v>
      </c>
      <c r="Z4">
        <v>10</v>
      </c>
      <c r="AA4">
        <v>491.05151171993788</v>
      </c>
      <c r="AB4">
        <v>671.87834199897247</v>
      </c>
      <c r="AC4">
        <v>607.75521602576532</v>
      </c>
      <c r="AD4">
        <v>491051.51171993802</v>
      </c>
      <c r="AE4">
        <v>671878.34199897246</v>
      </c>
      <c r="AF4">
        <v>8.1030670675117854E-6</v>
      </c>
      <c r="AG4">
        <v>24</v>
      </c>
      <c r="AH4">
        <v>607755.21602576529</v>
      </c>
    </row>
    <row r="5" spans="1:34" x14ac:dyDescent="0.25">
      <c r="A5">
        <v>3</v>
      </c>
      <c r="B5">
        <v>60</v>
      </c>
      <c r="C5" t="s">
        <v>34</v>
      </c>
      <c r="D5">
        <v>2.8490000000000002</v>
      </c>
      <c r="E5">
        <v>35.1</v>
      </c>
      <c r="F5">
        <v>31.46</v>
      </c>
      <c r="G5">
        <v>31.99</v>
      </c>
      <c r="H5">
        <v>0.55000000000000004</v>
      </c>
      <c r="I5">
        <v>59</v>
      </c>
      <c r="J5">
        <v>128.59</v>
      </c>
      <c r="K5">
        <v>45</v>
      </c>
      <c r="L5">
        <v>4</v>
      </c>
      <c r="M5">
        <v>57</v>
      </c>
      <c r="N5">
        <v>19.59</v>
      </c>
      <c r="O5">
        <v>16093.6</v>
      </c>
      <c r="P5">
        <v>323.04000000000002</v>
      </c>
      <c r="Q5">
        <v>772.66</v>
      </c>
      <c r="R5">
        <v>180.54</v>
      </c>
      <c r="S5">
        <v>98.14</v>
      </c>
      <c r="T5">
        <v>37044.46</v>
      </c>
      <c r="U5">
        <v>0.54</v>
      </c>
      <c r="V5">
        <v>0.82</v>
      </c>
      <c r="W5">
        <v>12.36</v>
      </c>
      <c r="X5">
        <v>2.21</v>
      </c>
      <c r="Y5">
        <v>2</v>
      </c>
      <c r="Z5">
        <v>10</v>
      </c>
      <c r="AA5">
        <v>462.55174982207768</v>
      </c>
      <c r="AB5">
        <v>632.88371044956239</v>
      </c>
      <c r="AC5">
        <v>572.48217738212179</v>
      </c>
      <c r="AD5">
        <v>462551.74982207769</v>
      </c>
      <c r="AE5">
        <v>632883.71044956241</v>
      </c>
      <c r="AF5">
        <v>8.4398925439041704E-6</v>
      </c>
      <c r="AG5">
        <v>23</v>
      </c>
      <c r="AH5">
        <v>572482.17738212179</v>
      </c>
    </row>
    <row r="6" spans="1:34" x14ac:dyDescent="0.25">
      <c r="A6">
        <v>4</v>
      </c>
      <c r="B6">
        <v>60</v>
      </c>
      <c r="C6" t="s">
        <v>34</v>
      </c>
      <c r="D6">
        <v>2.9178000000000002</v>
      </c>
      <c r="E6">
        <v>34.270000000000003</v>
      </c>
      <c r="F6">
        <v>30.96</v>
      </c>
      <c r="G6">
        <v>40.39</v>
      </c>
      <c r="H6">
        <v>0.68</v>
      </c>
      <c r="I6">
        <v>46</v>
      </c>
      <c r="J6">
        <v>129.91999999999999</v>
      </c>
      <c r="K6">
        <v>45</v>
      </c>
      <c r="L6">
        <v>5</v>
      </c>
      <c r="M6">
        <v>44</v>
      </c>
      <c r="N6">
        <v>19.920000000000002</v>
      </c>
      <c r="O6">
        <v>16257.24</v>
      </c>
      <c r="P6">
        <v>313.82</v>
      </c>
      <c r="Q6">
        <v>772.43</v>
      </c>
      <c r="R6">
        <v>163.72</v>
      </c>
      <c r="S6">
        <v>98.14</v>
      </c>
      <c r="T6">
        <v>28696.01</v>
      </c>
      <c r="U6">
        <v>0.6</v>
      </c>
      <c r="V6">
        <v>0.83</v>
      </c>
      <c r="W6">
        <v>12.35</v>
      </c>
      <c r="X6">
        <v>1.71</v>
      </c>
      <c r="Y6">
        <v>2</v>
      </c>
      <c r="Z6">
        <v>10</v>
      </c>
      <c r="AA6">
        <v>451.27849917862812</v>
      </c>
      <c r="AB6">
        <v>617.45915157847685</v>
      </c>
      <c r="AC6">
        <v>558.52971676118807</v>
      </c>
      <c r="AD6">
        <v>451278.49917862809</v>
      </c>
      <c r="AE6">
        <v>617459.15157847689</v>
      </c>
      <c r="AF6">
        <v>8.6437060247818832E-6</v>
      </c>
      <c r="AG6">
        <v>23</v>
      </c>
      <c r="AH6">
        <v>558529.71676118812</v>
      </c>
    </row>
    <row r="7" spans="1:34" x14ac:dyDescent="0.25">
      <c r="A7">
        <v>5</v>
      </c>
      <c r="B7">
        <v>60</v>
      </c>
      <c r="C7" t="s">
        <v>34</v>
      </c>
      <c r="D7">
        <v>2.9649999999999999</v>
      </c>
      <c r="E7">
        <v>33.729999999999997</v>
      </c>
      <c r="F7">
        <v>30.62</v>
      </c>
      <c r="G7">
        <v>48.35</v>
      </c>
      <c r="H7">
        <v>0.81</v>
      </c>
      <c r="I7">
        <v>38</v>
      </c>
      <c r="J7">
        <v>131.25</v>
      </c>
      <c r="K7">
        <v>45</v>
      </c>
      <c r="L7">
        <v>6</v>
      </c>
      <c r="M7">
        <v>36</v>
      </c>
      <c r="N7">
        <v>20.25</v>
      </c>
      <c r="O7">
        <v>16421.36</v>
      </c>
      <c r="P7">
        <v>306.04000000000002</v>
      </c>
      <c r="Q7">
        <v>772.32</v>
      </c>
      <c r="R7">
        <v>152.51</v>
      </c>
      <c r="S7">
        <v>98.14</v>
      </c>
      <c r="T7">
        <v>23132.02</v>
      </c>
      <c r="U7">
        <v>0.64</v>
      </c>
      <c r="V7">
        <v>0.84</v>
      </c>
      <c r="W7">
        <v>12.33</v>
      </c>
      <c r="X7">
        <v>1.37</v>
      </c>
      <c r="Y7">
        <v>2</v>
      </c>
      <c r="Z7">
        <v>10</v>
      </c>
      <c r="AA7">
        <v>433.53209409840991</v>
      </c>
      <c r="AB7">
        <v>593.17773723158564</v>
      </c>
      <c r="AC7">
        <v>536.56568652038527</v>
      </c>
      <c r="AD7">
        <v>433532.09409840993</v>
      </c>
      <c r="AE7">
        <v>593177.73723158566</v>
      </c>
      <c r="AF7">
        <v>8.7835315523607792E-6</v>
      </c>
      <c r="AG7">
        <v>22</v>
      </c>
      <c r="AH7">
        <v>536565.68652038532</v>
      </c>
    </row>
    <row r="8" spans="1:34" x14ac:dyDescent="0.25">
      <c r="A8">
        <v>6</v>
      </c>
      <c r="B8">
        <v>60</v>
      </c>
      <c r="C8" t="s">
        <v>34</v>
      </c>
      <c r="D8">
        <v>2.9977</v>
      </c>
      <c r="E8">
        <v>33.36</v>
      </c>
      <c r="F8">
        <v>30.41</v>
      </c>
      <c r="G8">
        <v>57.02</v>
      </c>
      <c r="H8">
        <v>0.93</v>
      </c>
      <c r="I8">
        <v>32</v>
      </c>
      <c r="J8">
        <v>132.58000000000001</v>
      </c>
      <c r="K8">
        <v>45</v>
      </c>
      <c r="L8">
        <v>7</v>
      </c>
      <c r="M8">
        <v>30</v>
      </c>
      <c r="N8">
        <v>20.59</v>
      </c>
      <c r="O8">
        <v>16585.95</v>
      </c>
      <c r="P8">
        <v>300.02999999999997</v>
      </c>
      <c r="Q8">
        <v>772.27</v>
      </c>
      <c r="R8">
        <v>145.47999999999999</v>
      </c>
      <c r="S8">
        <v>98.14</v>
      </c>
      <c r="T8">
        <v>19646.34</v>
      </c>
      <c r="U8">
        <v>0.67</v>
      </c>
      <c r="V8">
        <v>0.84</v>
      </c>
      <c r="W8">
        <v>12.32</v>
      </c>
      <c r="X8">
        <v>1.1599999999999999</v>
      </c>
      <c r="Y8">
        <v>2</v>
      </c>
      <c r="Z8">
        <v>10</v>
      </c>
      <c r="AA8">
        <v>427.86056726471571</v>
      </c>
      <c r="AB8">
        <v>585.41770400762039</v>
      </c>
      <c r="AC8">
        <v>529.54625997604012</v>
      </c>
      <c r="AD8">
        <v>427860.56726471568</v>
      </c>
      <c r="AE8">
        <v>585417.70400762034</v>
      </c>
      <c r="AF8">
        <v>8.8804022038826E-6</v>
      </c>
      <c r="AG8">
        <v>22</v>
      </c>
      <c r="AH8">
        <v>529546.25997604011</v>
      </c>
    </row>
    <row r="9" spans="1:34" x14ac:dyDescent="0.25">
      <c r="A9">
        <v>7</v>
      </c>
      <c r="B9">
        <v>60</v>
      </c>
      <c r="C9" t="s">
        <v>34</v>
      </c>
      <c r="D9">
        <v>3.0198</v>
      </c>
      <c r="E9">
        <v>33.11</v>
      </c>
      <c r="F9">
        <v>30.27</v>
      </c>
      <c r="G9">
        <v>64.86</v>
      </c>
      <c r="H9">
        <v>1.06</v>
      </c>
      <c r="I9">
        <v>28</v>
      </c>
      <c r="J9">
        <v>133.91999999999999</v>
      </c>
      <c r="K9">
        <v>45</v>
      </c>
      <c r="L9">
        <v>8</v>
      </c>
      <c r="M9">
        <v>26</v>
      </c>
      <c r="N9">
        <v>20.93</v>
      </c>
      <c r="O9">
        <v>16751.02</v>
      </c>
      <c r="P9">
        <v>294.37</v>
      </c>
      <c r="Q9">
        <v>772.3</v>
      </c>
      <c r="R9">
        <v>140.69999999999999</v>
      </c>
      <c r="S9">
        <v>98.14</v>
      </c>
      <c r="T9">
        <v>17276.59</v>
      </c>
      <c r="U9">
        <v>0.7</v>
      </c>
      <c r="V9">
        <v>0.85</v>
      </c>
      <c r="W9">
        <v>12.32</v>
      </c>
      <c r="X9">
        <v>1.02</v>
      </c>
      <c r="Y9">
        <v>2</v>
      </c>
      <c r="Z9">
        <v>10</v>
      </c>
      <c r="AA9">
        <v>423.381981816137</v>
      </c>
      <c r="AB9">
        <v>579.28990581562937</v>
      </c>
      <c r="AC9">
        <v>524.00329024307416</v>
      </c>
      <c r="AD9">
        <v>423381.98181613698</v>
      </c>
      <c r="AE9">
        <v>579289.9058156294</v>
      </c>
      <c r="AF9">
        <v>8.9458713598040758E-6</v>
      </c>
      <c r="AG9">
        <v>22</v>
      </c>
      <c r="AH9">
        <v>524003.29024307412</v>
      </c>
    </row>
    <row r="10" spans="1:34" x14ac:dyDescent="0.25">
      <c r="A10">
        <v>8</v>
      </c>
      <c r="B10">
        <v>60</v>
      </c>
      <c r="C10" t="s">
        <v>34</v>
      </c>
      <c r="D10">
        <v>3.0430999999999999</v>
      </c>
      <c r="E10">
        <v>32.86</v>
      </c>
      <c r="F10">
        <v>30.12</v>
      </c>
      <c r="G10">
        <v>75.290000000000006</v>
      </c>
      <c r="H10">
        <v>1.18</v>
      </c>
      <c r="I10">
        <v>24</v>
      </c>
      <c r="J10">
        <v>135.27000000000001</v>
      </c>
      <c r="K10">
        <v>45</v>
      </c>
      <c r="L10">
        <v>9</v>
      </c>
      <c r="M10">
        <v>22</v>
      </c>
      <c r="N10">
        <v>21.27</v>
      </c>
      <c r="O10">
        <v>16916.71</v>
      </c>
      <c r="P10">
        <v>288.39</v>
      </c>
      <c r="Q10">
        <v>772.25</v>
      </c>
      <c r="R10">
        <v>135.47</v>
      </c>
      <c r="S10">
        <v>98.14</v>
      </c>
      <c r="T10">
        <v>14682.84</v>
      </c>
      <c r="U10">
        <v>0.72</v>
      </c>
      <c r="V10">
        <v>0.85</v>
      </c>
      <c r="W10">
        <v>12.31</v>
      </c>
      <c r="X10">
        <v>0.87</v>
      </c>
      <c r="Y10">
        <v>2</v>
      </c>
      <c r="Z10">
        <v>10</v>
      </c>
      <c r="AA10">
        <v>418.71890412144012</v>
      </c>
      <c r="AB10">
        <v>572.90967719327637</v>
      </c>
      <c r="AC10">
        <v>518.23198168573128</v>
      </c>
      <c r="AD10">
        <v>418718.90412144008</v>
      </c>
      <c r="AE10">
        <v>572909.67719327635</v>
      </c>
      <c r="AF10">
        <v>9.0148954020199281E-6</v>
      </c>
      <c r="AG10">
        <v>22</v>
      </c>
      <c r="AH10">
        <v>518231.98168573133</v>
      </c>
    </row>
    <row r="11" spans="1:34" x14ac:dyDescent="0.25">
      <c r="A11">
        <v>9</v>
      </c>
      <c r="B11">
        <v>60</v>
      </c>
      <c r="C11" t="s">
        <v>34</v>
      </c>
      <c r="D11">
        <v>3.0552999999999999</v>
      </c>
      <c r="E11">
        <v>32.729999999999997</v>
      </c>
      <c r="F11">
        <v>30.04</v>
      </c>
      <c r="G11">
        <v>81.92</v>
      </c>
      <c r="H11">
        <v>1.29</v>
      </c>
      <c r="I11">
        <v>22</v>
      </c>
      <c r="J11">
        <v>136.61000000000001</v>
      </c>
      <c r="K11">
        <v>45</v>
      </c>
      <c r="L11">
        <v>10</v>
      </c>
      <c r="M11">
        <v>20</v>
      </c>
      <c r="N11">
        <v>21.61</v>
      </c>
      <c r="O11">
        <v>17082.759999999998</v>
      </c>
      <c r="P11">
        <v>283.02999999999997</v>
      </c>
      <c r="Q11">
        <v>772.24</v>
      </c>
      <c r="R11">
        <v>132.63999999999999</v>
      </c>
      <c r="S11">
        <v>98.14</v>
      </c>
      <c r="T11">
        <v>13277.43</v>
      </c>
      <c r="U11">
        <v>0.74</v>
      </c>
      <c r="V11">
        <v>0.85</v>
      </c>
      <c r="W11">
        <v>12.32</v>
      </c>
      <c r="X11">
        <v>0.79</v>
      </c>
      <c r="Y11">
        <v>2</v>
      </c>
      <c r="Z11">
        <v>10</v>
      </c>
      <c r="AA11">
        <v>415.30949363722021</v>
      </c>
      <c r="AB11">
        <v>568.24477135619168</v>
      </c>
      <c r="AC11">
        <v>514.0122879145016</v>
      </c>
      <c r="AD11">
        <v>415309.49363722018</v>
      </c>
      <c r="AE11">
        <v>568244.77135619172</v>
      </c>
      <c r="AF11">
        <v>9.0510367460127795E-6</v>
      </c>
      <c r="AG11">
        <v>22</v>
      </c>
      <c r="AH11">
        <v>514012.28791450162</v>
      </c>
    </row>
    <row r="12" spans="1:34" x14ac:dyDescent="0.25">
      <c r="A12">
        <v>10</v>
      </c>
      <c r="B12">
        <v>60</v>
      </c>
      <c r="C12" t="s">
        <v>34</v>
      </c>
      <c r="D12">
        <v>3.0669</v>
      </c>
      <c r="E12">
        <v>32.61</v>
      </c>
      <c r="F12">
        <v>29.96</v>
      </c>
      <c r="G12">
        <v>89.89</v>
      </c>
      <c r="H12">
        <v>1.41</v>
      </c>
      <c r="I12">
        <v>20</v>
      </c>
      <c r="J12">
        <v>137.96</v>
      </c>
      <c r="K12">
        <v>45</v>
      </c>
      <c r="L12">
        <v>11</v>
      </c>
      <c r="M12">
        <v>18</v>
      </c>
      <c r="N12">
        <v>21.96</v>
      </c>
      <c r="O12">
        <v>17249.3</v>
      </c>
      <c r="P12">
        <v>278.17</v>
      </c>
      <c r="Q12">
        <v>772.24</v>
      </c>
      <c r="R12">
        <v>130.59</v>
      </c>
      <c r="S12">
        <v>98.14</v>
      </c>
      <c r="T12">
        <v>12263.74</v>
      </c>
      <c r="U12">
        <v>0.75</v>
      </c>
      <c r="V12">
        <v>0.86</v>
      </c>
      <c r="W12">
        <v>12.3</v>
      </c>
      <c r="X12">
        <v>0.71</v>
      </c>
      <c r="Y12">
        <v>2</v>
      </c>
      <c r="Z12">
        <v>10</v>
      </c>
      <c r="AA12">
        <v>412.18786592721239</v>
      </c>
      <c r="AB12">
        <v>563.97362260686407</v>
      </c>
      <c r="AC12">
        <v>510.14877160721483</v>
      </c>
      <c r="AD12">
        <v>412187.86592721241</v>
      </c>
      <c r="AE12">
        <v>563973.62260686408</v>
      </c>
      <c r="AF12">
        <v>9.0854006468584411E-6</v>
      </c>
      <c r="AG12">
        <v>22</v>
      </c>
      <c r="AH12">
        <v>510148.77160721482</v>
      </c>
    </row>
    <row r="13" spans="1:34" x14ac:dyDescent="0.25">
      <c r="A13">
        <v>11</v>
      </c>
      <c r="B13">
        <v>60</v>
      </c>
      <c r="C13" t="s">
        <v>34</v>
      </c>
      <c r="D13">
        <v>3.0785</v>
      </c>
      <c r="E13">
        <v>32.479999999999997</v>
      </c>
      <c r="F13">
        <v>29.89</v>
      </c>
      <c r="G13">
        <v>99.64</v>
      </c>
      <c r="H13">
        <v>1.52</v>
      </c>
      <c r="I13">
        <v>18</v>
      </c>
      <c r="J13">
        <v>139.32</v>
      </c>
      <c r="K13">
        <v>45</v>
      </c>
      <c r="L13">
        <v>12</v>
      </c>
      <c r="M13">
        <v>16</v>
      </c>
      <c r="N13">
        <v>22.32</v>
      </c>
      <c r="O13">
        <v>17416.34</v>
      </c>
      <c r="P13">
        <v>272.97000000000003</v>
      </c>
      <c r="Q13">
        <v>772.1</v>
      </c>
      <c r="R13">
        <v>128.19999999999999</v>
      </c>
      <c r="S13">
        <v>98.14</v>
      </c>
      <c r="T13">
        <v>11077.43</v>
      </c>
      <c r="U13">
        <v>0.77</v>
      </c>
      <c r="V13">
        <v>0.86</v>
      </c>
      <c r="W13">
        <v>12.3</v>
      </c>
      <c r="X13">
        <v>0.64</v>
      </c>
      <c r="Y13">
        <v>2</v>
      </c>
      <c r="Z13">
        <v>10</v>
      </c>
      <c r="AA13">
        <v>408.96461188859121</v>
      </c>
      <c r="AB13">
        <v>559.56342423129024</v>
      </c>
      <c r="AC13">
        <v>506.15947637485351</v>
      </c>
      <c r="AD13">
        <v>408964.6118885912</v>
      </c>
      <c r="AE13">
        <v>559563.42423129024</v>
      </c>
      <c r="AF13">
        <v>9.119764547704101E-6</v>
      </c>
      <c r="AG13">
        <v>22</v>
      </c>
      <c r="AH13">
        <v>506159.47637485352</v>
      </c>
    </row>
    <row r="14" spans="1:34" x14ac:dyDescent="0.25">
      <c r="A14">
        <v>12</v>
      </c>
      <c r="B14">
        <v>60</v>
      </c>
      <c r="C14" t="s">
        <v>34</v>
      </c>
      <c r="D14">
        <v>3.0924999999999998</v>
      </c>
      <c r="E14">
        <v>32.340000000000003</v>
      </c>
      <c r="F14">
        <v>29.79</v>
      </c>
      <c r="G14">
        <v>111.73</v>
      </c>
      <c r="H14">
        <v>1.63</v>
      </c>
      <c r="I14">
        <v>16</v>
      </c>
      <c r="J14">
        <v>140.66999999999999</v>
      </c>
      <c r="K14">
        <v>45</v>
      </c>
      <c r="L14">
        <v>13</v>
      </c>
      <c r="M14">
        <v>14</v>
      </c>
      <c r="N14">
        <v>22.68</v>
      </c>
      <c r="O14">
        <v>17583.88</v>
      </c>
      <c r="P14">
        <v>266.45</v>
      </c>
      <c r="Q14">
        <v>772.22</v>
      </c>
      <c r="R14">
        <v>125.02</v>
      </c>
      <c r="S14">
        <v>98.14</v>
      </c>
      <c r="T14">
        <v>9499.16</v>
      </c>
      <c r="U14">
        <v>0.78</v>
      </c>
      <c r="V14">
        <v>0.86</v>
      </c>
      <c r="W14">
        <v>12.3</v>
      </c>
      <c r="X14">
        <v>0.55000000000000004</v>
      </c>
      <c r="Y14">
        <v>2</v>
      </c>
      <c r="Z14">
        <v>10</v>
      </c>
      <c r="AA14">
        <v>404.96049566891719</v>
      </c>
      <c r="AB14">
        <v>554.08481577039197</v>
      </c>
      <c r="AC14">
        <v>501.20373861618799</v>
      </c>
      <c r="AD14">
        <v>404960.4956689172</v>
      </c>
      <c r="AE14">
        <v>554084.81577039196</v>
      </c>
      <c r="AF14">
        <v>9.1612382211385188E-6</v>
      </c>
      <c r="AG14">
        <v>22</v>
      </c>
      <c r="AH14">
        <v>501203.73861618811</v>
      </c>
    </row>
    <row r="15" spans="1:34" x14ac:dyDescent="0.25">
      <c r="A15">
        <v>13</v>
      </c>
      <c r="B15">
        <v>60</v>
      </c>
      <c r="C15" t="s">
        <v>34</v>
      </c>
      <c r="D15">
        <v>3.0985</v>
      </c>
      <c r="E15">
        <v>32.270000000000003</v>
      </c>
      <c r="F15">
        <v>29.76</v>
      </c>
      <c r="G15">
        <v>119.03</v>
      </c>
      <c r="H15">
        <v>1.74</v>
      </c>
      <c r="I15">
        <v>15</v>
      </c>
      <c r="J15">
        <v>142.04</v>
      </c>
      <c r="K15">
        <v>45</v>
      </c>
      <c r="L15">
        <v>14</v>
      </c>
      <c r="M15">
        <v>9</v>
      </c>
      <c r="N15">
        <v>23.04</v>
      </c>
      <c r="O15">
        <v>17751.93</v>
      </c>
      <c r="P15">
        <v>263.12</v>
      </c>
      <c r="Q15">
        <v>772.14</v>
      </c>
      <c r="R15">
        <v>123.74</v>
      </c>
      <c r="S15">
        <v>98.14</v>
      </c>
      <c r="T15">
        <v>8860.91</v>
      </c>
      <c r="U15">
        <v>0.79</v>
      </c>
      <c r="V15">
        <v>0.86</v>
      </c>
      <c r="W15">
        <v>12.3</v>
      </c>
      <c r="X15">
        <v>0.51</v>
      </c>
      <c r="Y15">
        <v>2</v>
      </c>
      <c r="Z15">
        <v>10</v>
      </c>
      <c r="AA15">
        <v>403.0523715102608</v>
      </c>
      <c r="AB15">
        <v>551.47403611602158</v>
      </c>
      <c r="AC15">
        <v>498.84212810777848</v>
      </c>
      <c r="AD15">
        <v>403052.3715102608</v>
      </c>
      <c r="AE15">
        <v>551474.03611602157</v>
      </c>
      <c r="AF15">
        <v>9.1790126526104146E-6</v>
      </c>
      <c r="AG15">
        <v>22</v>
      </c>
      <c r="AH15">
        <v>498842.12810777861</v>
      </c>
    </row>
    <row r="16" spans="1:34" x14ac:dyDescent="0.25">
      <c r="A16">
        <v>14</v>
      </c>
      <c r="B16">
        <v>60</v>
      </c>
      <c r="C16" t="s">
        <v>34</v>
      </c>
      <c r="D16">
        <v>3.1025</v>
      </c>
      <c r="E16">
        <v>32.229999999999997</v>
      </c>
      <c r="F16">
        <v>29.74</v>
      </c>
      <c r="G16">
        <v>127.47</v>
      </c>
      <c r="H16">
        <v>1.85</v>
      </c>
      <c r="I16">
        <v>14</v>
      </c>
      <c r="J16">
        <v>143.4</v>
      </c>
      <c r="K16">
        <v>45</v>
      </c>
      <c r="L16">
        <v>15</v>
      </c>
      <c r="M16">
        <v>1</v>
      </c>
      <c r="N16">
        <v>23.41</v>
      </c>
      <c r="O16">
        <v>17920.490000000002</v>
      </c>
      <c r="P16">
        <v>260.91000000000003</v>
      </c>
      <c r="Q16">
        <v>772.21</v>
      </c>
      <c r="R16">
        <v>122.85</v>
      </c>
      <c r="S16">
        <v>98.14</v>
      </c>
      <c r="T16">
        <v>8424.8799999999992</v>
      </c>
      <c r="U16">
        <v>0.8</v>
      </c>
      <c r="V16">
        <v>0.86</v>
      </c>
      <c r="W16">
        <v>12.3</v>
      </c>
      <c r="X16">
        <v>0.5</v>
      </c>
      <c r="Y16">
        <v>2</v>
      </c>
      <c r="Z16">
        <v>10</v>
      </c>
      <c r="AA16">
        <v>392.1333519181461</v>
      </c>
      <c r="AB16">
        <v>536.53415179694355</v>
      </c>
      <c r="AC16">
        <v>485.32808537985397</v>
      </c>
      <c r="AD16">
        <v>392133.35191814607</v>
      </c>
      <c r="AE16">
        <v>536534.15179694351</v>
      </c>
      <c r="AF16">
        <v>9.1908622735916756E-6</v>
      </c>
      <c r="AG16">
        <v>21</v>
      </c>
      <c r="AH16">
        <v>485328.08537985402</v>
      </c>
    </row>
    <row r="17" spans="1:34" x14ac:dyDescent="0.25">
      <c r="A17">
        <v>15</v>
      </c>
      <c r="B17">
        <v>60</v>
      </c>
      <c r="C17" t="s">
        <v>34</v>
      </c>
      <c r="D17">
        <v>3.1023000000000001</v>
      </c>
      <c r="E17">
        <v>32.229999999999997</v>
      </c>
      <c r="F17">
        <v>29.74</v>
      </c>
      <c r="G17">
        <v>127.47</v>
      </c>
      <c r="H17">
        <v>1.96</v>
      </c>
      <c r="I17">
        <v>14</v>
      </c>
      <c r="J17">
        <v>144.77000000000001</v>
      </c>
      <c r="K17">
        <v>45</v>
      </c>
      <c r="L17">
        <v>16</v>
      </c>
      <c r="M17">
        <v>0</v>
      </c>
      <c r="N17">
        <v>23.78</v>
      </c>
      <c r="O17">
        <v>18089.560000000001</v>
      </c>
      <c r="P17">
        <v>263.14999999999998</v>
      </c>
      <c r="Q17">
        <v>772.29</v>
      </c>
      <c r="R17">
        <v>122.85</v>
      </c>
      <c r="S17">
        <v>98.14</v>
      </c>
      <c r="T17">
        <v>8424.8799999999992</v>
      </c>
      <c r="U17">
        <v>0.8</v>
      </c>
      <c r="V17">
        <v>0.86</v>
      </c>
      <c r="W17">
        <v>12.31</v>
      </c>
      <c r="X17">
        <v>0.5</v>
      </c>
      <c r="Y17">
        <v>2</v>
      </c>
      <c r="Z17">
        <v>10</v>
      </c>
      <c r="AA17">
        <v>393.12783882147397</v>
      </c>
      <c r="AB17">
        <v>537.89485265174244</v>
      </c>
      <c r="AC17">
        <v>486.55892285482662</v>
      </c>
      <c r="AD17">
        <v>393127.83882147411</v>
      </c>
      <c r="AE17">
        <v>537894.8526517424</v>
      </c>
      <c r="AF17">
        <v>9.190269792542614E-6</v>
      </c>
      <c r="AG17">
        <v>21</v>
      </c>
      <c r="AH17">
        <v>486558.92285482661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2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1.6332</v>
      </c>
      <c r="E2">
        <v>61.23</v>
      </c>
      <c r="F2">
        <v>45.6</v>
      </c>
      <c r="G2">
        <v>6.62</v>
      </c>
      <c r="H2">
        <v>0.11</v>
      </c>
      <c r="I2">
        <v>413</v>
      </c>
      <c r="J2">
        <v>159.12</v>
      </c>
      <c r="K2">
        <v>50.28</v>
      </c>
      <c r="L2">
        <v>1</v>
      </c>
      <c r="M2">
        <v>411</v>
      </c>
      <c r="N2">
        <v>27.84</v>
      </c>
      <c r="O2">
        <v>19859.16</v>
      </c>
      <c r="P2">
        <v>566.5</v>
      </c>
      <c r="Q2">
        <v>775.31</v>
      </c>
      <c r="R2">
        <v>652.09</v>
      </c>
      <c r="S2">
        <v>98.14</v>
      </c>
      <c r="T2">
        <v>271048.34000000003</v>
      </c>
      <c r="U2">
        <v>0.15</v>
      </c>
      <c r="V2">
        <v>0.56000000000000005</v>
      </c>
      <c r="W2">
        <v>12.96</v>
      </c>
      <c r="X2">
        <v>16.29</v>
      </c>
      <c r="Y2">
        <v>2</v>
      </c>
      <c r="Z2">
        <v>10</v>
      </c>
      <c r="AA2">
        <v>1106.362181233098</v>
      </c>
      <c r="AB2">
        <v>1513.773545617777</v>
      </c>
      <c r="AC2">
        <v>1369.3011230185309</v>
      </c>
      <c r="AD2">
        <v>1106362.181233098</v>
      </c>
      <c r="AE2">
        <v>1513773.5456177769</v>
      </c>
      <c r="AF2">
        <v>4.3081175979163004E-6</v>
      </c>
      <c r="AG2">
        <v>40</v>
      </c>
      <c r="AH2">
        <v>1369301.1230185309</v>
      </c>
    </row>
    <row r="3" spans="1:34" x14ac:dyDescent="0.25">
      <c r="A3">
        <v>1</v>
      </c>
      <c r="B3">
        <v>80</v>
      </c>
      <c r="C3" t="s">
        <v>34</v>
      </c>
      <c r="D3">
        <v>2.3410000000000002</v>
      </c>
      <c r="E3">
        <v>42.72</v>
      </c>
      <c r="F3">
        <v>35.270000000000003</v>
      </c>
      <c r="G3">
        <v>13.31</v>
      </c>
      <c r="H3">
        <v>0.22</v>
      </c>
      <c r="I3">
        <v>159</v>
      </c>
      <c r="J3">
        <v>160.54</v>
      </c>
      <c r="K3">
        <v>50.28</v>
      </c>
      <c r="L3">
        <v>2</v>
      </c>
      <c r="M3">
        <v>157</v>
      </c>
      <c r="N3">
        <v>28.26</v>
      </c>
      <c r="O3">
        <v>20034.400000000001</v>
      </c>
      <c r="P3">
        <v>436.6</v>
      </c>
      <c r="Q3">
        <v>773.28</v>
      </c>
      <c r="R3">
        <v>307.27999999999997</v>
      </c>
      <c r="S3">
        <v>98.14</v>
      </c>
      <c r="T3">
        <v>99913.82</v>
      </c>
      <c r="U3">
        <v>0.32</v>
      </c>
      <c r="V3">
        <v>0.73</v>
      </c>
      <c r="W3">
        <v>12.53</v>
      </c>
      <c r="X3">
        <v>6</v>
      </c>
      <c r="Y3">
        <v>2</v>
      </c>
      <c r="Z3">
        <v>10</v>
      </c>
      <c r="AA3">
        <v>659.24327441410082</v>
      </c>
      <c r="AB3">
        <v>902.00573181401171</v>
      </c>
      <c r="AC3">
        <v>815.91957074267748</v>
      </c>
      <c r="AD3">
        <v>659243.2744141008</v>
      </c>
      <c r="AE3">
        <v>902005.7318140117</v>
      </c>
      <c r="AF3">
        <v>6.1751795840815932E-6</v>
      </c>
      <c r="AG3">
        <v>28</v>
      </c>
      <c r="AH3">
        <v>815919.57074267743</v>
      </c>
    </row>
    <row r="4" spans="1:34" x14ac:dyDescent="0.25">
      <c r="A4">
        <v>2</v>
      </c>
      <c r="B4">
        <v>80</v>
      </c>
      <c r="C4" t="s">
        <v>34</v>
      </c>
      <c r="D4">
        <v>2.5983000000000001</v>
      </c>
      <c r="E4">
        <v>38.49</v>
      </c>
      <c r="F4">
        <v>32.97</v>
      </c>
      <c r="G4">
        <v>19.98</v>
      </c>
      <c r="H4">
        <v>0.33</v>
      </c>
      <c r="I4">
        <v>99</v>
      </c>
      <c r="J4">
        <v>161.97</v>
      </c>
      <c r="K4">
        <v>50.28</v>
      </c>
      <c r="L4">
        <v>3</v>
      </c>
      <c r="M4">
        <v>97</v>
      </c>
      <c r="N4">
        <v>28.69</v>
      </c>
      <c r="O4">
        <v>20210.21</v>
      </c>
      <c r="P4">
        <v>405.6</v>
      </c>
      <c r="Q4">
        <v>772.94</v>
      </c>
      <c r="R4">
        <v>230.99</v>
      </c>
      <c r="S4">
        <v>98.14</v>
      </c>
      <c r="T4">
        <v>62068.62</v>
      </c>
      <c r="U4">
        <v>0.42</v>
      </c>
      <c r="V4">
        <v>0.78</v>
      </c>
      <c r="W4">
        <v>12.43</v>
      </c>
      <c r="X4">
        <v>3.71</v>
      </c>
      <c r="Y4">
        <v>2</v>
      </c>
      <c r="Z4">
        <v>10</v>
      </c>
      <c r="AA4">
        <v>577.69002421110667</v>
      </c>
      <c r="AB4">
        <v>790.42097701080172</v>
      </c>
      <c r="AC4">
        <v>714.98430832769884</v>
      </c>
      <c r="AD4">
        <v>577690.02421110671</v>
      </c>
      <c r="AE4">
        <v>790420.97701080167</v>
      </c>
      <c r="AF4">
        <v>6.8538953922764647E-6</v>
      </c>
      <c r="AG4">
        <v>26</v>
      </c>
      <c r="AH4">
        <v>714984.30832769885</v>
      </c>
    </row>
    <row r="5" spans="1:34" x14ac:dyDescent="0.25">
      <c r="A5">
        <v>3</v>
      </c>
      <c r="B5">
        <v>80</v>
      </c>
      <c r="C5" t="s">
        <v>34</v>
      </c>
      <c r="D5">
        <v>2.7370000000000001</v>
      </c>
      <c r="E5">
        <v>36.54</v>
      </c>
      <c r="F5">
        <v>31.92</v>
      </c>
      <c r="G5">
        <v>26.98</v>
      </c>
      <c r="H5">
        <v>0.43</v>
      </c>
      <c r="I5">
        <v>71</v>
      </c>
      <c r="J5">
        <v>163.4</v>
      </c>
      <c r="K5">
        <v>50.28</v>
      </c>
      <c r="L5">
        <v>4</v>
      </c>
      <c r="M5">
        <v>69</v>
      </c>
      <c r="N5">
        <v>29.12</v>
      </c>
      <c r="O5">
        <v>20386.62</v>
      </c>
      <c r="P5">
        <v>389.84</v>
      </c>
      <c r="Q5">
        <v>772.44</v>
      </c>
      <c r="R5">
        <v>195.71</v>
      </c>
      <c r="S5">
        <v>98.14</v>
      </c>
      <c r="T5">
        <v>44566.59</v>
      </c>
      <c r="U5">
        <v>0.5</v>
      </c>
      <c r="V5">
        <v>0.8</v>
      </c>
      <c r="W5">
        <v>12.39</v>
      </c>
      <c r="X5">
        <v>2.67</v>
      </c>
      <c r="Y5">
        <v>2</v>
      </c>
      <c r="Z5">
        <v>10</v>
      </c>
      <c r="AA5">
        <v>530.62059200669432</v>
      </c>
      <c r="AB5">
        <v>726.01850331193191</v>
      </c>
      <c r="AC5">
        <v>656.72831632920963</v>
      </c>
      <c r="AD5">
        <v>530620.59200669429</v>
      </c>
      <c r="AE5">
        <v>726018.50331193185</v>
      </c>
      <c r="AF5">
        <v>7.2197635718202989E-6</v>
      </c>
      <c r="AG5">
        <v>24</v>
      </c>
      <c r="AH5">
        <v>656728.3163292096</v>
      </c>
    </row>
    <row r="6" spans="1:34" x14ac:dyDescent="0.25">
      <c r="A6">
        <v>4</v>
      </c>
      <c r="B6">
        <v>80</v>
      </c>
      <c r="C6" t="s">
        <v>34</v>
      </c>
      <c r="D6">
        <v>2.8207</v>
      </c>
      <c r="E6">
        <v>35.450000000000003</v>
      </c>
      <c r="F6">
        <v>31.32</v>
      </c>
      <c r="G6">
        <v>33.56</v>
      </c>
      <c r="H6">
        <v>0.54</v>
      </c>
      <c r="I6">
        <v>56</v>
      </c>
      <c r="J6">
        <v>164.83</v>
      </c>
      <c r="K6">
        <v>50.28</v>
      </c>
      <c r="L6">
        <v>5</v>
      </c>
      <c r="M6">
        <v>54</v>
      </c>
      <c r="N6">
        <v>29.55</v>
      </c>
      <c r="O6">
        <v>20563.61</v>
      </c>
      <c r="P6">
        <v>379.99</v>
      </c>
      <c r="Q6">
        <v>772.39</v>
      </c>
      <c r="R6">
        <v>175.86</v>
      </c>
      <c r="S6">
        <v>98.14</v>
      </c>
      <c r="T6">
        <v>34720.26</v>
      </c>
      <c r="U6">
        <v>0.56000000000000005</v>
      </c>
      <c r="V6">
        <v>0.82</v>
      </c>
      <c r="W6">
        <v>12.36</v>
      </c>
      <c r="X6">
        <v>2.0699999999999998</v>
      </c>
      <c r="Y6">
        <v>2</v>
      </c>
      <c r="Z6">
        <v>10</v>
      </c>
      <c r="AA6">
        <v>515.26954214578927</v>
      </c>
      <c r="AB6">
        <v>705.01451965171896</v>
      </c>
      <c r="AC6">
        <v>637.728923390251</v>
      </c>
      <c r="AD6">
        <v>515269.54214578931</v>
      </c>
      <c r="AE6">
        <v>705014.5196517189</v>
      </c>
      <c r="AF6">
        <v>7.4405506419559804E-6</v>
      </c>
      <c r="AG6">
        <v>24</v>
      </c>
      <c r="AH6">
        <v>637728.923390251</v>
      </c>
    </row>
    <row r="7" spans="1:34" x14ac:dyDescent="0.25">
      <c r="A7">
        <v>5</v>
      </c>
      <c r="B7">
        <v>80</v>
      </c>
      <c r="C7" t="s">
        <v>34</v>
      </c>
      <c r="D7">
        <v>2.8791000000000002</v>
      </c>
      <c r="E7">
        <v>34.729999999999997</v>
      </c>
      <c r="F7">
        <v>30.93</v>
      </c>
      <c r="G7">
        <v>40.340000000000003</v>
      </c>
      <c r="H7">
        <v>0.64</v>
      </c>
      <c r="I7">
        <v>46</v>
      </c>
      <c r="J7">
        <v>166.27</v>
      </c>
      <c r="K7">
        <v>50.28</v>
      </c>
      <c r="L7">
        <v>6</v>
      </c>
      <c r="M7">
        <v>44</v>
      </c>
      <c r="N7">
        <v>29.99</v>
      </c>
      <c r="O7">
        <v>20741.2</v>
      </c>
      <c r="P7">
        <v>372.1</v>
      </c>
      <c r="Q7">
        <v>772.33</v>
      </c>
      <c r="R7">
        <v>163.05000000000001</v>
      </c>
      <c r="S7">
        <v>98.14</v>
      </c>
      <c r="T7">
        <v>28365.61</v>
      </c>
      <c r="U7">
        <v>0.6</v>
      </c>
      <c r="V7">
        <v>0.83</v>
      </c>
      <c r="W7">
        <v>12.33</v>
      </c>
      <c r="X7">
        <v>1.68</v>
      </c>
      <c r="Y7">
        <v>2</v>
      </c>
      <c r="Z7">
        <v>10</v>
      </c>
      <c r="AA7">
        <v>494.91186784722578</v>
      </c>
      <c r="AB7">
        <v>677.16025155922046</v>
      </c>
      <c r="AC7">
        <v>612.53302755078971</v>
      </c>
      <c r="AD7">
        <v>494911.86784722592</v>
      </c>
      <c r="AE7">
        <v>677160.25155922049</v>
      </c>
      <c r="AF7">
        <v>7.5946004017639112E-6</v>
      </c>
      <c r="AG7">
        <v>23</v>
      </c>
      <c r="AH7">
        <v>612533.02755078976</v>
      </c>
    </row>
    <row r="8" spans="1:34" x14ac:dyDescent="0.25">
      <c r="A8">
        <v>6</v>
      </c>
      <c r="B8">
        <v>80</v>
      </c>
      <c r="C8" t="s">
        <v>34</v>
      </c>
      <c r="D8">
        <v>2.9182999999999999</v>
      </c>
      <c r="E8">
        <v>34.270000000000003</v>
      </c>
      <c r="F8">
        <v>30.69</v>
      </c>
      <c r="G8">
        <v>47.21</v>
      </c>
      <c r="H8">
        <v>0.74</v>
      </c>
      <c r="I8">
        <v>39</v>
      </c>
      <c r="J8">
        <v>167.72</v>
      </c>
      <c r="K8">
        <v>50.28</v>
      </c>
      <c r="L8">
        <v>7</v>
      </c>
      <c r="M8">
        <v>37</v>
      </c>
      <c r="N8">
        <v>30.44</v>
      </c>
      <c r="O8">
        <v>20919.39</v>
      </c>
      <c r="P8">
        <v>366.62</v>
      </c>
      <c r="Q8">
        <v>772.37</v>
      </c>
      <c r="R8">
        <v>154.53</v>
      </c>
      <c r="S8">
        <v>98.14</v>
      </c>
      <c r="T8">
        <v>24140.720000000001</v>
      </c>
      <c r="U8">
        <v>0.64</v>
      </c>
      <c r="V8">
        <v>0.84</v>
      </c>
      <c r="W8">
        <v>12.33</v>
      </c>
      <c r="X8">
        <v>1.43</v>
      </c>
      <c r="Y8">
        <v>2</v>
      </c>
      <c r="Z8">
        <v>10</v>
      </c>
      <c r="AA8">
        <v>488.02892026162988</v>
      </c>
      <c r="AB8">
        <v>667.74269901839159</v>
      </c>
      <c r="AC8">
        <v>604.01427300683952</v>
      </c>
      <c r="AD8">
        <v>488028.92026162992</v>
      </c>
      <c r="AE8">
        <v>667742.69901839155</v>
      </c>
      <c r="AF8">
        <v>7.6980036651966301E-6</v>
      </c>
      <c r="AG8">
        <v>23</v>
      </c>
      <c r="AH8">
        <v>604014.27300683956</v>
      </c>
    </row>
    <row r="9" spans="1:34" x14ac:dyDescent="0.25">
      <c r="A9">
        <v>7</v>
      </c>
      <c r="B9">
        <v>80</v>
      </c>
      <c r="C9" t="s">
        <v>34</v>
      </c>
      <c r="D9">
        <v>2.9485999999999999</v>
      </c>
      <c r="E9">
        <v>33.909999999999997</v>
      </c>
      <c r="F9">
        <v>30.49</v>
      </c>
      <c r="G9">
        <v>53.81</v>
      </c>
      <c r="H9">
        <v>0.84</v>
      </c>
      <c r="I9">
        <v>34</v>
      </c>
      <c r="J9">
        <v>169.17</v>
      </c>
      <c r="K9">
        <v>50.28</v>
      </c>
      <c r="L9">
        <v>8</v>
      </c>
      <c r="M9">
        <v>32</v>
      </c>
      <c r="N9">
        <v>30.89</v>
      </c>
      <c r="O9">
        <v>21098.19</v>
      </c>
      <c r="P9">
        <v>361.3</v>
      </c>
      <c r="Q9">
        <v>772.3</v>
      </c>
      <c r="R9">
        <v>148.09</v>
      </c>
      <c r="S9">
        <v>98.14</v>
      </c>
      <c r="T9">
        <v>20943.560000000001</v>
      </c>
      <c r="U9">
        <v>0.66</v>
      </c>
      <c r="V9">
        <v>0.84</v>
      </c>
      <c r="W9">
        <v>12.33</v>
      </c>
      <c r="X9">
        <v>1.24</v>
      </c>
      <c r="Y9">
        <v>2</v>
      </c>
      <c r="Z9">
        <v>10</v>
      </c>
      <c r="AA9">
        <v>482.29118546611738</v>
      </c>
      <c r="AB9">
        <v>659.89207714017709</v>
      </c>
      <c r="AC9">
        <v>596.91290346226492</v>
      </c>
      <c r="AD9">
        <v>482291.1854661174</v>
      </c>
      <c r="AE9">
        <v>659892.07714017713</v>
      </c>
      <c r="AF9">
        <v>7.7779301672887573E-6</v>
      </c>
      <c r="AG9">
        <v>23</v>
      </c>
      <c r="AH9">
        <v>596912.90346226492</v>
      </c>
    </row>
    <row r="10" spans="1:34" x14ac:dyDescent="0.25">
      <c r="A10">
        <v>8</v>
      </c>
      <c r="B10">
        <v>80</v>
      </c>
      <c r="C10" t="s">
        <v>34</v>
      </c>
      <c r="D10">
        <v>2.9727999999999999</v>
      </c>
      <c r="E10">
        <v>33.64</v>
      </c>
      <c r="F10">
        <v>30.35</v>
      </c>
      <c r="G10">
        <v>60.7</v>
      </c>
      <c r="H10">
        <v>0.94</v>
      </c>
      <c r="I10">
        <v>30</v>
      </c>
      <c r="J10">
        <v>170.62</v>
      </c>
      <c r="K10">
        <v>50.28</v>
      </c>
      <c r="L10">
        <v>9</v>
      </c>
      <c r="M10">
        <v>28</v>
      </c>
      <c r="N10">
        <v>31.34</v>
      </c>
      <c r="O10">
        <v>21277.599999999999</v>
      </c>
      <c r="P10">
        <v>357.21</v>
      </c>
      <c r="Q10">
        <v>772.28</v>
      </c>
      <c r="R10">
        <v>143.5</v>
      </c>
      <c r="S10">
        <v>98.14</v>
      </c>
      <c r="T10">
        <v>18668.18</v>
      </c>
      <c r="U10">
        <v>0.68</v>
      </c>
      <c r="V10">
        <v>0.85</v>
      </c>
      <c r="W10">
        <v>12.32</v>
      </c>
      <c r="X10">
        <v>1.1000000000000001</v>
      </c>
      <c r="Y10">
        <v>2</v>
      </c>
      <c r="Z10">
        <v>10</v>
      </c>
      <c r="AA10">
        <v>468.14194024972619</v>
      </c>
      <c r="AB10">
        <v>640.53245561446693</v>
      </c>
      <c r="AC10">
        <v>579.40093704356923</v>
      </c>
      <c r="AD10">
        <v>468141.94024972618</v>
      </c>
      <c r="AE10">
        <v>640532.45561446692</v>
      </c>
      <c r="AF10">
        <v>7.8417658554283458E-6</v>
      </c>
      <c r="AG10">
        <v>22</v>
      </c>
      <c r="AH10">
        <v>579400.93704356928</v>
      </c>
    </row>
    <row r="11" spans="1:34" x14ac:dyDescent="0.25">
      <c r="A11">
        <v>9</v>
      </c>
      <c r="B11">
        <v>80</v>
      </c>
      <c r="C11" t="s">
        <v>34</v>
      </c>
      <c r="D11">
        <v>2.9933999999999998</v>
      </c>
      <c r="E11">
        <v>33.409999999999997</v>
      </c>
      <c r="F11">
        <v>30.21</v>
      </c>
      <c r="G11">
        <v>67.14</v>
      </c>
      <c r="H11">
        <v>1.03</v>
      </c>
      <c r="I11">
        <v>27</v>
      </c>
      <c r="J11">
        <v>172.08</v>
      </c>
      <c r="K11">
        <v>50.28</v>
      </c>
      <c r="L11">
        <v>10</v>
      </c>
      <c r="M11">
        <v>25</v>
      </c>
      <c r="N11">
        <v>31.8</v>
      </c>
      <c r="O11">
        <v>21457.64</v>
      </c>
      <c r="P11">
        <v>352.3</v>
      </c>
      <c r="Q11">
        <v>772.16</v>
      </c>
      <c r="R11">
        <v>138.93</v>
      </c>
      <c r="S11">
        <v>98.14</v>
      </c>
      <c r="T11">
        <v>16399.82</v>
      </c>
      <c r="U11">
        <v>0.71</v>
      </c>
      <c r="V11">
        <v>0.85</v>
      </c>
      <c r="W11">
        <v>12.31</v>
      </c>
      <c r="X11">
        <v>0.96</v>
      </c>
      <c r="Y11">
        <v>2</v>
      </c>
      <c r="Z11">
        <v>10</v>
      </c>
      <c r="AA11">
        <v>463.76958168776127</v>
      </c>
      <c r="AB11">
        <v>634.55000173514077</v>
      </c>
      <c r="AC11">
        <v>573.98944016605924</v>
      </c>
      <c r="AD11">
        <v>463769.58168776141</v>
      </c>
      <c r="AE11">
        <v>634550.0017351408</v>
      </c>
      <c r="AF11">
        <v>7.8961053254975813E-6</v>
      </c>
      <c r="AG11">
        <v>22</v>
      </c>
      <c r="AH11">
        <v>573989.44016605918</v>
      </c>
    </row>
    <row r="12" spans="1:34" x14ac:dyDescent="0.25">
      <c r="A12">
        <v>10</v>
      </c>
      <c r="B12">
        <v>80</v>
      </c>
      <c r="C12" t="s">
        <v>34</v>
      </c>
      <c r="D12">
        <v>3.0104000000000002</v>
      </c>
      <c r="E12">
        <v>33.22</v>
      </c>
      <c r="F12">
        <v>30.12</v>
      </c>
      <c r="G12">
        <v>75.3</v>
      </c>
      <c r="H12">
        <v>1.1200000000000001</v>
      </c>
      <c r="I12">
        <v>24</v>
      </c>
      <c r="J12">
        <v>173.55</v>
      </c>
      <c r="K12">
        <v>50.28</v>
      </c>
      <c r="L12">
        <v>11</v>
      </c>
      <c r="M12">
        <v>22</v>
      </c>
      <c r="N12">
        <v>32.270000000000003</v>
      </c>
      <c r="O12">
        <v>21638.31</v>
      </c>
      <c r="P12">
        <v>348.55</v>
      </c>
      <c r="Q12">
        <v>772.22</v>
      </c>
      <c r="R12">
        <v>135.85</v>
      </c>
      <c r="S12">
        <v>98.14</v>
      </c>
      <c r="T12">
        <v>14872.27</v>
      </c>
      <c r="U12">
        <v>0.72</v>
      </c>
      <c r="V12">
        <v>0.85</v>
      </c>
      <c r="W12">
        <v>12.31</v>
      </c>
      <c r="X12">
        <v>0.87</v>
      </c>
      <c r="Y12">
        <v>2</v>
      </c>
      <c r="Z12">
        <v>10</v>
      </c>
      <c r="AA12">
        <v>460.41646959158493</v>
      </c>
      <c r="AB12">
        <v>629.96212583628676</v>
      </c>
      <c r="AC12">
        <v>569.83942470386751</v>
      </c>
      <c r="AD12">
        <v>460416.46959158487</v>
      </c>
      <c r="AE12">
        <v>629962.12583628681</v>
      </c>
      <c r="AF12">
        <v>7.9409485774964655E-6</v>
      </c>
      <c r="AG12">
        <v>22</v>
      </c>
      <c r="AH12">
        <v>569839.42470386752</v>
      </c>
    </row>
    <row r="13" spans="1:34" x14ac:dyDescent="0.25">
      <c r="A13">
        <v>11</v>
      </c>
      <c r="B13">
        <v>80</v>
      </c>
      <c r="C13" t="s">
        <v>34</v>
      </c>
      <c r="D13">
        <v>3.0251000000000001</v>
      </c>
      <c r="E13">
        <v>33.06</v>
      </c>
      <c r="F13">
        <v>30.02</v>
      </c>
      <c r="G13">
        <v>81.88</v>
      </c>
      <c r="H13">
        <v>1.22</v>
      </c>
      <c r="I13">
        <v>22</v>
      </c>
      <c r="J13">
        <v>175.02</v>
      </c>
      <c r="K13">
        <v>50.28</v>
      </c>
      <c r="L13">
        <v>12</v>
      </c>
      <c r="M13">
        <v>20</v>
      </c>
      <c r="N13">
        <v>32.74</v>
      </c>
      <c r="O13">
        <v>21819.599999999999</v>
      </c>
      <c r="P13">
        <v>344.29</v>
      </c>
      <c r="Q13">
        <v>772.14</v>
      </c>
      <c r="R13">
        <v>132.55000000000001</v>
      </c>
      <c r="S13">
        <v>98.14</v>
      </c>
      <c r="T13">
        <v>13231.91</v>
      </c>
      <c r="U13">
        <v>0.74</v>
      </c>
      <c r="V13">
        <v>0.85</v>
      </c>
      <c r="W13">
        <v>12.31</v>
      </c>
      <c r="X13">
        <v>0.78</v>
      </c>
      <c r="Y13">
        <v>2</v>
      </c>
      <c r="Z13">
        <v>10</v>
      </c>
      <c r="AA13">
        <v>457.02622931037348</v>
      </c>
      <c r="AB13">
        <v>625.32344951668813</v>
      </c>
      <c r="AC13">
        <v>565.64345714178819</v>
      </c>
      <c r="AD13">
        <v>457026.22931037348</v>
      </c>
      <c r="AE13">
        <v>625323.44951668812</v>
      </c>
      <c r="AF13">
        <v>7.9797248012837371E-6</v>
      </c>
      <c r="AG13">
        <v>22</v>
      </c>
      <c r="AH13">
        <v>565643.45714178821</v>
      </c>
    </row>
    <row r="14" spans="1:34" x14ac:dyDescent="0.25">
      <c r="A14">
        <v>12</v>
      </c>
      <c r="B14">
        <v>80</v>
      </c>
      <c r="C14" t="s">
        <v>34</v>
      </c>
      <c r="D14">
        <v>3.0371999999999999</v>
      </c>
      <c r="E14">
        <v>32.92</v>
      </c>
      <c r="F14">
        <v>29.96</v>
      </c>
      <c r="G14">
        <v>89.87</v>
      </c>
      <c r="H14">
        <v>1.31</v>
      </c>
      <c r="I14">
        <v>20</v>
      </c>
      <c r="J14">
        <v>176.49</v>
      </c>
      <c r="K14">
        <v>50.28</v>
      </c>
      <c r="L14">
        <v>13</v>
      </c>
      <c r="M14">
        <v>18</v>
      </c>
      <c r="N14">
        <v>33.21</v>
      </c>
      <c r="O14">
        <v>22001.54</v>
      </c>
      <c r="P14">
        <v>340.35</v>
      </c>
      <c r="Q14">
        <v>772.08</v>
      </c>
      <c r="R14">
        <v>130.27000000000001</v>
      </c>
      <c r="S14">
        <v>98.14</v>
      </c>
      <c r="T14">
        <v>12105.5</v>
      </c>
      <c r="U14">
        <v>0.75</v>
      </c>
      <c r="V14">
        <v>0.86</v>
      </c>
      <c r="W14">
        <v>12.3</v>
      </c>
      <c r="X14">
        <v>0.71</v>
      </c>
      <c r="Y14">
        <v>2</v>
      </c>
      <c r="Z14">
        <v>10</v>
      </c>
      <c r="AA14">
        <v>454.12984465592632</v>
      </c>
      <c r="AB14">
        <v>621.36048825300077</v>
      </c>
      <c r="AC14">
        <v>562.05871533905599</v>
      </c>
      <c r="AD14">
        <v>454129.84465592628</v>
      </c>
      <c r="AE14">
        <v>621360.48825300077</v>
      </c>
      <c r="AF14">
        <v>8.0116426453535296E-6</v>
      </c>
      <c r="AG14">
        <v>22</v>
      </c>
      <c r="AH14">
        <v>562058.71533905598</v>
      </c>
    </row>
    <row r="15" spans="1:34" x14ac:dyDescent="0.25">
      <c r="A15">
        <v>13</v>
      </c>
      <c r="B15">
        <v>80</v>
      </c>
      <c r="C15" t="s">
        <v>34</v>
      </c>
      <c r="D15">
        <v>3.0430999999999999</v>
      </c>
      <c r="E15">
        <v>32.86</v>
      </c>
      <c r="F15">
        <v>29.92</v>
      </c>
      <c r="G15">
        <v>94.5</v>
      </c>
      <c r="H15">
        <v>1.4</v>
      </c>
      <c r="I15">
        <v>19</v>
      </c>
      <c r="J15">
        <v>177.97</v>
      </c>
      <c r="K15">
        <v>50.28</v>
      </c>
      <c r="L15">
        <v>14</v>
      </c>
      <c r="M15">
        <v>17</v>
      </c>
      <c r="N15">
        <v>33.69</v>
      </c>
      <c r="O15">
        <v>22184.13</v>
      </c>
      <c r="P15">
        <v>336.7</v>
      </c>
      <c r="Q15">
        <v>772.29</v>
      </c>
      <c r="R15">
        <v>129.33000000000001</v>
      </c>
      <c r="S15">
        <v>98.14</v>
      </c>
      <c r="T15">
        <v>11637.09</v>
      </c>
      <c r="U15">
        <v>0.76</v>
      </c>
      <c r="V15">
        <v>0.86</v>
      </c>
      <c r="W15">
        <v>12.3</v>
      </c>
      <c r="X15">
        <v>0.68</v>
      </c>
      <c r="Y15">
        <v>2</v>
      </c>
      <c r="Z15">
        <v>10</v>
      </c>
      <c r="AA15">
        <v>451.92234723972769</v>
      </c>
      <c r="AB15">
        <v>618.34009290024505</v>
      </c>
      <c r="AC15">
        <v>559.32658227961599</v>
      </c>
      <c r="AD15">
        <v>451922.34723972768</v>
      </c>
      <c r="AE15">
        <v>618340.0929002451</v>
      </c>
      <c r="AF15">
        <v>8.0272058916354952E-6</v>
      </c>
      <c r="AG15">
        <v>22</v>
      </c>
      <c r="AH15">
        <v>559326.58227961604</v>
      </c>
    </row>
    <row r="16" spans="1:34" x14ac:dyDescent="0.25">
      <c r="A16">
        <v>14</v>
      </c>
      <c r="B16">
        <v>80</v>
      </c>
      <c r="C16" t="s">
        <v>34</v>
      </c>
      <c r="D16">
        <v>3.0556000000000001</v>
      </c>
      <c r="E16">
        <v>32.729999999999997</v>
      </c>
      <c r="F16">
        <v>29.85</v>
      </c>
      <c r="G16">
        <v>105.37</v>
      </c>
      <c r="H16">
        <v>1.48</v>
      </c>
      <c r="I16">
        <v>17</v>
      </c>
      <c r="J16">
        <v>179.46</v>
      </c>
      <c r="K16">
        <v>50.28</v>
      </c>
      <c r="L16">
        <v>15</v>
      </c>
      <c r="M16">
        <v>15</v>
      </c>
      <c r="N16">
        <v>34.18</v>
      </c>
      <c r="O16">
        <v>22367.38</v>
      </c>
      <c r="P16">
        <v>332.98</v>
      </c>
      <c r="Q16">
        <v>772.17</v>
      </c>
      <c r="R16">
        <v>127.02</v>
      </c>
      <c r="S16">
        <v>98.14</v>
      </c>
      <c r="T16">
        <v>10491.87</v>
      </c>
      <c r="U16">
        <v>0.77</v>
      </c>
      <c r="V16">
        <v>0.86</v>
      </c>
      <c r="W16">
        <v>12.3</v>
      </c>
      <c r="X16">
        <v>0.61</v>
      </c>
      <c r="Y16">
        <v>2</v>
      </c>
      <c r="Z16">
        <v>10</v>
      </c>
      <c r="AA16">
        <v>449.10228552974547</v>
      </c>
      <c r="AB16">
        <v>614.48156005630528</v>
      </c>
      <c r="AC16">
        <v>555.83630239481693</v>
      </c>
      <c r="AD16">
        <v>449102.28552974551</v>
      </c>
      <c r="AE16">
        <v>614481.56005630526</v>
      </c>
      <c r="AF16">
        <v>8.0601788710464407E-6</v>
      </c>
      <c r="AG16">
        <v>22</v>
      </c>
      <c r="AH16">
        <v>555836.30239481688</v>
      </c>
    </row>
    <row r="17" spans="1:34" x14ac:dyDescent="0.25">
      <c r="A17">
        <v>15</v>
      </c>
      <c r="B17">
        <v>80</v>
      </c>
      <c r="C17" t="s">
        <v>34</v>
      </c>
      <c r="D17">
        <v>3.0621</v>
      </c>
      <c r="E17">
        <v>32.659999999999997</v>
      </c>
      <c r="F17">
        <v>29.82</v>
      </c>
      <c r="G17">
        <v>111.81</v>
      </c>
      <c r="H17">
        <v>1.57</v>
      </c>
      <c r="I17">
        <v>16</v>
      </c>
      <c r="J17">
        <v>180.95</v>
      </c>
      <c r="K17">
        <v>50.28</v>
      </c>
      <c r="L17">
        <v>16</v>
      </c>
      <c r="M17">
        <v>14</v>
      </c>
      <c r="N17">
        <v>34.67</v>
      </c>
      <c r="O17">
        <v>22551.279999999999</v>
      </c>
      <c r="P17">
        <v>329.51</v>
      </c>
      <c r="Q17">
        <v>772.14</v>
      </c>
      <c r="R17">
        <v>125.54</v>
      </c>
      <c r="S17">
        <v>98.14</v>
      </c>
      <c r="T17">
        <v>9760.08</v>
      </c>
      <c r="U17">
        <v>0.78</v>
      </c>
      <c r="V17">
        <v>0.86</v>
      </c>
      <c r="W17">
        <v>12.3</v>
      </c>
      <c r="X17">
        <v>0.56999999999999995</v>
      </c>
      <c r="Y17">
        <v>2</v>
      </c>
      <c r="Z17">
        <v>10</v>
      </c>
      <c r="AA17">
        <v>446.98082744760592</v>
      </c>
      <c r="AB17">
        <v>611.57888751619669</v>
      </c>
      <c r="AC17">
        <v>553.21065684800976</v>
      </c>
      <c r="AD17">
        <v>446980.8274476059</v>
      </c>
      <c r="AE17">
        <v>611578.8875161967</v>
      </c>
      <c r="AF17">
        <v>8.0773248203401307E-6</v>
      </c>
      <c r="AG17">
        <v>22</v>
      </c>
      <c r="AH17">
        <v>553210.65684800979</v>
      </c>
    </row>
    <row r="18" spans="1:34" x14ac:dyDescent="0.25">
      <c r="A18">
        <v>16</v>
      </c>
      <c r="B18">
        <v>80</v>
      </c>
      <c r="C18" t="s">
        <v>34</v>
      </c>
      <c r="D18">
        <v>3.0697999999999999</v>
      </c>
      <c r="E18">
        <v>32.58</v>
      </c>
      <c r="F18">
        <v>29.77</v>
      </c>
      <c r="G18">
        <v>119.07</v>
      </c>
      <c r="H18">
        <v>1.65</v>
      </c>
      <c r="I18">
        <v>15</v>
      </c>
      <c r="J18">
        <v>182.45</v>
      </c>
      <c r="K18">
        <v>50.28</v>
      </c>
      <c r="L18">
        <v>17</v>
      </c>
      <c r="M18">
        <v>13</v>
      </c>
      <c r="N18">
        <v>35.17</v>
      </c>
      <c r="O18">
        <v>22735.98</v>
      </c>
      <c r="P18">
        <v>326.16000000000003</v>
      </c>
      <c r="Q18">
        <v>772.18</v>
      </c>
      <c r="R18">
        <v>124.12</v>
      </c>
      <c r="S18">
        <v>98.14</v>
      </c>
      <c r="T18">
        <v>9050.92</v>
      </c>
      <c r="U18">
        <v>0.79</v>
      </c>
      <c r="V18">
        <v>0.86</v>
      </c>
      <c r="W18">
        <v>12.29</v>
      </c>
      <c r="X18">
        <v>0.52</v>
      </c>
      <c r="Y18">
        <v>2</v>
      </c>
      <c r="Z18">
        <v>10</v>
      </c>
      <c r="AA18">
        <v>444.77554427454328</v>
      </c>
      <c r="AB18">
        <v>608.5615217885852</v>
      </c>
      <c r="AC18">
        <v>550.48126427054217</v>
      </c>
      <c r="AD18">
        <v>444775.5442745433</v>
      </c>
      <c r="AE18">
        <v>608561.52178858523</v>
      </c>
      <c r="AF18">
        <v>8.0976361756572711E-6</v>
      </c>
      <c r="AG18">
        <v>22</v>
      </c>
      <c r="AH18">
        <v>550481.26427054219</v>
      </c>
    </row>
    <row r="19" spans="1:34" x14ac:dyDescent="0.25">
      <c r="A19">
        <v>17</v>
      </c>
      <c r="B19">
        <v>80</v>
      </c>
      <c r="C19" t="s">
        <v>34</v>
      </c>
      <c r="D19">
        <v>3.0767000000000002</v>
      </c>
      <c r="E19">
        <v>32.5</v>
      </c>
      <c r="F19">
        <v>29.73</v>
      </c>
      <c r="G19">
        <v>127.4</v>
      </c>
      <c r="H19">
        <v>1.74</v>
      </c>
      <c r="I19">
        <v>14</v>
      </c>
      <c r="J19">
        <v>183.95</v>
      </c>
      <c r="K19">
        <v>50.28</v>
      </c>
      <c r="L19">
        <v>18</v>
      </c>
      <c r="M19">
        <v>12</v>
      </c>
      <c r="N19">
        <v>35.67</v>
      </c>
      <c r="O19">
        <v>22921.24</v>
      </c>
      <c r="P19">
        <v>322.68</v>
      </c>
      <c r="Q19">
        <v>772.1</v>
      </c>
      <c r="R19">
        <v>122.59</v>
      </c>
      <c r="S19">
        <v>98.14</v>
      </c>
      <c r="T19">
        <v>8294.11</v>
      </c>
      <c r="U19">
        <v>0.8</v>
      </c>
      <c r="V19">
        <v>0.86</v>
      </c>
      <c r="W19">
        <v>12.3</v>
      </c>
      <c r="X19">
        <v>0.48</v>
      </c>
      <c r="Y19">
        <v>2</v>
      </c>
      <c r="Z19">
        <v>10</v>
      </c>
      <c r="AA19">
        <v>442.61092473634841</v>
      </c>
      <c r="AB19">
        <v>605.59979384015264</v>
      </c>
      <c r="AC19">
        <v>547.80219948069669</v>
      </c>
      <c r="AD19">
        <v>442610.92473634827</v>
      </c>
      <c r="AE19">
        <v>605599.79384015268</v>
      </c>
      <c r="AF19">
        <v>8.1158372602921141E-6</v>
      </c>
      <c r="AG19">
        <v>22</v>
      </c>
      <c r="AH19">
        <v>547802.1994806967</v>
      </c>
    </row>
    <row r="20" spans="1:34" x14ac:dyDescent="0.25">
      <c r="A20">
        <v>18</v>
      </c>
      <c r="B20">
        <v>80</v>
      </c>
      <c r="C20" t="s">
        <v>34</v>
      </c>
      <c r="D20">
        <v>3.0844999999999998</v>
      </c>
      <c r="E20">
        <v>32.42</v>
      </c>
      <c r="F20">
        <v>29.68</v>
      </c>
      <c r="G20">
        <v>136.97</v>
      </c>
      <c r="H20">
        <v>1.82</v>
      </c>
      <c r="I20">
        <v>13</v>
      </c>
      <c r="J20">
        <v>185.46</v>
      </c>
      <c r="K20">
        <v>50.28</v>
      </c>
      <c r="L20">
        <v>19</v>
      </c>
      <c r="M20">
        <v>11</v>
      </c>
      <c r="N20">
        <v>36.18</v>
      </c>
      <c r="O20">
        <v>23107.19</v>
      </c>
      <c r="P20">
        <v>317.10000000000002</v>
      </c>
      <c r="Q20">
        <v>772.08</v>
      </c>
      <c r="R20">
        <v>120.99</v>
      </c>
      <c r="S20">
        <v>98.14</v>
      </c>
      <c r="T20">
        <v>7496.86</v>
      </c>
      <c r="U20">
        <v>0.81</v>
      </c>
      <c r="V20">
        <v>0.86</v>
      </c>
      <c r="W20">
        <v>12.29</v>
      </c>
      <c r="X20">
        <v>0.43</v>
      </c>
      <c r="Y20">
        <v>2</v>
      </c>
      <c r="Z20">
        <v>10</v>
      </c>
      <c r="AA20">
        <v>439.43612240577801</v>
      </c>
      <c r="AB20">
        <v>601.25588922907264</v>
      </c>
      <c r="AC20">
        <v>543.87287102898983</v>
      </c>
      <c r="AD20">
        <v>439436.12240577798</v>
      </c>
      <c r="AE20">
        <v>601255.88922907261</v>
      </c>
      <c r="AF20">
        <v>8.136412399444541E-6</v>
      </c>
      <c r="AG20">
        <v>22</v>
      </c>
      <c r="AH20">
        <v>543872.87102898979</v>
      </c>
    </row>
    <row r="21" spans="1:34" x14ac:dyDescent="0.25">
      <c r="A21">
        <v>19</v>
      </c>
      <c r="B21">
        <v>80</v>
      </c>
      <c r="C21" t="s">
        <v>34</v>
      </c>
      <c r="D21">
        <v>3.0817999999999999</v>
      </c>
      <c r="E21">
        <v>32.450000000000003</v>
      </c>
      <c r="F21">
        <v>29.71</v>
      </c>
      <c r="G21">
        <v>137.1</v>
      </c>
      <c r="H21">
        <v>1.9</v>
      </c>
      <c r="I21">
        <v>13</v>
      </c>
      <c r="J21">
        <v>186.97</v>
      </c>
      <c r="K21">
        <v>50.28</v>
      </c>
      <c r="L21">
        <v>20</v>
      </c>
      <c r="M21">
        <v>11</v>
      </c>
      <c r="N21">
        <v>36.69</v>
      </c>
      <c r="O21">
        <v>23293.82</v>
      </c>
      <c r="P21">
        <v>316.86</v>
      </c>
      <c r="Q21">
        <v>772.17</v>
      </c>
      <c r="R21">
        <v>122.02</v>
      </c>
      <c r="S21">
        <v>98.14</v>
      </c>
      <c r="T21">
        <v>8015.09</v>
      </c>
      <c r="U21">
        <v>0.8</v>
      </c>
      <c r="V21">
        <v>0.86</v>
      </c>
      <c r="W21">
        <v>12.29</v>
      </c>
      <c r="X21">
        <v>0.46</v>
      </c>
      <c r="Y21">
        <v>2</v>
      </c>
      <c r="Z21">
        <v>10</v>
      </c>
      <c r="AA21">
        <v>439.61037510472352</v>
      </c>
      <c r="AB21">
        <v>601.49430945925644</v>
      </c>
      <c r="AC21">
        <v>544.08853676702972</v>
      </c>
      <c r="AD21">
        <v>439610.3751047235</v>
      </c>
      <c r="AE21">
        <v>601494.30945925647</v>
      </c>
      <c r="AF21">
        <v>8.1292902358917771E-6</v>
      </c>
      <c r="AG21">
        <v>22</v>
      </c>
      <c r="AH21">
        <v>544088.53676702967</v>
      </c>
    </row>
    <row r="22" spans="1:34" x14ac:dyDescent="0.25">
      <c r="A22">
        <v>20</v>
      </c>
      <c r="B22">
        <v>80</v>
      </c>
      <c r="C22" t="s">
        <v>34</v>
      </c>
      <c r="D22">
        <v>3.089</v>
      </c>
      <c r="E22">
        <v>32.369999999999997</v>
      </c>
      <c r="F22">
        <v>29.66</v>
      </c>
      <c r="G22">
        <v>148.31</v>
      </c>
      <c r="H22">
        <v>1.98</v>
      </c>
      <c r="I22">
        <v>12</v>
      </c>
      <c r="J22">
        <v>188.49</v>
      </c>
      <c r="K22">
        <v>50.28</v>
      </c>
      <c r="L22">
        <v>21</v>
      </c>
      <c r="M22">
        <v>9</v>
      </c>
      <c r="N22">
        <v>37.21</v>
      </c>
      <c r="O22">
        <v>23481.16</v>
      </c>
      <c r="P22">
        <v>312.49</v>
      </c>
      <c r="Q22">
        <v>772.06</v>
      </c>
      <c r="R22">
        <v>120.51</v>
      </c>
      <c r="S22">
        <v>98.14</v>
      </c>
      <c r="T22">
        <v>7263.12</v>
      </c>
      <c r="U22">
        <v>0.81</v>
      </c>
      <c r="V22">
        <v>0.87</v>
      </c>
      <c r="W22">
        <v>12.29</v>
      </c>
      <c r="X22">
        <v>0.42</v>
      </c>
      <c r="Y22">
        <v>2</v>
      </c>
      <c r="Z22">
        <v>10</v>
      </c>
      <c r="AA22">
        <v>437.02411863267793</v>
      </c>
      <c r="AB22">
        <v>597.95567925662067</v>
      </c>
      <c r="AC22">
        <v>540.8876284644349</v>
      </c>
      <c r="AD22">
        <v>437024.11863267788</v>
      </c>
      <c r="AE22">
        <v>597955.6792566207</v>
      </c>
      <c r="AF22">
        <v>8.1482826720324814E-6</v>
      </c>
      <c r="AG22">
        <v>22</v>
      </c>
      <c r="AH22">
        <v>540887.62846443488</v>
      </c>
    </row>
    <row r="23" spans="1:34" x14ac:dyDescent="0.25">
      <c r="A23">
        <v>21</v>
      </c>
      <c r="B23">
        <v>80</v>
      </c>
      <c r="C23" t="s">
        <v>34</v>
      </c>
      <c r="D23">
        <v>3.0882000000000001</v>
      </c>
      <c r="E23">
        <v>32.380000000000003</v>
      </c>
      <c r="F23">
        <v>29.67</v>
      </c>
      <c r="G23">
        <v>148.35</v>
      </c>
      <c r="H23">
        <v>2.0499999999999998</v>
      </c>
      <c r="I23">
        <v>12</v>
      </c>
      <c r="J23">
        <v>190.01</v>
      </c>
      <c r="K23">
        <v>50.28</v>
      </c>
      <c r="L23">
        <v>22</v>
      </c>
      <c r="M23">
        <v>8</v>
      </c>
      <c r="N23">
        <v>37.74</v>
      </c>
      <c r="O23">
        <v>23669.200000000001</v>
      </c>
      <c r="P23">
        <v>308.31</v>
      </c>
      <c r="Q23">
        <v>772.15</v>
      </c>
      <c r="R23">
        <v>120.67</v>
      </c>
      <c r="S23">
        <v>98.14</v>
      </c>
      <c r="T23">
        <v>7343.66</v>
      </c>
      <c r="U23">
        <v>0.81</v>
      </c>
      <c r="V23">
        <v>0.87</v>
      </c>
      <c r="W23">
        <v>12.3</v>
      </c>
      <c r="X23">
        <v>0.42</v>
      </c>
      <c r="Y23">
        <v>2</v>
      </c>
      <c r="Z23">
        <v>10</v>
      </c>
      <c r="AA23">
        <v>435.26799159476332</v>
      </c>
      <c r="AB23">
        <v>595.55286876848879</v>
      </c>
      <c r="AC23">
        <v>538.71413883692469</v>
      </c>
      <c r="AD23">
        <v>435267.99159476318</v>
      </c>
      <c r="AE23">
        <v>595552.86876848876</v>
      </c>
      <c r="AF23">
        <v>8.1461724013501805E-6</v>
      </c>
      <c r="AG23">
        <v>22</v>
      </c>
      <c r="AH23">
        <v>538714.13883692469</v>
      </c>
    </row>
    <row r="24" spans="1:34" x14ac:dyDescent="0.25">
      <c r="A24">
        <v>22</v>
      </c>
      <c r="B24">
        <v>80</v>
      </c>
      <c r="C24" t="s">
        <v>34</v>
      </c>
      <c r="D24">
        <v>3.0958000000000001</v>
      </c>
      <c r="E24">
        <v>32.299999999999997</v>
      </c>
      <c r="F24">
        <v>29.62</v>
      </c>
      <c r="G24">
        <v>161.58000000000001</v>
      </c>
      <c r="H24">
        <v>2.13</v>
      </c>
      <c r="I24">
        <v>11</v>
      </c>
      <c r="J24">
        <v>191.55</v>
      </c>
      <c r="K24">
        <v>50.28</v>
      </c>
      <c r="L24">
        <v>23</v>
      </c>
      <c r="M24">
        <v>2</v>
      </c>
      <c r="N24">
        <v>38.270000000000003</v>
      </c>
      <c r="O24">
        <v>23857.96</v>
      </c>
      <c r="P24">
        <v>308.38</v>
      </c>
      <c r="Q24">
        <v>772.21</v>
      </c>
      <c r="R24">
        <v>118.84</v>
      </c>
      <c r="S24">
        <v>98.14</v>
      </c>
      <c r="T24">
        <v>6434.17</v>
      </c>
      <c r="U24">
        <v>0.83</v>
      </c>
      <c r="V24">
        <v>0.87</v>
      </c>
      <c r="W24">
        <v>12.3</v>
      </c>
      <c r="X24">
        <v>0.38</v>
      </c>
      <c r="Y24">
        <v>2</v>
      </c>
      <c r="Z24">
        <v>10</v>
      </c>
      <c r="AA24">
        <v>434.62040670123281</v>
      </c>
      <c r="AB24">
        <v>594.66681454773118</v>
      </c>
      <c r="AC24">
        <v>537.9126483874112</v>
      </c>
      <c r="AD24">
        <v>434620.40670123277</v>
      </c>
      <c r="AE24">
        <v>594666.81454773119</v>
      </c>
      <c r="AF24">
        <v>8.1662199728320361E-6</v>
      </c>
      <c r="AG24">
        <v>22</v>
      </c>
      <c r="AH24">
        <v>537912.64838741114</v>
      </c>
    </row>
    <row r="25" spans="1:34" x14ac:dyDescent="0.25">
      <c r="A25">
        <v>23</v>
      </c>
      <c r="B25">
        <v>80</v>
      </c>
      <c r="C25" t="s">
        <v>34</v>
      </c>
      <c r="D25">
        <v>3.0950000000000002</v>
      </c>
      <c r="E25">
        <v>32.31</v>
      </c>
      <c r="F25">
        <v>29.63</v>
      </c>
      <c r="G25">
        <v>161.63</v>
      </c>
      <c r="H25">
        <v>2.21</v>
      </c>
      <c r="I25">
        <v>11</v>
      </c>
      <c r="J25">
        <v>193.08</v>
      </c>
      <c r="K25">
        <v>50.28</v>
      </c>
      <c r="L25">
        <v>24</v>
      </c>
      <c r="M25">
        <v>0</v>
      </c>
      <c r="N25">
        <v>38.799999999999997</v>
      </c>
      <c r="O25">
        <v>24047.45</v>
      </c>
      <c r="P25">
        <v>310.45999999999998</v>
      </c>
      <c r="Q25">
        <v>772.23</v>
      </c>
      <c r="R25">
        <v>119.11</v>
      </c>
      <c r="S25">
        <v>98.14</v>
      </c>
      <c r="T25">
        <v>6566.82</v>
      </c>
      <c r="U25">
        <v>0.82</v>
      </c>
      <c r="V25">
        <v>0.87</v>
      </c>
      <c r="W25">
        <v>12.3</v>
      </c>
      <c r="X25">
        <v>0.38</v>
      </c>
      <c r="Y25">
        <v>2</v>
      </c>
      <c r="Z25">
        <v>10</v>
      </c>
      <c r="AA25">
        <v>435.61926636819783</v>
      </c>
      <c r="AB25">
        <v>596.03349841065119</v>
      </c>
      <c r="AC25">
        <v>539.14889786060689</v>
      </c>
      <c r="AD25">
        <v>435619.2663681978</v>
      </c>
      <c r="AE25">
        <v>596033.49841065123</v>
      </c>
      <c r="AF25">
        <v>8.1641097021497352E-6</v>
      </c>
      <c r="AG25">
        <v>22</v>
      </c>
      <c r="AH25">
        <v>539148.8978606069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9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2.3231999999999999</v>
      </c>
      <c r="E2">
        <v>43.04</v>
      </c>
      <c r="F2">
        <v>37.47</v>
      </c>
      <c r="G2">
        <v>10.5</v>
      </c>
      <c r="H2">
        <v>0.22</v>
      </c>
      <c r="I2">
        <v>214</v>
      </c>
      <c r="J2">
        <v>80.84</v>
      </c>
      <c r="K2">
        <v>35.1</v>
      </c>
      <c r="L2">
        <v>1</v>
      </c>
      <c r="M2">
        <v>212</v>
      </c>
      <c r="N2">
        <v>9.74</v>
      </c>
      <c r="O2">
        <v>10204.209999999999</v>
      </c>
      <c r="P2">
        <v>294.82</v>
      </c>
      <c r="Q2">
        <v>773.97</v>
      </c>
      <c r="R2">
        <v>380.19</v>
      </c>
      <c r="S2">
        <v>98.14</v>
      </c>
      <c r="T2">
        <v>136092.82999999999</v>
      </c>
      <c r="U2">
        <v>0.26</v>
      </c>
      <c r="V2">
        <v>0.69</v>
      </c>
      <c r="W2">
        <v>12.63</v>
      </c>
      <c r="X2">
        <v>8.19</v>
      </c>
      <c r="Y2">
        <v>2</v>
      </c>
      <c r="Z2">
        <v>10</v>
      </c>
      <c r="AA2">
        <v>548.03917370068336</v>
      </c>
      <c r="AB2">
        <v>749.8513752392372</v>
      </c>
      <c r="AC2">
        <v>678.28661240941892</v>
      </c>
      <c r="AD2">
        <v>548039.1737006834</v>
      </c>
      <c r="AE2">
        <v>749851.37523923721</v>
      </c>
      <c r="AF2">
        <v>8.5536749820332173E-6</v>
      </c>
      <c r="AG2">
        <v>29</v>
      </c>
      <c r="AH2">
        <v>678286.61240941891</v>
      </c>
    </row>
    <row r="3" spans="1:34" x14ac:dyDescent="0.25">
      <c r="A3">
        <v>1</v>
      </c>
      <c r="B3">
        <v>35</v>
      </c>
      <c r="C3" t="s">
        <v>34</v>
      </c>
      <c r="D3">
        <v>2.7705000000000002</v>
      </c>
      <c r="E3">
        <v>36.090000000000003</v>
      </c>
      <c r="F3">
        <v>32.630000000000003</v>
      </c>
      <c r="G3">
        <v>21.52</v>
      </c>
      <c r="H3">
        <v>0.43</v>
      </c>
      <c r="I3">
        <v>91</v>
      </c>
      <c r="J3">
        <v>82.04</v>
      </c>
      <c r="K3">
        <v>35.1</v>
      </c>
      <c r="L3">
        <v>2</v>
      </c>
      <c r="M3">
        <v>89</v>
      </c>
      <c r="N3">
        <v>9.94</v>
      </c>
      <c r="O3">
        <v>10352.530000000001</v>
      </c>
      <c r="P3">
        <v>250.44</v>
      </c>
      <c r="Q3">
        <v>773.08</v>
      </c>
      <c r="R3">
        <v>219.54</v>
      </c>
      <c r="S3">
        <v>98.14</v>
      </c>
      <c r="T3">
        <v>56382.78</v>
      </c>
      <c r="U3">
        <v>0.45</v>
      </c>
      <c r="V3">
        <v>0.79</v>
      </c>
      <c r="W3">
        <v>12.41</v>
      </c>
      <c r="X3">
        <v>3.38</v>
      </c>
      <c r="Y3">
        <v>2</v>
      </c>
      <c r="Z3">
        <v>10</v>
      </c>
      <c r="AA3">
        <v>424.0348213617491</v>
      </c>
      <c r="AB3">
        <v>580.18314968318384</v>
      </c>
      <c r="AC3">
        <v>524.81128416958495</v>
      </c>
      <c r="AD3">
        <v>424034.82136174908</v>
      </c>
      <c r="AE3">
        <v>580183.14968318387</v>
      </c>
      <c r="AF3">
        <v>1.020056669151301E-5</v>
      </c>
      <c r="AG3">
        <v>24</v>
      </c>
      <c r="AH3">
        <v>524811.28416958498</v>
      </c>
    </row>
    <row r="4" spans="1:34" x14ac:dyDescent="0.25">
      <c r="A4">
        <v>2</v>
      </c>
      <c r="B4">
        <v>35</v>
      </c>
      <c r="C4" t="s">
        <v>34</v>
      </c>
      <c r="D4">
        <v>2.9211</v>
      </c>
      <c r="E4">
        <v>34.229999999999997</v>
      </c>
      <c r="F4">
        <v>31.36</v>
      </c>
      <c r="G4">
        <v>33.01</v>
      </c>
      <c r="H4">
        <v>0.63</v>
      </c>
      <c r="I4">
        <v>57</v>
      </c>
      <c r="J4">
        <v>83.25</v>
      </c>
      <c r="K4">
        <v>35.1</v>
      </c>
      <c r="L4">
        <v>3</v>
      </c>
      <c r="M4">
        <v>55</v>
      </c>
      <c r="N4">
        <v>10.15</v>
      </c>
      <c r="O4">
        <v>10501.19</v>
      </c>
      <c r="P4">
        <v>233.93</v>
      </c>
      <c r="Q4">
        <v>772.57</v>
      </c>
      <c r="R4">
        <v>177.49</v>
      </c>
      <c r="S4">
        <v>98.14</v>
      </c>
      <c r="T4">
        <v>35526.03</v>
      </c>
      <c r="U4">
        <v>0.55000000000000004</v>
      </c>
      <c r="V4">
        <v>0.82</v>
      </c>
      <c r="W4">
        <v>12.35</v>
      </c>
      <c r="X4">
        <v>2.11</v>
      </c>
      <c r="Y4">
        <v>2</v>
      </c>
      <c r="Z4">
        <v>10</v>
      </c>
      <c r="AA4">
        <v>394.06936357348621</v>
      </c>
      <c r="AB4">
        <v>539.18308835458595</v>
      </c>
      <c r="AC4">
        <v>487.72421115024088</v>
      </c>
      <c r="AD4">
        <v>394069.36357348622</v>
      </c>
      <c r="AE4">
        <v>539183.08835458593</v>
      </c>
      <c r="AF4">
        <v>1.0755053370358661E-5</v>
      </c>
      <c r="AG4">
        <v>23</v>
      </c>
      <c r="AH4">
        <v>487724.21115024091</v>
      </c>
    </row>
    <row r="5" spans="1:34" x14ac:dyDescent="0.25">
      <c r="A5">
        <v>3</v>
      </c>
      <c r="B5">
        <v>35</v>
      </c>
      <c r="C5" t="s">
        <v>34</v>
      </c>
      <c r="D5">
        <v>2.9983</v>
      </c>
      <c r="E5">
        <v>33.35</v>
      </c>
      <c r="F5">
        <v>30.75</v>
      </c>
      <c r="G5">
        <v>45.01</v>
      </c>
      <c r="H5">
        <v>0.83</v>
      </c>
      <c r="I5">
        <v>41</v>
      </c>
      <c r="J5">
        <v>84.46</v>
      </c>
      <c r="K5">
        <v>35.1</v>
      </c>
      <c r="L5">
        <v>4</v>
      </c>
      <c r="M5">
        <v>39</v>
      </c>
      <c r="N5">
        <v>10.36</v>
      </c>
      <c r="O5">
        <v>10650.22</v>
      </c>
      <c r="P5">
        <v>222.41</v>
      </c>
      <c r="Q5">
        <v>772.29</v>
      </c>
      <c r="R5">
        <v>156.58000000000001</v>
      </c>
      <c r="S5">
        <v>98.14</v>
      </c>
      <c r="T5">
        <v>25152.240000000002</v>
      </c>
      <c r="U5">
        <v>0.63</v>
      </c>
      <c r="V5">
        <v>0.83</v>
      </c>
      <c r="W5">
        <v>12.35</v>
      </c>
      <c r="X5">
        <v>1.5</v>
      </c>
      <c r="Y5">
        <v>2</v>
      </c>
      <c r="Z5">
        <v>10</v>
      </c>
      <c r="AA5">
        <v>373.59677302752601</v>
      </c>
      <c r="AB5">
        <v>511.17158678265213</v>
      </c>
      <c r="AC5">
        <v>462.38608797394289</v>
      </c>
      <c r="AD5">
        <v>373596.77302752598</v>
      </c>
      <c r="AE5">
        <v>511171.58678265213</v>
      </c>
      <c r="AF5">
        <v>1.1039292225650051E-5</v>
      </c>
      <c r="AG5">
        <v>22</v>
      </c>
      <c r="AH5">
        <v>462386.08797394292</v>
      </c>
    </row>
    <row r="6" spans="1:34" x14ac:dyDescent="0.25">
      <c r="A6">
        <v>4</v>
      </c>
      <c r="B6">
        <v>35</v>
      </c>
      <c r="C6" t="s">
        <v>34</v>
      </c>
      <c r="D6">
        <v>3.0449999999999999</v>
      </c>
      <c r="E6">
        <v>32.840000000000003</v>
      </c>
      <c r="F6">
        <v>30.4</v>
      </c>
      <c r="G6">
        <v>57</v>
      </c>
      <c r="H6">
        <v>1.02</v>
      </c>
      <c r="I6">
        <v>32</v>
      </c>
      <c r="J6">
        <v>85.67</v>
      </c>
      <c r="K6">
        <v>35.1</v>
      </c>
      <c r="L6">
        <v>5</v>
      </c>
      <c r="M6">
        <v>30</v>
      </c>
      <c r="N6">
        <v>10.57</v>
      </c>
      <c r="O6">
        <v>10799.59</v>
      </c>
      <c r="P6">
        <v>211.66</v>
      </c>
      <c r="Q6">
        <v>772.19</v>
      </c>
      <c r="R6">
        <v>145.02000000000001</v>
      </c>
      <c r="S6">
        <v>98.14</v>
      </c>
      <c r="T6">
        <v>19415.95</v>
      </c>
      <c r="U6">
        <v>0.68</v>
      </c>
      <c r="V6">
        <v>0.84</v>
      </c>
      <c r="W6">
        <v>12.32</v>
      </c>
      <c r="X6">
        <v>1.1499999999999999</v>
      </c>
      <c r="Y6">
        <v>2</v>
      </c>
      <c r="Z6">
        <v>10</v>
      </c>
      <c r="AA6">
        <v>365.55307472853389</v>
      </c>
      <c r="AB6">
        <v>500.16584390704702</v>
      </c>
      <c r="AC6">
        <v>452.43071775172848</v>
      </c>
      <c r="AD6">
        <v>365553.07472853392</v>
      </c>
      <c r="AE6">
        <v>500165.843907047</v>
      </c>
      <c r="AF6">
        <v>1.12112346419986E-5</v>
      </c>
      <c r="AG6">
        <v>22</v>
      </c>
      <c r="AH6">
        <v>452430.71775172849</v>
      </c>
    </row>
    <row r="7" spans="1:34" x14ac:dyDescent="0.25">
      <c r="A7">
        <v>5</v>
      </c>
      <c r="B7">
        <v>35</v>
      </c>
      <c r="C7" t="s">
        <v>34</v>
      </c>
      <c r="D7">
        <v>3.0733999999999999</v>
      </c>
      <c r="E7">
        <v>32.54</v>
      </c>
      <c r="F7">
        <v>30.2</v>
      </c>
      <c r="G7">
        <v>69.69</v>
      </c>
      <c r="H7">
        <v>1.21</v>
      </c>
      <c r="I7">
        <v>26</v>
      </c>
      <c r="J7">
        <v>86.88</v>
      </c>
      <c r="K7">
        <v>35.1</v>
      </c>
      <c r="L7">
        <v>6</v>
      </c>
      <c r="M7">
        <v>20</v>
      </c>
      <c r="N7">
        <v>10.78</v>
      </c>
      <c r="O7">
        <v>10949.33</v>
      </c>
      <c r="P7">
        <v>202.86</v>
      </c>
      <c r="Q7">
        <v>772.27</v>
      </c>
      <c r="R7">
        <v>138.16</v>
      </c>
      <c r="S7">
        <v>98.14</v>
      </c>
      <c r="T7">
        <v>16018.42</v>
      </c>
      <c r="U7">
        <v>0.71</v>
      </c>
      <c r="V7">
        <v>0.85</v>
      </c>
      <c r="W7">
        <v>12.32</v>
      </c>
      <c r="X7">
        <v>0.95</v>
      </c>
      <c r="Y7">
        <v>2</v>
      </c>
      <c r="Z7">
        <v>10</v>
      </c>
      <c r="AA7">
        <v>359.8053864621682</v>
      </c>
      <c r="AB7">
        <v>492.30160325089531</v>
      </c>
      <c r="AC7">
        <v>445.31702918626888</v>
      </c>
      <c r="AD7">
        <v>359805.38646216819</v>
      </c>
      <c r="AE7">
        <v>492301.60325089528</v>
      </c>
      <c r="AF7">
        <v>1.131579919498144E-5</v>
      </c>
      <c r="AG7">
        <v>22</v>
      </c>
      <c r="AH7">
        <v>445317.02918626892</v>
      </c>
    </row>
    <row r="8" spans="1:34" x14ac:dyDescent="0.25">
      <c r="A8">
        <v>6</v>
      </c>
      <c r="B8">
        <v>35</v>
      </c>
      <c r="C8" t="s">
        <v>34</v>
      </c>
      <c r="D8">
        <v>3.0819000000000001</v>
      </c>
      <c r="E8">
        <v>32.450000000000003</v>
      </c>
      <c r="F8">
        <v>30.14</v>
      </c>
      <c r="G8">
        <v>75.349999999999994</v>
      </c>
      <c r="H8">
        <v>1.39</v>
      </c>
      <c r="I8">
        <v>24</v>
      </c>
      <c r="J8">
        <v>88.1</v>
      </c>
      <c r="K8">
        <v>35.1</v>
      </c>
      <c r="L8">
        <v>7</v>
      </c>
      <c r="M8">
        <v>1</v>
      </c>
      <c r="N8">
        <v>11</v>
      </c>
      <c r="O8">
        <v>11099.43</v>
      </c>
      <c r="P8">
        <v>199.38</v>
      </c>
      <c r="Q8">
        <v>772.42</v>
      </c>
      <c r="R8">
        <v>135.57</v>
      </c>
      <c r="S8">
        <v>98.14</v>
      </c>
      <c r="T8">
        <v>14731.79</v>
      </c>
      <c r="U8">
        <v>0.72</v>
      </c>
      <c r="V8">
        <v>0.85</v>
      </c>
      <c r="W8">
        <v>12.34</v>
      </c>
      <c r="X8">
        <v>0.89</v>
      </c>
      <c r="Y8">
        <v>2</v>
      </c>
      <c r="Z8">
        <v>10</v>
      </c>
      <c r="AA8">
        <v>357.73189074824609</v>
      </c>
      <c r="AB8">
        <v>489.46455493893228</v>
      </c>
      <c r="AC8">
        <v>442.75074478337729</v>
      </c>
      <c r="AD8">
        <v>357731.89074824611</v>
      </c>
      <c r="AE8">
        <v>489464.5549389323</v>
      </c>
      <c r="AF8">
        <v>1.1347094923867161E-5</v>
      </c>
      <c r="AG8">
        <v>22</v>
      </c>
      <c r="AH8">
        <v>442750.74478337727</v>
      </c>
    </row>
    <row r="9" spans="1:34" x14ac:dyDescent="0.25">
      <c r="A9">
        <v>7</v>
      </c>
      <c r="B9">
        <v>35</v>
      </c>
      <c r="C9" t="s">
        <v>34</v>
      </c>
      <c r="D9">
        <v>3.0819999999999999</v>
      </c>
      <c r="E9">
        <v>32.450000000000003</v>
      </c>
      <c r="F9">
        <v>30.14</v>
      </c>
      <c r="G9">
        <v>75.349999999999994</v>
      </c>
      <c r="H9">
        <v>1.57</v>
      </c>
      <c r="I9">
        <v>24</v>
      </c>
      <c r="J9">
        <v>89.32</v>
      </c>
      <c r="K9">
        <v>35.1</v>
      </c>
      <c r="L9">
        <v>8</v>
      </c>
      <c r="M9">
        <v>0</v>
      </c>
      <c r="N9">
        <v>11.22</v>
      </c>
      <c r="O9">
        <v>11249.89</v>
      </c>
      <c r="P9">
        <v>201.84</v>
      </c>
      <c r="Q9">
        <v>772.4</v>
      </c>
      <c r="R9">
        <v>135.53</v>
      </c>
      <c r="S9">
        <v>98.14</v>
      </c>
      <c r="T9">
        <v>14711.02</v>
      </c>
      <c r="U9">
        <v>0.72</v>
      </c>
      <c r="V9">
        <v>0.85</v>
      </c>
      <c r="W9">
        <v>12.34</v>
      </c>
      <c r="X9">
        <v>0.89</v>
      </c>
      <c r="Y9">
        <v>2</v>
      </c>
      <c r="Z9">
        <v>10</v>
      </c>
      <c r="AA9">
        <v>358.81298141015452</v>
      </c>
      <c r="AB9">
        <v>490.94375087690918</v>
      </c>
      <c r="AC9">
        <v>444.08876833709832</v>
      </c>
      <c r="AD9">
        <v>358812.98141015449</v>
      </c>
      <c r="AE9">
        <v>490943.75087690918</v>
      </c>
      <c r="AF9">
        <v>1.134746310891287E-5</v>
      </c>
      <c r="AG9">
        <v>22</v>
      </c>
      <c r="AH9">
        <v>444088.76833709818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1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2.0668000000000002</v>
      </c>
      <c r="E2">
        <v>48.38</v>
      </c>
      <c r="F2">
        <v>40.130000000000003</v>
      </c>
      <c r="G2">
        <v>8.6</v>
      </c>
      <c r="H2">
        <v>0.16</v>
      </c>
      <c r="I2">
        <v>280</v>
      </c>
      <c r="J2">
        <v>107.41</v>
      </c>
      <c r="K2">
        <v>41.65</v>
      </c>
      <c r="L2">
        <v>1</v>
      </c>
      <c r="M2">
        <v>278</v>
      </c>
      <c r="N2">
        <v>14.77</v>
      </c>
      <c r="O2">
        <v>13481.73</v>
      </c>
      <c r="P2">
        <v>384.85</v>
      </c>
      <c r="Q2">
        <v>774.57</v>
      </c>
      <c r="R2">
        <v>469.83</v>
      </c>
      <c r="S2">
        <v>98.14</v>
      </c>
      <c r="T2">
        <v>180584.84</v>
      </c>
      <c r="U2">
        <v>0.21</v>
      </c>
      <c r="V2">
        <v>0.64</v>
      </c>
      <c r="W2">
        <v>12.72</v>
      </c>
      <c r="X2">
        <v>10.84</v>
      </c>
      <c r="Y2">
        <v>2</v>
      </c>
      <c r="Z2">
        <v>10</v>
      </c>
      <c r="AA2">
        <v>700.28431414131524</v>
      </c>
      <c r="AB2">
        <v>958.15989297167357</v>
      </c>
      <c r="AC2">
        <v>866.7144575723122</v>
      </c>
      <c r="AD2">
        <v>700284.31414131529</v>
      </c>
      <c r="AE2">
        <v>958159.89297167351</v>
      </c>
      <c r="AF2">
        <v>6.5899497435194861E-6</v>
      </c>
      <c r="AG2">
        <v>32</v>
      </c>
      <c r="AH2">
        <v>866714.45757231221</v>
      </c>
    </row>
    <row r="3" spans="1:34" x14ac:dyDescent="0.25">
      <c r="A3">
        <v>1</v>
      </c>
      <c r="B3">
        <v>50</v>
      </c>
      <c r="C3" t="s">
        <v>34</v>
      </c>
      <c r="D3">
        <v>2.6153</v>
      </c>
      <c r="E3">
        <v>38.24</v>
      </c>
      <c r="F3">
        <v>33.619999999999997</v>
      </c>
      <c r="G3">
        <v>17.39</v>
      </c>
      <c r="H3">
        <v>0.32</v>
      </c>
      <c r="I3">
        <v>116</v>
      </c>
      <c r="J3">
        <v>108.68</v>
      </c>
      <c r="K3">
        <v>41.65</v>
      </c>
      <c r="L3">
        <v>2</v>
      </c>
      <c r="M3">
        <v>114</v>
      </c>
      <c r="N3">
        <v>15.03</v>
      </c>
      <c r="O3">
        <v>13638.32</v>
      </c>
      <c r="P3">
        <v>318.47000000000003</v>
      </c>
      <c r="Q3">
        <v>772.87</v>
      </c>
      <c r="R3">
        <v>252.04</v>
      </c>
      <c r="S3">
        <v>98.14</v>
      </c>
      <c r="T3">
        <v>72510.16</v>
      </c>
      <c r="U3">
        <v>0.39</v>
      </c>
      <c r="V3">
        <v>0.76</v>
      </c>
      <c r="W3">
        <v>12.47</v>
      </c>
      <c r="X3">
        <v>4.3600000000000003</v>
      </c>
      <c r="Y3">
        <v>2</v>
      </c>
      <c r="Z3">
        <v>10</v>
      </c>
      <c r="AA3">
        <v>498.42550943531262</v>
      </c>
      <c r="AB3">
        <v>681.96777099096755</v>
      </c>
      <c r="AC3">
        <v>616.88172407536672</v>
      </c>
      <c r="AD3">
        <v>498425.50943531259</v>
      </c>
      <c r="AE3">
        <v>681967.77099096752</v>
      </c>
      <c r="AF3">
        <v>8.3388308323139686E-6</v>
      </c>
      <c r="AG3">
        <v>25</v>
      </c>
      <c r="AH3">
        <v>616881.72407536674</v>
      </c>
    </row>
    <row r="4" spans="1:34" x14ac:dyDescent="0.25">
      <c r="A4">
        <v>2</v>
      </c>
      <c r="B4">
        <v>50</v>
      </c>
      <c r="C4" t="s">
        <v>34</v>
      </c>
      <c r="D4">
        <v>2.8052999999999999</v>
      </c>
      <c r="E4">
        <v>35.65</v>
      </c>
      <c r="F4">
        <v>31.99</v>
      </c>
      <c r="G4">
        <v>26.29</v>
      </c>
      <c r="H4">
        <v>0.48</v>
      </c>
      <c r="I4">
        <v>73</v>
      </c>
      <c r="J4">
        <v>109.96</v>
      </c>
      <c r="K4">
        <v>41.65</v>
      </c>
      <c r="L4">
        <v>3</v>
      </c>
      <c r="M4">
        <v>71</v>
      </c>
      <c r="N4">
        <v>15.31</v>
      </c>
      <c r="O4">
        <v>13795.21</v>
      </c>
      <c r="P4">
        <v>298.39999999999998</v>
      </c>
      <c r="Q4">
        <v>772.66</v>
      </c>
      <c r="R4">
        <v>197.69</v>
      </c>
      <c r="S4">
        <v>98.14</v>
      </c>
      <c r="T4">
        <v>45548.06</v>
      </c>
      <c r="U4">
        <v>0.5</v>
      </c>
      <c r="V4">
        <v>0.8</v>
      </c>
      <c r="W4">
        <v>12.4</v>
      </c>
      <c r="X4">
        <v>2.73</v>
      </c>
      <c r="Y4">
        <v>2</v>
      </c>
      <c r="Z4">
        <v>10</v>
      </c>
      <c r="AA4">
        <v>457.4640555163075</v>
      </c>
      <c r="AB4">
        <v>625.92250264717597</v>
      </c>
      <c r="AC4">
        <v>566.18533748227856</v>
      </c>
      <c r="AD4">
        <v>457464.05551630748</v>
      </c>
      <c r="AE4">
        <v>625922.50264717592</v>
      </c>
      <c r="AF4">
        <v>8.9446419660805154E-6</v>
      </c>
      <c r="AG4">
        <v>24</v>
      </c>
      <c r="AH4">
        <v>566185.33748227858</v>
      </c>
    </row>
    <row r="5" spans="1:34" x14ac:dyDescent="0.25">
      <c r="A5">
        <v>3</v>
      </c>
      <c r="B5">
        <v>50</v>
      </c>
      <c r="C5" t="s">
        <v>34</v>
      </c>
      <c r="D5">
        <v>2.9036</v>
      </c>
      <c r="E5">
        <v>34.44</v>
      </c>
      <c r="F5">
        <v>31.23</v>
      </c>
      <c r="G5">
        <v>35.35</v>
      </c>
      <c r="H5">
        <v>0.63</v>
      </c>
      <c r="I5">
        <v>53</v>
      </c>
      <c r="J5">
        <v>111.23</v>
      </c>
      <c r="K5">
        <v>41.65</v>
      </c>
      <c r="L5">
        <v>4</v>
      </c>
      <c r="M5">
        <v>51</v>
      </c>
      <c r="N5">
        <v>15.58</v>
      </c>
      <c r="O5">
        <v>13952.52</v>
      </c>
      <c r="P5">
        <v>286.38</v>
      </c>
      <c r="Q5">
        <v>772.43</v>
      </c>
      <c r="R5">
        <v>172.33</v>
      </c>
      <c r="S5">
        <v>98.14</v>
      </c>
      <c r="T5">
        <v>32967.230000000003</v>
      </c>
      <c r="U5">
        <v>0.56999999999999995</v>
      </c>
      <c r="V5">
        <v>0.82</v>
      </c>
      <c r="W5">
        <v>12.36</v>
      </c>
      <c r="X5">
        <v>1.97</v>
      </c>
      <c r="Y5">
        <v>2</v>
      </c>
      <c r="Z5">
        <v>10</v>
      </c>
      <c r="AA5">
        <v>432.69800094077078</v>
      </c>
      <c r="AB5">
        <v>592.03649417571069</v>
      </c>
      <c r="AC5">
        <v>535.53336210001839</v>
      </c>
      <c r="AD5">
        <v>432698.00094077078</v>
      </c>
      <c r="AE5">
        <v>592036.49417571072</v>
      </c>
      <c r="AF5">
        <v>9.2580695158134193E-6</v>
      </c>
      <c r="AG5">
        <v>23</v>
      </c>
      <c r="AH5">
        <v>535533.36210001842</v>
      </c>
    </row>
    <row r="6" spans="1:34" x14ac:dyDescent="0.25">
      <c r="A6">
        <v>4</v>
      </c>
      <c r="B6">
        <v>50</v>
      </c>
      <c r="C6" t="s">
        <v>34</v>
      </c>
      <c r="D6">
        <v>2.9681999999999999</v>
      </c>
      <c r="E6">
        <v>33.69</v>
      </c>
      <c r="F6">
        <v>30.74</v>
      </c>
      <c r="G6">
        <v>44.99</v>
      </c>
      <c r="H6">
        <v>0.78</v>
      </c>
      <c r="I6">
        <v>41</v>
      </c>
      <c r="J6">
        <v>112.51</v>
      </c>
      <c r="K6">
        <v>41.65</v>
      </c>
      <c r="L6">
        <v>5</v>
      </c>
      <c r="M6">
        <v>39</v>
      </c>
      <c r="N6">
        <v>15.86</v>
      </c>
      <c r="O6">
        <v>14110.24</v>
      </c>
      <c r="P6">
        <v>277.16000000000003</v>
      </c>
      <c r="Q6">
        <v>772.36</v>
      </c>
      <c r="R6">
        <v>156.6</v>
      </c>
      <c r="S6">
        <v>98.14</v>
      </c>
      <c r="T6">
        <v>25161.63</v>
      </c>
      <c r="U6">
        <v>0.63</v>
      </c>
      <c r="V6">
        <v>0.84</v>
      </c>
      <c r="W6">
        <v>12.33</v>
      </c>
      <c r="X6">
        <v>1.49</v>
      </c>
      <c r="Y6">
        <v>2</v>
      </c>
      <c r="Z6">
        <v>10</v>
      </c>
      <c r="AA6">
        <v>413.10218133394591</v>
      </c>
      <c r="AB6">
        <v>565.22462928310563</v>
      </c>
      <c r="AC6">
        <v>511.28038396207478</v>
      </c>
      <c r="AD6">
        <v>413102.18133394589</v>
      </c>
      <c r="AE6">
        <v>565224.62928310561</v>
      </c>
      <c r="AF6">
        <v>9.4640453012940469E-6</v>
      </c>
      <c r="AG6">
        <v>22</v>
      </c>
      <c r="AH6">
        <v>511280.38396207482</v>
      </c>
    </row>
    <row r="7" spans="1:34" x14ac:dyDescent="0.25">
      <c r="A7">
        <v>5</v>
      </c>
      <c r="B7">
        <v>50</v>
      </c>
      <c r="C7" t="s">
        <v>34</v>
      </c>
      <c r="D7">
        <v>3.0038999999999998</v>
      </c>
      <c r="E7">
        <v>33.29</v>
      </c>
      <c r="F7">
        <v>30.5</v>
      </c>
      <c r="G7">
        <v>53.82</v>
      </c>
      <c r="H7">
        <v>0.93</v>
      </c>
      <c r="I7">
        <v>34</v>
      </c>
      <c r="J7">
        <v>113.79</v>
      </c>
      <c r="K7">
        <v>41.65</v>
      </c>
      <c r="L7">
        <v>6</v>
      </c>
      <c r="M7">
        <v>32</v>
      </c>
      <c r="N7">
        <v>16.14</v>
      </c>
      <c r="O7">
        <v>14268.39</v>
      </c>
      <c r="P7">
        <v>269.66000000000003</v>
      </c>
      <c r="Q7">
        <v>772.49</v>
      </c>
      <c r="R7">
        <v>148.33000000000001</v>
      </c>
      <c r="S7">
        <v>98.14</v>
      </c>
      <c r="T7">
        <v>21065.34</v>
      </c>
      <c r="U7">
        <v>0.66</v>
      </c>
      <c r="V7">
        <v>0.84</v>
      </c>
      <c r="W7">
        <v>12.33</v>
      </c>
      <c r="X7">
        <v>1.25</v>
      </c>
      <c r="Y7">
        <v>2</v>
      </c>
      <c r="Z7">
        <v>10</v>
      </c>
      <c r="AA7">
        <v>406.7380426088236</v>
      </c>
      <c r="AB7">
        <v>556.51693391340825</v>
      </c>
      <c r="AC7">
        <v>503.40373881713418</v>
      </c>
      <c r="AD7">
        <v>406738.04260882363</v>
      </c>
      <c r="AE7">
        <v>556516.9339134082</v>
      </c>
      <c r="AF7">
        <v>9.5778740248491302E-6</v>
      </c>
      <c r="AG7">
        <v>22</v>
      </c>
      <c r="AH7">
        <v>503403.73881713417</v>
      </c>
    </row>
    <row r="8" spans="1:34" x14ac:dyDescent="0.25">
      <c r="A8">
        <v>6</v>
      </c>
      <c r="B8">
        <v>50</v>
      </c>
      <c r="C8" t="s">
        <v>34</v>
      </c>
      <c r="D8">
        <v>3.0375999999999999</v>
      </c>
      <c r="E8">
        <v>32.92</v>
      </c>
      <c r="F8">
        <v>30.26</v>
      </c>
      <c r="G8">
        <v>64.849999999999994</v>
      </c>
      <c r="H8">
        <v>1.07</v>
      </c>
      <c r="I8">
        <v>28</v>
      </c>
      <c r="J8">
        <v>115.08</v>
      </c>
      <c r="K8">
        <v>41.65</v>
      </c>
      <c r="L8">
        <v>7</v>
      </c>
      <c r="M8">
        <v>26</v>
      </c>
      <c r="N8">
        <v>16.43</v>
      </c>
      <c r="O8">
        <v>14426.96</v>
      </c>
      <c r="P8">
        <v>262.5</v>
      </c>
      <c r="Q8">
        <v>772.35</v>
      </c>
      <c r="R8">
        <v>140.29</v>
      </c>
      <c r="S8">
        <v>98.14</v>
      </c>
      <c r="T8">
        <v>17071.84</v>
      </c>
      <c r="U8">
        <v>0.7</v>
      </c>
      <c r="V8">
        <v>0.85</v>
      </c>
      <c r="W8">
        <v>12.32</v>
      </c>
      <c r="X8">
        <v>1.01</v>
      </c>
      <c r="Y8">
        <v>2</v>
      </c>
      <c r="Z8">
        <v>10</v>
      </c>
      <c r="AA8">
        <v>400.8000034668882</v>
      </c>
      <c r="AB8">
        <v>548.39224679161407</v>
      </c>
      <c r="AC8">
        <v>496.05446043117399</v>
      </c>
      <c r="AD8">
        <v>400800.00346688821</v>
      </c>
      <c r="AE8">
        <v>548392.2467916141</v>
      </c>
      <c r="AF8">
        <v>9.6853257891014065E-6</v>
      </c>
      <c r="AG8">
        <v>22</v>
      </c>
      <c r="AH8">
        <v>496054.46043117403</v>
      </c>
    </row>
    <row r="9" spans="1:34" x14ac:dyDescent="0.25">
      <c r="A9">
        <v>7</v>
      </c>
      <c r="B9">
        <v>50</v>
      </c>
      <c r="C9" t="s">
        <v>34</v>
      </c>
      <c r="D9">
        <v>3.0573999999999999</v>
      </c>
      <c r="E9">
        <v>32.71</v>
      </c>
      <c r="F9">
        <v>30.14</v>
      </c>
      <c r="G9">
        <v>75.349999999999994</v>
      </c>
      <c r="H9">
        <v>1.21</v>
      </c>
      <c r="I9">
        <v>24</v>
      </c>
      <c r="J9">
        <v>116.37</v>
      </c>
      <c r="K9">
        <v>41.65</v>
      </c>
      <c r="L9">
        <v>8</v>
      </c>
      <c r="M9">
        <v>22</v>
      </c>
      <c r="N9">
        <v>16.72</v>
      </c>
      <c r="O9">
        <v>14585.96</v>
      </c>
      <c r="P9">
        <v>255.75</v>
      </c>
      <c r="Q9">
        <v>772.21</v>
      </c>
      <c r="R9">
        <v>136.29</v>
      </c>
      <c r="S9">
        <v>98.14</v>
      </c>
      <c r="T9">
        <v>15090.83</v>
      </c>
      <c r="U9">
        <v>0.72</v>
      </c>
      <c r="V9">
        <v>0.85</v>
      </c>
      <c r="W9">
        <v>12.31</v>
      </c>
      <c r="X9">
        <v>0.89</v>
      </c>
      <c r="Y9">
        <v>2</v>
      </c>
      <c r="Z9">
        <v>10</v>
      </c>
      <c r="AA9">
        <v>396.28988233107629</v>
      </c>
      <c r="AB9">
        <v>542.22130008109434</v>
      </c>
      <c r="AC9">
        <v>490.47246021372831</v>
      </c>
      <c r="AD9">
        <v>396289.88233107631</v>
      </c>
      <c r="AE9">
        <v>542221.30008109438</v>
      </c>
      <c r="AF9">
        <v>9.748457686199184E-6</v>
      </c>
      <c r="AG9">
        <v>22</v>
      </c>
      <c r="AH9">
        <v>490472.46021372831</v>
      </c>
    </row>
    <row r="10" spans="1:34" x14ac:dyDescent="0.25">
      <c r="A10">
        <v>8</v>
      </c>
      <c r="B10">
        <v>50</v>
      </c>
      <c r="C10" t="s">
        <v>34</v>
      </c>
      <c r="D10">
        <v>3.0760999999999998</v>
      </c>
      <c r="E10">
        <v>32.51</v>
      </c>
      <c r="F10">
        <v>30.01</v>
      </c>
      <c r="G10">
        <v>85.73</v>
      </c>
      <c r="H10">
        <v>1.35</v>
      </c>
      <c r="I10">
        <v>21</v>
      </c>
      <c r="J10">
        <v>117.66</v>
      </c>
      <c r="K10">
        <v>41.65</v>
      </c>
      <c r="L10">
        <v>9</v>
      </c>
      <c r="M10">
        <v>19</v>
      </c>
      <c r="N10">
        <v>17.010000000000002</v>
      </c>
      <c r="O10">
        <v>14745.39</v>
      </c>
      <c r="P10">
        <v>249.37</v>
      </c>
      <c r="Q10">
        <v>772.16</v>
      </c>
      <c r="R10">
        <v>131.77000000000001</v>
      </c>
      <c r="S10">
        <v>98.14</v>
      </c>
      <c r="T10">
        <v>12848.61</v>
      </c>
      <c r="U10">
        <v>0.74</v>
      </c>
      <c r="V10">
        <v>0.86</v>
      </c>
      <c r="W10">
        <v>12.31</v>
      </c>
      <c r="X10">
        <v>0.76</v>
      </c>
      <c r="Y10">
        <v>2</v>
      </c>
      <c r="Z10">
        <v>10</v>
      </c>
      <c r="AA10">
        <v>392.0425176403669</v>
      </c>
      <c r="AB10">
        <v>536.40986833076045</v>
      </c>
      <c r="AC10">
        <v>485.21566335325048</v>
      </c>
      <c r="AD10">
        <v>392042.51764036692</v>
      </c>
      <c r="AE10">
        <v>536409.86833076039</v>
      </c>
      <c r="AF10">
        <v>9.808082255680418E-6</v>
      </c>
      <c r="AG10">
        <v>22</v>
      </c>
      <c r="AH10">
        <v>485215.66335325048</v>
      </c>
    </row>
    <row r="11" spans="1:34" x14ac:dyDescent="0.25">
      <c r="A11">
        <v>9</v>
      </c>
      <c r="B11">
        <v>50</v>
      </c>
      <c r="C11" t="s">
        <v>34</v>
      </c>
      <c r="D11">
        <v>3.089</v>
      </c>
      <c r="E11">
        <v>32.369999999999997</v>
      </c>
      <c r="F11">
        <v>29.91</v>
      </c>
      <c r="G11">
        <v>94.47</v>
      </c>
      <c r="H11">
        <v>1.48</v>
      </c>
      <c r="I11">
        <v>19</v>
      </c>
      <c r="J11">
        <v>118.96</v>
      </c>
      <c r="K11">
        <v>41.65</v>
      </c>
      <c r="L11">
        <v>10</v>
      </c>
      <c r="M11">
        <v>17</v>
      </c>
      <c r="N11">
        <v>17.309999999999999</v>
      </c>
      <c r="O11">
        <v>14905.25</v>
      </c>
      <c r="P11">
        <v>241.79</v>
      </c>
      <c r="Q11">
        <v>772.13</v>
      </c>
      <c r="R11">
        <v>128.88999999999999</v>
      </c>
      <c r="S11">
        <v>98.14</v>
      </c>
      <c r="T11">
        <v>11419.75</v>
      </c>
      <c r="U11">
        <v>0.76</v>
      </c>
      <c r="V11">
        <v>0.86</v>
      </c>
      <c r="W11">
        <v>12.3</v>
      </c>
      <c r="X11">
        <v>0.67</v>
      </c>
      <c r="Y11">
        <v>2</v>
      </c>
      <c r="Z11">
        <v>10</v>
      </c>
      <c r="AA11">
        <v>387.7184479440798</v>
      </c>
      <c r="AB11">
        <v>530.49348540780886</v>
      </c>
      <c r="AC11">
        <v>479.86393171276978</v>
      </c>
      <c r="AD11">
        <v>387718.44794407982</v>
      </c>
      <c r="AE11">
        <v>530493.48540780891</v>
      </c>
      <c r="AF11">
        <v>9.8492136431835157E-6</v>
      </c>
      <c r="AG11">
        <v>22</v>
      </c>
      <c r="AH11">
        <v>479863.93171276979</v>
      </c>
    </row>
    <row r="12" spans="1:34" x14ac:dyDescent="0.25">
      <c r="A12">
        <v>10</v>
      </c>
      <c r="B12">
        <v>50</v>
      </c>
      <c r="C12" t="s">
        <v>34</v>
      </c>
      <c r="D12">
        <v>3.0979999999999999</v>
      </c>
      <c r="E12">
        <v>32.28</v>
      </c>
      <c r="F12">
        <v>29.87</v>
      </c>
      <c r="G12">
        <v>105.41</v>
      </c>
      <c r="H12">
        <v>1.61</v>
      </c>
      <c r="I12">
        <v>17</v>
      </c>
      <c r="J12">
        <v>120.26</v>
      </c>
      <c r="K12">
        <v>41.65</v>
      </c>
      <c r="L12">
        <v>11</v>
      </c>
      <c r="M12">
        <v>5</v>
      </c>
      <c r="N12">
        <v>17.61</v>
      </c>
      <c r="O12">
        <v>15065.56</v>
      </c>
      <c r="P12">
        <v>237.72</v>
      </c>
      <c r="Q12">
        <v>772.29</v>
      </c>
      <c r="R12">
        <v>126.64</v>
      </c>
      <c r="S12">
        <v>98.14</v>
      </c>
      <c r="T12">
        <v>10302.93</v>
      </c>
      <c r="U12">
        <v>0.77</v>
      </c>
      <c r="V12">
        <v>0.86</v>
      </c>
      <c r="W12">
        <v>12.32</v>
      </c>
      <c r="X12">
        <v>0.62</v>
      </c>
      <c r="Y12">
        <v>2</v>
      </c>
      <c r="Z12">
        <v>10</v>
      </c>
      <c r="AA12">
        <v>385.32702783207048</v>
      </c>
      <c r="AB12">
        <v>527.22143890854829</v>
      </c>
      <c r="AC12">
        <v>476.90416473905248</v>
      </c>
      <c r="AD12">
        <v>385327.02783207048</v>
      </c>
      <c r="AE12">
        <v>527221.43890854833</v>
      </c>
      <c r="AF12">
        <v>9.8779099600461417E-6</v>
      </c>
      <c r="AG12">
        <v>22</v>
      </c>
      <c r="AH12">
        <v>476904.16473905247</v>
      </c>
    </row>
    <row r="13" spans="1:34" x14ac:dyDescent="0.25">
      <c r="A13">
        <v>11</v>
      </c>
      <c r="B13">
        <v>50</v>
      </c>
      <c r="C13" t="s">
        <v>34</v>
      </c>
      <c r="D13">
        <v>3.0973000000000002</v>
      </c>
      <c r="E13">
        <v>32.29</v>
      </c>
      <c r="F13">
        <v>29.87</v>
      </c>
      <c r="G13">
        <v>105.43</v>
      </c>
      <c r="H13">
        <v>1.74</v>
      </c>
      <c r="I13">
        <v>17</v>
      </c>
      <c r="J13">
        <v>121.56</v>
      </c>
      <c r="K13">
        <v>41.65</v>
      </c>
      <c r="L13">
        <v>12</v>
      </c>
      <c r="M13">
        <v>0</v>
      </c>
      <c r="N13">
        <v>17.91</v>
      </c>
      <c r="O13">
        <v>15226.31</v>
      </c>
      <c r="P13">
        <v>239.4</v>
      </c>
      <c r="Q13">
        <v>772.38</v>
      </c>
      <c r="R13">
        <v>126.87</v>
      </c>
      <c r="S13">
        <v>98.14</v>
      </c>
      <c r="T13">
        <v>10419.469999999999</v>
      </c>
      <c r="U13">
        <v>0.77</v>
      </c>
      <c r="V13">
        <v>0.86</v>
      </c>
      <c r="W13">
        <v>12.32</v>
      </c>
      <c r="X13">
        <v>0.62</v>
      </c>
      <c r="Y13">
        <v>2</v>
      </c>
      <c r="Z13">
        <v>10</v>
      </c>
      <c r="AA13">
        <v>386.10420915891621</v>
      </c>
      <c r="AB13">
        <v>528.28481268675898</v>
      </c>
      <c r="AC13">
        <v>477.86605161632531</v>
      </c>
      <c r="AD13">
        <v>386104.2091589162</v>
      </c>
      <c r="AE13">
        <v>528284.81268675893</v>
      </c>
      <c r="AF13">
        <v>9.8756780242901597E-6</v>
      </c>
      <c r="AG13">
        <v>22</v>
      </c>
      <c r="AH13">
        <v>477866.05161632528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2.516</v>
      </c>
      <c r="E2">
        <v>39.75</v>
      </c>
      <c r="F2">
        <v>35.630000000000003</v>
      </c>
      <c r="G2">
        <v>12.8</v>
      </c>
      <c r="H2">
        <v>0.28000000000000003</v>
      </c>
      <c r="I2">
        <v>167</v>
      </c>
      <c r="J2">
        <v>61.76</v>
      </c>
      <c r="K2">
        <v>28.92</v>
      </c>
      <c r="L2">
        <v>1</v>
      </c>
      <c r="M2">
        <v>165</v>
      </c>
      <c r="N2">
        <v>6.84</v>
      </c>
      <c r="O2">
        <v>7851.41</v>
      </c>
      <c r="P2">
        <v>229.47</v>
      </c>
      <c r="Q2">
        <v>773.39</v>
      </c>
      <c r="R2">
        <v>319.08</v>
      </c>
      <c r="S2">
        <v>98.14</v>
      </c>
      <c r="T2">
        <v>105773.16</v>
      </c>
      <c r="U2">
        <v>0.31</v>
      </c>
      <c r="V2">
        <v>0.72</v>
      </c>
      <c r="W2">
        <v>12.55</v>
      </c>
      <c r="X2">
        <v>6.36</v>
      </c>
      <c r="Y2">
        <v>2</v>
      </c>
      <c r="Z2">
        <v>10</v>
      </c>
      <c r="AA2">
        <v>444.9839568016248</v>
      </c>
      <c r="AB2">
        <v>608.84668100265003</v>
      </c>
      <c r="AC2">
        <v>550.73920828944006</v>
      </c>
      <c r="AD2">
        <v>444983.95680162479</v>
      </c>
      <c r="AE2">
        <v>608846.68100265006</v>
      </c>
      <c r="AF2">
        <v>1.0610116607721951E-5</v>
      </c>
      <c r="AG2">
        <v>26</v>
      </c>
      <c r="AH2">
        <v>550739.20828944002</v>
      </c>
    </row>
    <row r="3" spans="1:34" x14ac:dyDescent="0.25">
      <c r="A3">
        <v>1</v>
      </c>
      <c r="B3">
        <v>25</v>
      </c>
      <c r="C3" t="s">
        <v>34</v>
      </c>
      <c r="D3">
        <v>2.8794</v>
      </c>
      <c r="E3">
        <v>34.729999999999997</v>
      </c>
      <c r="F3">
        <v>31.93</v>
      </c>
      <c r="G3">
        <v>26.61</v>
      </c>
      <c r="H3">
        <v>0.55000000000000004</v>
      </c>
      <c r="I3">
        <v>72</v>
      </c>
      <c r="J3">
        <v>62.92</v>
      </c>
      <c r="K3">
        <v>28.92</v>
      </c>
      <c r="L3">
        <v>2</v>
      </c>
      <c r="M3">
        <v>70</v>
      </c>
      <c r="N3">
        <v>7</v>
      </c>
      <c r="O3">
        <v>7994.37</v>
      </c>
      <c r="P3">
        <v>196.47</v>
      </c>
      <c r="Q3">
        <v>772.5</v>
      </c>
      <c r="R3">
        <v>196.12</v>
      </c>
      <c r="S3">
        <v>98.14</v>
      </c>
      <c r="T3">
        <v>44770.63</v>
      </c>
      <c r="U3">
        <v>0.5</v>
      </c>
      <c r="V3">
        <v>0.8</v>
      </c>
      <c r="W3">
        <v>12.39</v>
      </c>
      <c r="X3">
        <v>2.68</v>
      </c>
      <c r="Y3">
        <v>2</v>
      </c>
      <c r="Z3">
        <v>10</v>
      </c>
      <c r="AA3">
        <v>368.99624132880678</v>
      </c>
      <c r="AB3">
        <v>504.87693635133007</v>
      </c>
      <c r="AC3">
        <v>456.69219014518899</v>
      </c>
      <c r="AD3">
        <v>368996.24132880679</v>
      </c>
      <c r="AE3">
        <v>504876.93635133008</v>
      </c>
      <c r="AF3">
        <v>1.214259529422678E-5</v>
      </c>
      <c r="AG3">
        <v>23</v>
      </c>
      <c r="AH3">
        <v>456692.19014518912</v>
      </c>
    </row>
    <row r="4" spans="1:34" x14ac:dyDescent="0.25">
      <c r="A4">
        <v>2</v>
      </c>
      <c r="B4">
        <v>25</v>
      </c>
      <c r="C4" t="s">
        <v>34</v>
      </c>
      <c r="D4">
        <v>3.0059999999999998</v>
      </c>
      <c r="E4">
        <v>33.270000000000003</v>
      </c>
      <c r="F4">
        <v>30.86</v>
      </c>
      <c r="G4">
        <v>42.08</v>
      </c>
      <c r="H4">
        <v>0.81</v>
      </c>
      <c r="I4">
        <v>44</v>
      </c>
      <c r="J4">
        <v>64.08</v>
      </c>
      <c r="K4">
        <v>28.92</v>
      </c>
      <c r="L4">
        <v>3</v>
      </c>
      <c r="M4">
        <v>42</v>
      </c>
      <c r="N4">
        <v>7.16</v>
      </c>
      <c r="O4">
        <v>8137.65</v>
      </c>
      <c r="P4">
        <v>179.82</v>
      </c>
      <c r="Q4">
        <v>772.62</v>
      </c>
      <c r="R4">
        <v>160.44999999999999</v>
      </c>
      <c r="S4">
        <v>98.14</v>
      </c>
      <c r="T4">
        <v>27075.23</v>
      </c>
      <c r="U4">
        <v>0.61</v>
      </c>
      <c r="V4">
        <v>0.83</v>
      </c>
      <c r="W4">
        <v>12.34</v>
      </c>
      <c r="X4">
        <v>1.61</v>
      </c>
      <c r="Y4">
        <v>2</v>
      </c>
      <c r="Z4">
        <v>10</v>
      </c>
      <c r="AA4">
        <v>343.73101155151352</v>
      </c>
      <c r="AB4">
        <v>470.30793434676588</v>
      </c>
      <c r="AC4">
        <v>425.42240517404139</v>
      </c>
      <c r="AD4">
        <v>343731.01155151351</v>
      </c>
      <c r="AE4">
        <v>470307.93434676592</v>
      </c>
      <c r="AF4">
        <v>1.2676474770593079E-5</v>
      </c>
      <c r="AG4">
        <v>22</v>
      </c>
      <c r="AH4">
        <v>425422.4051740414</v>
      </c>
    </row>
    <row r="5" spans="1:34" x14ac:dyDescent="0.25">
      <c r="A5">
        <v>3</v>
      </c>
      <c r="B5">
        <v>25</v>
      </c>
      <c r="C5" t="s">
        <v>34</v>
      </c>
      <c r="D5">
        <v>3.0556000000000001</v>
      </c>
      <c r="E5">
        <v>32.729999999999997</v>
      </c>
      <c r="F5">
        <v>30.47</v>
      </c>
      <c r="G5">
        <v>55.4</v>
      </c>
      <c r="H5">
        <v>1.07</v>
      </c>
      <c r="I5">
        <v>33</v>
      </c>
      <c r="J5">
        <v>65.25</v>
      </c>
      <c r="K5">
        <v>28.92</v>
      </c>
      <c r="L5">
        <v>4</v>
      </c>
      <c r="M5">
        <v>9</v>
      </c>
      <c r="N5">
        <v>7.33</v>
      </c>
      <c r="O5">
        <v>8281.25</v>
      </c>
      <c r="P5">
        <v>168.82</v>
      </c>
      <c r="Q5">
        <v>772.71</v>
      </c>
      <c r="R5">
        <v>146.35</v>
      </c>
      <c r="S5">
        <v>98.14</v>
      </c>
      <c r="T5">
        <v>20078.560000000001</v>
      </c>
      <c r="U5">
        <v>0.67</v>
      </c>
      <c r="V5">
        <v>0.84</v>
      </c>
      <c r="W5">
        <v>12.36</v>
      </c>
      <c r="X5">
        <v>1.22</v>
      </c>
      <c r="Y5">
        <v>2</v>
      </c>
      <c r="Z5">
        <v>10</v>
      </c>
      <c r="AA5">
        <v>335.91449475997308</v>
      </c>
      <c r="AB5">
        <v>459.61303123219722</v>
      </c>
      <c r="AC5">
        <v>415.74820860233632</v>
      </c>
      <c r="AD5">
        <v>335914.49475997308</v>
      </c>
      <c r="AE5">
        <v>459613.03123219719</v>
      </c>
      <c r="AF5">
        <v>1.288564082136534E-5</v>
      </c>
      <c r="AG5">
        <v>22</v>
      </c>
      <c r="AH5">
        <v>415748.20860233629</v>
      </c>
    </row>
    <row r="6" spans="1:34" x14ac:dyDescent="0.25">
      <c r="A6">
        <v>4</v>
      </c>
      <c r="B6">
        <v>25</v>
      </c>
      <c r="C6" t="s">
        <v>34</v>
      </c>
      <c r="D6">
        <v>3.0583999999999998</v>
      </c>
      <c r="E6">
        <v>32.700000000000003</v>
      </c>
      <c r="F6">
        <v>30.46</v>
      </c>
      <c r="G6">
        <v>57.11</v>
      </c>
      <c r="H6">
        <v>1.31</v>
      </c>
      <c r="I6">
        <v>32</v>
      </c>
      <c r="J6">
        <v>66.42</v>
      </c>
      <c r="K6">
        <v>28.92</v>
      </c>
      <c r="L6">
        <v>5</v>
      </c>
      <c r="M6">
        <v>0</v>
      </c>
      <c r="N6">
        <v>7.49</v>
      </c>
      <c r="O6">
        <v>8425.16</v>
      </c>
      <c r="P6">
        <v>170.75</v>
      </c>
      <c r="Q6">
        <v>772.69</v>
      </c>
      <c r="R6">
        <v>145.44</v>
      </c>
      <c r="S6">
        <v>98.14</v>
      </c>
      <c r="T6">
        <v>19628.560000000001</v>
      </c>
      <c r="U6">
        <v>0.67</v>
      </c>
      <c r="V6">
        <v>0.84</v>
      </c>
      <c r="W6">
        <v>12.37</v>
      </c>
      <c r="X6">
        <v>1.21</v>
      </c>
      <c r="Y6">
        <v>2</v>
      </c>
      <c r="Z6">
        <v>10</v>
      </c>
      <c r="AA6">
        <v>336.63689615236831</v>
      </c>
      <c r="AB6">
        <v>460.60145268737227</v>
      </c>
      <c r="AC6">
        <v>416.64229650108791</v>
      </c>
      <c r="AD6">
        <v>336636.89615236828</v>
      </c>
      <c r="AE6">
        <v>460601.45268737228</v>
      </c>
      <c r="AF6">
        <v>1.2897448582296029E-5</v>
      </c>
      <c r="AG6">
        <v>22</v>
      </c>
      <c r="AH6">
        <v>416642.29650108778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H28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1.5677000000000001</v>
      </c>
      <c r="E2">
        <v>63.79</v>
      </c>
      <c r="F2">
        <v>46.6</v>
      </c>
      <c r="G2">
        <v>6.4</v>
      </c>
      <c r="H2">
        <v>0.11</v>
      </c>
      <c r="I2">
        <v>437</v>
      </c>
      <c r="J2">
        <v>167.88</v>
      </c>
      <c r="K2">
        <v>51.39</v>
      </c>
      <c r="L2">
        <v>1</v>
      </c>
      <c r="M2">
        <v>435</v>
      </c>
      <c r="N2">
        <v>30.49</v>
      </c>
      <c r="O2">
        <v>20939.59</v>
      </c>
      <c r="P2">
        <v>599.26</v>
      </c>
      <c r="Q2">
        <v>775.91</v>
      </c>
      <c r="R2">
        <v>686.09</v>
      </c>
      <c r="S2">
        <v>98.14</v>
      </c>
      <c r="T2">
        <v>287929</v>
      </c>
      <c r="U2">
        <v>0.14000000000000001</v>
      </c>
      <c r="V2">
        <v>0.55000000000000004</v>
      </c>
      <c r="W2">
        <v>12.99</v>
      </c>
      <c r="X2">
        <v>17.3</v>
      </c>
      <c r="Y2">
        <v>2</v>
      </c>
      <c r="Z2">
        <v>10</v>
      </c>
      <c r="AA2">
        <v>1197.3119515021599</v>
      </c>
      <c r="AB2">
        <v>1638.215033720589</v>
      </c>
      <c r="AC2">
        <v>1481.8660901515359</v>
      </c>
      <c r="AD2">
        <v>1197311.9515021599</v>
      </c>
      <c r="AE2">
        <v>1638215.033720589</v>
      </c>
      <c r="AF2">
        <v>4.0354399128426236E-6</v>
      </c>
      <c r="AG2">
        <v>42</v>
      </c>
      <c r="AH2">
        <v>1481866.090151536</v>
      </c>
    </row>
    <row r="3" spans="1:34" x14ac:dyDescent="0.25">
      <c r="A3">
        <v>1</v>
      </c>
      <c r="B3">
        <v>85</v>
      </c>
      <c r="C3" t="s">
        <v>34</v>
      </c>
      <c r="D3">
        <v>2.2957000000000001</v>
      </c>
      <c r="E3">
        <v>43.56</v>
      </c>
      <c r="F3">
        <v>35.56</v>
      </c>
      <c r="G3">
        <v>12.85</v>
      </c>
      <c r="H3">
        <v>0.21</v>
      </c>
      <c r="I3">
        <v>166</v>
      </c>
      <c r="J3">
        <v>169.33</v>
      </c>
      <c r="K3">
        <v>51.39</v>
      </c>
      <c r="L3">
        <v>2</v>
      </c>
      <c r="M3">
        <v>164</v>
      </c>
      <c r="N3">
        <v>30.94</v>
      </c>
      <c r="O3">
        <v>21118.46</v>
      </c>
      <c r="P3">
        <v>456.04</v>
      </c>
      <c r="Q3">
        <v>773.26</v>
      </c>
      <c r="R3">
        <v>316.66000000000003</v>
      </c>
      <c r="S3">
        <v>98.14</v>
      </c>
      <c r="T3">
        <v>104566.33</v>
      </c>
      <c r="U3">
        <v>0.31</v>
      </c>
      <c r="V3">
        <v>0.72</v>
      </c>
      <c r="W3">
        <v>12.55</v>
      </c>
      <c r="X3">
        <v>6.29</v>
      </c>
      <c r="Y3">
        <v>2</v>
      </c>
      <c r="Z3">
        <v>10</v>
      </c>
      <c r="AA3">
        <v>693.37998487053073</v>
      </c>
      <c r="AB3">
        <v>948.71308506587593</v>
      </c>
      <c r="AC3">
        <v>858.16923975436578</v>
      </c>
      <c r="AD3">
        <v>693379.98487053078</v>
      </c>
      <c r="AE3">
        <v>948713.0850658759</v>
      </c>
      <c r="AF3">
        <v>5.9093955526649324E-6</v>
      </c>
      <c r="AG3">
        <v>29</v>
      </c>
      <c r="AH3">
        <v>858169.23975436576</v>
      </c>
    </row>
    <row r="4" spans="1:34" x14ac:dyDescent="0.25">
      <c r="A4">
        <v>2</v>
      </c>
      <c r="B4">
        <v>85</v>
      </c>
      <c r="C4" t="s">
        <v>34</v>
      </c>
      <c r="D4">
        <v>2.5630000000000002</v>
      </c>
      <c r="E4">
        <v>39.020000000000003</v>
      </c>
      <c r="F4">
        <v>33.15</v>
      </c>
      <c r="G4">
        <v>19.309999999999999</v>
      </c>
      <c r="H4">
        <v>0.31</v>
      </c>
      <c r="I4">
        <v>103</v>
      </c>
      <c r="J4">
        <v>170.79</v>
      </c>
      <c r="K4">
        <v>51.39</v>
      </c>
      <c r="L4">
        <v>3</v>
      </c>
      <c r="M4">
        <v>101</v>
      </c>
      <c r="N4">
        <v>31.4</v>
      </c>
      <c r="O4">
        <v>21297.94</v>
      </c>
      <c r="P4">
        <v>422.87</v>
      </c>
      <c r="Q4">
        <v>772.83</v>
      </c>
      <c r="R4">
        <v>236.12</v>
      </c>
      <c r="S4">
        <v>98.14</v>
      </c>
      <c r="T4">
        <v>64613.98</v>
      </c>
      <c r="U4">
        <v>0.42</v>
      </c>
      <c r="V4">
        <v>0.77</v>
      </c>
      <c r="W4">
        <v>12.46</v>
      </c>
      <c r="X4">
        <v>3.9</v>
      </c>
      <c r="Y4">
        <v>2</v>
      </c>
      <c r="Z4">
        <v>10</v>
      </c>
      <c r="AA4">
        <v>595.42584673160525</v>
      </c>
      <c r="AB4">
        <v>814.68791183261476</v>
      </c>
      <c r="AC4">
        <v>736.93524094897509</v>
      </c>
      <c r="AD4">
        <v>595425.84673160524</v>
      </c>
      <c r="AE4">
        <v>814687.9118326148</v>
      </c>
      <c r="AF4">
        <v>6.597456462726062E-6</v>
      </c>
      <c r="AG4">
        <v>26</v>
      </c>
      <c r="AH4">
        <v>736935.24094897509</v>
      </c>
    </row>
    <row r="5" spans="1:34" x14ac:dyDescent="0.25">
      <c r="A5">
        <v>3</v>
      </c>
      <c r="B5">
        <v>85</v>
      </c>
      <c r="C5" t="s">
        <v>34</v>
      </c>
      <c r="D5">
        <v>2.7107000000000001</v>
      </c>
      <c r="E5">
        <v>36.89</v>
      </c>
      <c r="F5">
        <v>32.01</v>
      </c>
      <c r="G5">
        <v>25.95</v>
      </c>
      <c r="H5">
        <v>0.41</v>
      </c>
      <c r="I5">
        <v>74</v>
      </c>
      <c r="J5">
        <v>172.25</v>
      </c>
      <c r="K5">
        <v>51.39</v>
      </c>
      <c r="L5">
        <v>4</v>
      </c>
      <c r="M5">
        <v>72</v>
      </c>
      <c r="N5">
        <v>31.86</v>
      </c>
      <c r="O5">
        <v>21478.05</v>
      </c>
      <c r="P5">
        <v>405.79</v>
      </c>
      <c r="Q5">
        <v>772.93</v>
      </c>
      <c r="R5">
        <v>198.37</v>
      </c>
      <c r="S5">
        <v>98.14</v>
      </c>
      <c r="T5">
        <v>45885.62</v>
      </c>
      <c r="U5">
        <v>0.49</v>
      </c>
      <c r="V5">
        <v>0.8</v>
      </c>
      <c r="W5">
        <v>12.4</v>
      </c>
      <c r="X5">
        <v>2.75</v>
      </c>
      <c r="Y5">
        <v>2</v>
      </c>
      <c r="Z5">
        <v>10</v>
      </c>
      <c r="AA5">
        <v>554.80413902156693</v>
      </c>
      <c r="AB5">
        <v>759.10749924047661</v>
      </c>
      <c r="AC5">
        <v>686.65934492703127</v>
      </c>
      <c r="AD5">
        <v>554804.13902156695</v>
      </c>
      <c r="AE5">
        <v>759107.49924047664</v>
      </c>
      <c r="AF5">
        <v>6.9776532319592407E-6</v>
      </c>
      <c r="AG5">
        <v>25</v>
      </c>
      <c r="AH5">
        <v>686659.34492703131</v>
      </c>
    </row>
    <row r="6" spans="1:34" x14ac:dyDescent="0.25">
      <c r="A6">
        <v>4</v>
      </c>
      <c r="B6">
        <v>85</v>
      </c>
      <c r="C6" t="s">
        <v>34</v>
      </c>
      <c r="D6">
        <v>2.7976000000000001</v>
      </c>
      <c r="E6">
        <v>35.74</v>
      </c>
      <c r="F6">
        <v>31.41</v>
      </c>
      <c r="G6">
        <v>32.49</v>
      </c>
      <c r="H6">
        <v>0.51</v>
      </c>
      <c r="I6">
        <v>58</v>
      </c>
      <c r="J6">
        <v>173.71</v>
      </c>
      <c r="K6">
        <v>51.39</v>
      </c>
      <c r="L6">
        <v>5</v>
      </c>
      <c r="M6">
        <v>56</v>
      </c>
      <c r="N6">
        <v>32.32</v>
      </c>
      <c r="O6">
        <v>21658.78</v>
      </c>
      <c r="P6">
        <v>395.57</v>
      </c>
      <c r="Q6">
        <v>772.49</v>
      </c>
      <c r="R6">
        <v>178.68</v>
      </c>
      <c r="S6">
        <v>98.14</v>
      </c>
      <c r="T6">
        <v>36118.57</v>
      </c>
      <c r="U6">
        <v>0.55000000000000004</v>
      </c>
      <c r="V6">
        <v>0.82</v>
      </c>
      <c r="W6">
        <v>12.36</v>
      </c>
      <c r="X6">
        <v>2.15</v>
      </c>
      <c r="Y6">
        <v>2</v>
      </c>
      <c r="Z6">
        <v>10</v>
      </c>
      <c r="AA6">
        <v>528.52813788082801</v>
      </c>
      <c r="AB6">
        <v>723.15551526436047</v>
      </c>
      <c r="AC6">
        <v>654.13856784266932</v>
      </c>
      <c r="AD6">
        <v>528528.137880828</v>
      </c>
      <c r="AE6">
        <v>723155.51526436047</v>
      </c>
      <c r="AF6">
        <v>7.2013438158885793E-6</v>
      </c>
      <c r="AG6">
        <v>24</v>
      </c>
      <c r="AH6">
        <v>654138.56784266932</v>
      </c>
    </row>
    <row r="7" spans="1:34" x14ac:dyDescent="0.25">
      <c r="A7">
        <v>5</v>
      </c>
      <c r="B7">
        <v>85</v>
      </c>
      <c r="C7" t="s">
        <v>34</v>
      </c>
      <c r="D7">
        <v>2.8563999999999998</v>
      </c>
      <c r="E7">
        <v>35.01</v>
      </c>
      <c r="F7">
        <v>31.01</v>
      </c>
      <c r="G7">
        <v>38.76</v>
      </c>
      <c r="H7">
        <v>0.61</v>
      </c>
      <c r="I7">
        <v>48</v>
      </c>
      <c r="J7">
        <v>175.18</v>
      </c>
      <c r="K7">
        <v>51.39</v>
      </c>
      <c r="L7">
        <v>6</v>
      </c>
      <c r="M7">
        <v>46</v>
      </c>
      <c r="N7">
        <v>32.79</v>
      </c>
      <c r="O7">
        <v>21840.16</v>
      </c>
      <c r="P7">
        <v>387.91</v>
      </c>
      <c r="Q7">
        <v>772.47</v>
      </c>
      <c r="R7">
        <v>165.24</v>
      </c>
      <c r="S7">
        <v>98.14</v>
      </c>
      <c r="T7">
        <v>29447.49</v>
      </c>
      <c r="U7">
        <v>0.59</v>
      </c>
      <c r="V7">
        <v>0.83</v>
      </c>
      <c r="W7">
        <v>12.35</v>
      </c>
      <c r="X7">
        <v>1.76</v>
      </c>
      <c r="Y7">
        <v>2</v>
      </c>
      <c r="Z7">
        <v>10</v>
      </c>
      <c r="AA7">
        <v>507.80902764232422</v>
      </c>
      <c r="AB7">
        <v>694.80671457340736</v>
      </c>
      <c r="AC7">
        <v>628.49533690186911</v>
      </c>
      <c r="AD7">
        <v>507809.02764232422</v>
      </c>
      <c r="AE7">
        <v>694806.71457340731</v>
      </c>
      <c r="AF7">
        <v>7.3527017714126877E-6</v>
      </c>
      <c r="AG7">
        <v>23</v>
      </c>
      <c r="AH7">
        <v>628495.33690186916</v>
      </c>
    </row>
    <row r="8" spans="1:34" x14ac:dyDescent="0.25">
      <c r="A8">
        <v>6</v>
      </c>
      <c r="B8">
        <v>85</v>
      </c>
      <c r="C8" t="s">
        <v>34</v>
      </c>
      <c r="D8">
        <v>2.8982000000000001</v>
      </c>
      <c r="E8">
        <v>34.5</v>
      </c>
      <c r="F8">
        <v>30.74</v>
      </c>
      <c r="G8">
        <v>44.99</v>
      </c>
      <c r="H8">
        <v>0.7</v>
      </c>
      <c r="I8">
        <v>41</v>
      </c>
      <c r="J8">
        <v>176.66</v>
      </c>
      <c r="K8">
        <v>51.39</v>
      </c>
      <c r="L8">
        <v>7</v>
      </c>
      <c r="M8">
        <v>39</v>
      </c>
      <c r="N8">
        <v>33.270000000000003</v>
      </c>
      <c r="O8">
        <v>22022.17</v>
      </c>
      <c r="P8">
        <v>382.01</v>
      </c>
      <c r="Q8">
        <v>772.45</v>
      </c>
      <c r="R8">
        <v>156.25</v>
      </c>
      <c r="S8">
        <v>98.14</v>
      </c>
      <c r="T8">
        <v>24990.73</v>
      </c>
      <c r="U8">
        <v>0.63</v>
      </c>
      <c r="V8">
        <v>0.84</v>
      </c>
      <c r="W8">
        <v>12.34</v>
      </c>
      <c r="X8">
        <v>1.49</v>
      </c>
      <c r="Y8">
        <v>2</v>
      </c>
      <c r="Z8">
        <v>10</v>
      </c>
      <c r="AA8">
        <v>500.15333043746801</v>
      </c>
      <c r="AB8">
        <v>684.33185191219923</v>
      </c>
      <c r="AC8">
        <v>619.02018043148462</v>
      </c>
      <c r="AD8">
        <v>500153.33043746802</v>
      </c>
      <c r="AE8">
        <v>684331.85191219917</v>
      </c>
      <c r="AF8">
        <v>7.4602997738090794E-6</v>
      </c>
      <c r="AG8">
        <v>23</v>
      </c>
      <c r="AH8">
        <v>619020.18043148459</v>
      </c>
    </row>
    <row r="9" spans="1:34" x14ac:dyDescent="0.25">
      <c r="A9">
        <v>7</v>
      </c>
      <c r="B9">
        <v>85</v>
      </c>
      <c r="C9" t="s">
        <v>34</v>
      </c>
      <c r="D9">
        <v>2.9339</v>
      </c>
      <c r="E9">
        <v>34.08</v>
      </c>
      <c r="F9">
        <v>30.53</v>
      </c>
      <c r="G9">
        <v>52.33</v>
      </c>
      <c r="H9">
        <v>0.8</v>
      </c>
      <c r="I9">
        <v>35</v>
      </c>
      <c r="J9">
        <v>178.14</v>
      </c>
      <c r="K9">
        <v>51.39</v>
      </c>
      <c r="L9">
        <v>8</v>
      </c>
      <c r="M9">
        <v>33</v>
      </c>
      <c r="N9">
        <v>33.75</v>
      </c>
      <c r="O9">
        <v>22204.83</v>
      </c>
      <c r="P9">
        <v>376.59</v>
      </c>
      <c r="Q9">
        <v>772.3</v>
      </c>
      <c r="R9">
        <v>149.34</v>
      </c>
      <c r="S9">
        <v>98.14</v>
      </c>
      <c r="T9">
        <v>21565.599999999999</v>
      </c>
      <c r="U9">
        <v>0.66</v>
      </c>
      <c r="V9">
        <v>0.84</v>
      </c>
      <c r="W9">
        <v>12.33</v>
      </c>
      <c r="X9">
        <v>1.28</v>
      </c>
      <c r="Y9">
        <v>2</v>
      </c>
      <c r="Z9">
        <v>10</v>
      </c>
      <c r="AA9">
        <v>493.67333811180271</v>
      </c>
      <c r="AB9">
        <v>675.46564053513873</v>
      </c>
      <c r="AC9">
        <v>611.00014782444509</v>
      </c>
      <c r="AD9">
        <v>493673.3381118027</v>
      </c>
      <c r="AE9">
        <v>675465.64053513878</v>
      </c>
      <c r="AF9">
        <v>7.5521956753772879E-6</v>
      </c>
      <c r="AG9">
        <v>23</v>
      </c>
      <c r="AH9">
        <v>611000.14782444504</v>
      </c>
    </row>
    <row r="10" spans="1:34" x14ac:dyDescent="0.25">
      <c r="A10">
        <v>8</v>
      </c>
      <c r="B10">
        <v>85</v>
      </c>
      <c r="C10" t="s">
        <v>34</v>
      </c>
      <c r="D10">
        <v>2.9581</v>
      </c>
      <c r="E10">
        <v>33.799999999999997</v>
      </c>
      <c r="F10">
        <v>30.38</v>
      </c>
      <c r="G10">
        <v>58.8</v>
      </c>
      <c r="H10">
        <v>0.89</v>
      </c>
      <c r="I10">
        <v>31</v>
      </c>
      <c r="J10">
        <v>179.63</v>
      </c>
      <c r="K10">
        <v>51.39</v>
      </c>
      <c r="L10">
        <v>9</v>
      </c>
      <c r="M10">
        <v>29</v>
      </c>
      <c r="N10">
        <v>34.24</v>
      </c>
      <c r="O10">
        <v>22388.15</v>
      </c>
      <c r="P10">
        <v>372.55</v>
      </c>
      <c r="Q10">
        <v>772.22</v>
      </c>
      <c r="R10">
        <v>144.5</v>
      </c>
      <c r="S10">
        <v>98.14</v>
      </c>
      <c r="T10">
        <v>19165.28</v>
      </c>
      <c r="U10">
        <v>0.68</v>
      </c>
      <c r="V10">
        <v>0.84</v>
      </c>
      <c r="W10">
        <v>12.32</v>
      </c>
      <c r="X10">
        <v>1.1299999999999999</v>
      </c>
      <c r="Y10">
        <v>2</v>
      </c>
      <c r="Z10">
        <v>10</v>
      </c>
      <c r="AA10">
        <v>489.17838995177073</v>
      </c>
      <c r="AB10">
        <v>669.31545415946562</v>
      </c>
      <c r="AC10">
        <v>605.43692660462546</v>
      </c>
      <c r="AD10">
        <v>489178.38995177072</v>
      </c>
      <c r="AE10">
        <v>669315.45415946562</v>
      </c>
      <c r="AF10">
        <v>7.6144892557120407E-6</v>
      </c>
      <c r="AG10">
        <v>23</v>
      </c>
      <c r="AH10">
        <v>605436.92660462542</v>
      </c>
    </row>
    <row r="11" spans="1:34" x14ac:dyDescent="0.25">
      <c r="A11">
        <v>9</v>
      </c>
      <c r="B11">
        <v>85</v>
      </c>
      <c r="C11" t="s">
        <v>34</v>
      </c>
      <c r="D11">
        <v>2.9773999999999998</v>
      </c>
      <c r="E11">
        <v>33.590000000000003</v>
      </c>
      <c r="F11">
        <v>30.27</v>
      </c>
      <c r="G11">
        <v>64.849999999999994</v>
      </c>
      <c r="H11">
        <v>0.98</v>
      </c>
      <c r="I11">
        <v>28</v>
      </c>
      <c r="J11">
        <v>181.12</v>
      </c>
      <c r="K11">
        <v>51.39</v>
      </c>
      <c r="L11">
        <v>10</v>
      </c>
      <c r="M11">
        <v>26</v>
      </c>
      <c r="N11">
        <v>34.729999999999997</v>
      </c>
      <c r="O11">
        <v>22572.13</v>
      </c>
      <c r="P11">
        <v>368.45</v>
      </c>
      <c r="Q11">
        <v>772.22</v>
      </c>
      <c r="R11">
        <v>140.47999999999999</v>
      </c>
      <c r="S11">
        <v>98.14</v>
      </c>
      <c r="T11">
        <v>17169.75</v>
      </c>
      <c r="U11">
        <v>0.7</v>
      </c>
      <c r="V11">
        <v>0.85</v>
      </c>
      <c r="W11">
        <v>12.32</v>
      </c>
      <c r="X11">
        <v>1.02</v>
      </c>
      <c r="Y11">
        <v>2</v>
      </c>
      <c r="Z11">
        <v>10</v>
      </c>
      <c r="AA11">
        <v>475.46411042599738</v>
      </c>
      <c r="AB11">
        <v>650.55097188099091</v>
      </c>
      <c r="AC11">
        <v>588.46330017869195</v>
      </c>
      <c r="AD11">
        <v>475464.11042599741</v>
      </c>
      <c r="AE11">
        <v>650550.9718809909</v>
      </c>
      <c r="AF11">
        <v>7.6641696730864497E-6</v>
      </c>
      <c r="AG11">
        <v>22</v>
      </c>
      <c r="AH11">
        <v>588463.30017869198</v>
      </c>
    </row>
    <row r="12" spans="1:34" x14ac:dyDescent="0.25">
      <c r="A12">
        <v>10</v>
      </c>
      <c r="B12">
        <v>85</v>
      </c>
      <c r="C12" t="s">
        <v>34</v>
      </c>
      <c r="D12">
        <v>2.9971999999999999</v>
      </c>
      <c r="E12">
        <v>33.36</v>
      </c>
      <c r="F12">
        <v>30.14</v>
      </c>
      <c r="G12">
        <v>72.349999999999994</v>
      </c>
      <c r="H12">
        <v>1.07</v>
      </c>
      <c r="I12">
        <v>25</v>
      </c>
      <c r="J12">
        <v>182.62</v>
      </c>
      <c r="K12">
        <v>51.39</v>
      </c>
      <c r="L12">
        <v>11</v>
      </c>
      <c r="M12">
        <v>23</v>
      </c>
      <c r="N12">
        <v>35.22</v>
      </c>
      <c r="O12">
        <v>22756.91</v>
      </c>
      <c r="P12">
        <v>364.52</v>
      </c>
      <c r="Q12">
        <v>772.32</v>
      </c>
      <c r="R12">
        <v>136.68</v>
      </c>
      <c r="S12">
        <v>98.14</v>
      </c>
      <c r="T12">
        <v>15282.14</v>
      </c>
      <c r="U12">
        <v>0.72</v>
      </c>
      <c r="V12">
        <v>0.85</v>
      </c>
      <c r="W12">
        <v>12.31</v>
      </c>
      <c r="X12">
        <v>0.9</v>
      </c>
      <c r="Y12">
        <v>2</v>
      </c>
      <c r="Z12">
        <v>10</v>
      </c>
      <c r="AA12">
        <v>471.58481673578081</v>
      </c>
      <c r="AB12">
        <v>645.24315111167778</v>
      </c>
      <c r="AC12">
        <v>583.66205037402869</v>
      </c>
      <c r="AD12">
        <v>471584.8167357808</v>
      </c>
      <c r="AE12">
        <v>645243.15111167775</v>
      </c>
      <c r="AF12">
        <v>7.7151371479057927E-6</v>
      </c>
      <c r="AG12">
        <v>22</v>
      </c>
      <c r="AH12">
        <v>583662.05037402874</v>
      </c>
    </row>
    <row r="13" spans="1:34" x14ac:dyDescent="0.25">
      <c r="A13">
        <v>11</v>
      </c>
      <c r="B13">
        <v>85</v>
      </c>
      <c r="C13" t="s">
        <v>34</v>
      </c>
      <c r="D13">
        <v>3.008</v>
      </c>
      <c r="E13">
        <v>33.24</v>
      </c>
      <c r="F13">
        <v>30.09</v>
      </c>
      <c r="G13">
        <v>78.5</v>
      </c>
      <c r="H13">
        <v>1.1599999999999999</v>
      </c>
      <c r="I13">
        <v>23</v>
      </c>
      <c r="J13">
        <v>184.12</v>
      </c>
      <c r="K13">
        <v>51.39</v>
      </c>
      <c r="L13">
        <v>12</v>
      </c>
      <c r="M13">
        <v>21</v>
      </c>
      <c r="N13">
        <v>35.729999999999997</v>
      </c>
      <c r="O13">
        <v>22942.240000000002</v>
      </c>
      <c r="P13">
        <v>361.44</v>
      </c>
      <c r="Q13">
        <v>772.3</v>
      </c>
      <c r="R13">
        <v>134.68</v>
      </c>
      <c r="S13">
        <v>98.14</v>
      </c>
      <c r="T13">
        <v>14292.53</v>
      </c>
      <c r="U13">
        <v>0.73</v>
      </c>
      <c r="V13">
        <v>0.85</v>
      </c>
      <c r="W13">
        <v>12.31</v>
      </c>
      <c r="X13">
        <v>0.84</v>
      </c>
      <c r="Y13">
        <v>2</v>
      </c>
      <c r="Z13">
        <v>10</v>
      </c>
      <c r="AA13">
        <v>469.12868377087977</v>
      </c>
      <c r="AB13">
        <v>641.88256163216113</v>
      </c>
      <c r="AC13">
        <v>580.62219083782031</v>
      </c>
      <c r="AD13">
        <v>469128.68377087981</v>
      </c>
      <c r="AE13">
        <v>641882.56163216115</v>
      </c>
      <c r="AF13">
        <v>7.7429375887163447E-6</v>
      </c>
      <c r="AG13">
        <v>22</v>
      </c>
      <c r="AH13">
        <v>580622.19083782029</v>
      </c>
    </row>
    <row r="14" spans="1:34" x14ac:dyDescent="0.25">
      <c r="A14">
        <v>12</v>
      </c>
      <c r="B14">
        <v>85</v>
      </c>
      <c r="C14" t="s">
        <v>34</v>
      </c>
      <c r="D14">
        <v>3.0226999999999999</v>
      </c>
      <c r="E14">
        <v>33.08</v>
      </c>
      <c r="F14">
        <v>30</v>
      </c>
      <c r="G14">
        <v>85.71</v>
      </c>
      <c r="H14">
        <v>1.24</v>
      </c>
      <c r="I14">
        <v>21</v>
      </c>
      <c r="J14">
        <v>185.63</v>
      </c>
      <c r="K14">
        <v>51.39</v>
      </c>
      <c r="L14">
        <v>13</v>
      </c>
      <c r="M14">
        <v>19</v>
      </c>
      <c r="N14">
        <v>36.24</v>
      </c>
      <c r="O14">
        <v>23128.27</v>
      </c>
      <c r="P14">
        <v>357.56</v>
      </c>
      <c r="Q14">
        <v>772.26</v>
      </c>
      <c r="R14">
        <v>131.85</v>
      </c>
      <c r="S14">
        <v>98.14</v>
      </c>
      <c r="T14">
        <v>12890.13</v>
      </c>
      <c r="U14">
        <v>0.74</v>
      </c>
      <c r="V14">
        <v>0.86</v>
      </c>
      <c r="W14">
        <v>12.3</v>
      </c>
      <c r="X14">
        <v>0.75</v>
      </c>
      <c r="Y14">
        <v>2</v>
      </c>
      <c r="Z14">
        <v>10</v>
      </c>
      <c r="AA14">
        <v>465.88977084233733</v>
      </c>
      <c r="AB14">
        <v>637.4509380725757</v>
      </c>
      <c r="AC14">
        <v>576.613515210939</v>
      </c>
      <c r="AD14">
        <v>465889.77084233728</v>
      </c>
      <c r="AE14">
        <v>637450.93807257572</v>
      </c>
      <c r="AF14">
        <v>7.7807770775973715E-6</v>
      </c>
      <c r="AG14">
        <v>22</v>
      </c>
      <c r="AH14">
        <v>576613.51521093899</v>
      </c>
    </row>
    <row r="15" spans="1:34" x14ac:dyDescent="0.25">
      <c r="A15">
        <v>13</v>
      </c>
      <c r="B15">
        <v>85</v>
      </c>
      <c r="C15" t="s">
        <v>34</v>
      </c>
      <c r="D15">
        <v>3.0287000000000002</v>
      </c>
      <c r="E15">
        <v>33.020000000000003</v>
      </c>
      <c r="F15">
        <v>29.97</v>
      </c>
      <c r="G15">
        <v>89.9</v>
      </c>
      <c r="H15">
        <v>1.33</v>
      </c>
      <c r="I15">
        <v>20</v>
      </c>
      <c r="J15">
        <v>187.14</v>
      </c>
      <c r="K15">
        <v>51.39</v>
      </c>
      <c r="L15">
        <v>14</v>
      </c>
      <c r="M15">
        <v>18</v>
      </c>
      <c r="N15">
        <v>36.75</v>
      </c>
      <c r="O15">
        <v>23314.98</v>
      </c>
      <c r="P15">
        <v>354.02</v>
      </c>
      <c r="Q15">
        <v>772.22</v>
      </c>
      <c r="R15">
        <v>130.68</v>
      </c>
      <c r="S15">
        <v>98.14</v>
      </c>
      <c r="T15">
        <v>12310.63</v>
      </c>
      <c r="U15">
        <v>0.75</v>
      </c>
      <c r="V15">
        <v>0.86</v>
      </c>
      <c r="W15">
        <v>12.3</v>
      </c>
      <c r="X15">
        <v>0.72</v>
      </c>
      <c r="Y15">
        <v>2</v>
      </c>
      <c r="Z15">
        <v>10</v>
      </c>
      <c r="AA15">
        <v>463.71779900779558</v>
      </c>
      <c r="AB15">
        <v>634.47915038792087</v>
      </c>
      <c r="AC15">
        <v>573.92535077197749</v>
      </c>
      <c r="AD15">
        <v>463717.79900779558</v>
      </c>
      <c r="AE15">
        <v>634479.1503879209</v>
      </c>
      <c r="AF15">
        <v>7.7962217669365673E-6</v>
      </c>
      <c r="AG15">
        <v>22</v>
      </c>
      <c r="AH15">
        <v>573925.35077197745</v>
      </c>
    </row>
    <row r="16" spans="1:34" x14ac:dyDescent="0.25">
      <c r="A16">
        <v>14</v>
      </c>
      <c r="B16">
        <v>85</v>
      </c>
      <c r="C16" t="s">
        <v>34</v>
      </c>
      <c r="D16">
        <v>3.0432999999999999</v>
      </c>
      <c r="E16">
        <v>32.86</v>
      </c>
      <c r="F16">
        <v>29.88</v>
      </c>
      <c r="G16">
        <v>99.59</v>
      </c>
      <c r="H16">
        <v>1.41</v>
      </c>
      <c r="I16">
        <v>18</v>
      </c>
      <c r="J16">
        <v>188.66</v>
      </c>
      <c r="K16">
        <v>51.39</v>
      </c>
      <c r="L16">
        <v>15</v>
      </c>
      <c r="M16">
        <v>16</v>
      </c>
      <c r="N16">
        <v>37.270000000000003</v>
      </c>
      <c r="O16">
        <v>23502.400000000001</v>
      </c>
      <c r="P16">
        <v>350.41</v>
      </c>
      <c r="Q16">
        <v>772.21</v>
      </c>
      <c r="R16">
        <v>127.77</v>
      </c>
      <c r="S16">
        <v>98.14</v>
      </c>
      <c r="T16">
        <v>10861.64</v>
      </c>
      <c r="U16">
        <v>0.77</v>
      </c>
      <c r="V16">
        <v>0.86</v>
      </c>
      <c r="W16">
        <v>12.3</v>
      </c>
      <c r="X16">
        <v>0.63</v>
      </c>
      <c r="Y16">
        <v>2</v>
      </c>
      <c r="Z16">
        <v>10</v>
      </c>
      <c r="AA16">
        <v>460.6557657565142</v>
      </c>
      <c r="AB16">
        <v>630.28954140614485</v>
      </c>
      <c r="AC16">
        <v>570.13559219126887</v>
      </c>
      <c r="AD16">
        <v>460655.76575651421</v>
      </c>
      <c r="AE16">
        <v>630289.54140614485</v>
      </c>
      <c r="AF16">
        <v>7.8338038443286075E-6</v>
      </c>
      <c r="AG16">
        <v>22</v>
      </c>
      <c r="AH16">
        <v>570135.59219126892</v>
      </c>
    </row>
    <row r="17" spans="1:34" x14ac:dyDescent="0.25">
      <c r="A17">
        <v>15</v>
      </c>
      <c r="B17">
        <v>85</v>
      </c>
      <c r="C17" t="s">
        <v>34</v>
      </c>
      <c r="D17">
        <v>3.0497000000000001</v>
      </c>
      <c r="E17">
        <v>32.79</v>
      </c>
      <c r="F17">
        <v>29.84</v>
      </c>
      <c r="G17">
        <v>105.32</v>
      </c>
      <c r="H17">
        <v>1.49</v>
      </c>
      <c r="I17">
        <v>17</v>
      </c>
      <c r="J17">
        <v>190.19</v>
      </c>
      <c r="K17">
        <v>51.39</v>
      </c>
      <c r="L17">
        <v>16</v>
      </c>
      <c r="M17">
        <v>15</v>
      </c>
      <c r="N17">
        <v>37.79</v>
      </c>
      <c r="O17">
        <v>23690.52</v>
      </c>
      <c r="P17">
        <v>347.38</v>
      </c>
      <c r="Q17">
        <v>772.19</v>
      </c>
      <c r="R17">
        <v>126.47</v>
      </c>
      <c r="S17">
        <v>98.14</v>
      </c>
      <c r="T17">
        <v>10219.5</v>
      </c>
      <c r="U17">
        <v>0.78</v>
      </c>
      <c r="V17">
        <v>0.86</v>
      </c>
      <c r="W17">
        <v>12.3</v>
      </c>
      <c r="X17">
        <v>0.59</v>
      </c>
      <c r="Y17">
        <v>2</v>
      </c>
      <c r="Z17">
        <v>10</v>
      </c>
      <c r="AA17">
        <v>458.67539539902208</v>
      </c>
      <c r="AB17">
        <v>627.57991131525</v>
      </c>
      <c r="AC17">
        <v>567.68456539325928</v>
      </c>
      <c r="AD17">
        <v>458675.39539902209</v>
      </c>
      <c r="AE17">
        <v>627579.91131524998</v>
      </c>
      <c r="AF17">
        <v>7.850278179623748E-6</v>
      </c>
      <c r="AG17">
        <v>22</v>
      </c>
      <c r="AH17">
        <v>567684.56539325928</v>
      </c>
    </row>
    <row r="18" spans="1:34" x14ac:dyDescent="0.25">
      <c r="A18">
        <v>16</v>
      </c>
      <c r="B18">
        <v>85</v>
      </c>
      <c r="C18" t="s">
        <v>34</v>
      </c>
      <c r="D18">
        <v>3.0556999999999999</v>
      </c>
      <c r="E18">
        <v>32.729999999999997</v>
      </c>
      <c r="F18">
        <v>29.81</v>
      </c>
      <c r="G18">
        <v>111.79</v>
      </c>
      <c r="H18">
        <v>1.57</v>
      </c>
      <c r="I18">
        <v>16</v>
      </c>
      <c r="J18">
        <v>191.72</v>
      </c>
      <c r="K18">
        <v>51.39</v>
      </c>
      <c r="L18">
        <v>17</v>
      </c>
      <c r="M18">
        <v>14</v>
      </c>
      <c r="N18">
        <v>38.33</v>
      </c>
      <c r="O18">
        <v>23879.37</v>
      </c>
      <c r="P18">
        <v>343.85</v>
      </c>
      <c r="Q18">
        <v>772.09</v>
      </c>
      <c r="R18">
        <v>125.51</v>
      </c>
      <c r="S18">
        <v>98.14</v>
      </c>
      <c r="T18">
        <v>9741.82</v>
      </c>
      <c r="U18">
        <v>0.78</v>
      </c>
      <c r="V18">
        <v>0.86</v>
      </c>
      <c r="W18">
        <v>12.3</v>
      </c>
      <c r="X18">
        <v>0.56000000000000005</v>
      </c>
      <c r="Y18">
        <v>2</v>
      </c>
      <c r="Z18">
        <v>10</v>
      </c>
      <c r="AA18">
        <v>456.54123303157792</v>
      </c>
      <c r="AB18">
        <v>624.65985621151412</v>
      </c>
      <c r="AC18">
        <v>565.04319625030109</v>
      </c>
      <c r="AD18">
        <v>456541.2330315779</v>
      </c>
      <c r="AE18">
        <v>624659.8562115141</v>
      </c>
      <c r="AF18">
        <v>7.8657228689629438E-6</v>
      </c>
      <c r="AG18">
        <v>22</v>
      </c>
      <c r="AH18">
        <v>565043.19625030109</v>
      </c>
    </row>
    <row r="19" spans="1:34" x14ac:dyDescent="0.25">
      <c r="A19">
        <v>17</v>
      </c>
      <c r="B19">
        <v>85</v>
      </c>
      <c r="C19" t="s">
        <v>34</v>
      </c>
      <c r="D19">
        <v>3.0640999999999998</v>
      </c>
      <c r="E19">
        <v>32.64</v>
      </c>
      <c r="F19">
        <v>29.75</v>
      </c>
      <c r="G19">
        <v>119.02</v>
      </c>
      <c r="H19">
        <v>1.65</v>
      </c>
      <c r="I19">
        <v>15</v>
      </c>
      <c r="J19">
        <v>193.26</v>
      </c>
      <c r="K19">
        <v>51.39</v>
      </c>
      <c r="L19">
        <v>18</v>
      </c>
      <c r="M19">
        <v>13</v>
      </c>
      <c r="N19">
        <v>38.86</v>
      </c>
      <c r="O19">
        <v>24068.93</v>
      </c>
      <c r="P19">
        <v>340.62</v>
      </c>
      <c r="Q19">
        <v>772.19</v>
      </c>
      <c r="R19">
        <v>123.4</v>
      </c>
      <c r="S19">
        <v>98.14</v>
      </c>
      <c r="T19">
        <v>8694.41</v>
      </c>
      <c r="U19">
        <v>0.8</v>
      </c>
      <c r="V19">
        <v>0.86</v>
      </c>
      <c r="W19">
        <v>12.3</v>
      </c>
      <c r="X19">
        <v>0.51</v>
      </c>
      <c r="Y19">
        <v>2</v>
      </c>
      <c r="Z19">
        <v>10</v>
      </c>
      <c r="AA19">
        <v>454.2753401329569</v>
      </c>
      <c r="AB19">
        <v>621.55956158348124</v>
      </c>
      <c r="AC19">
        <v>562.23878939027691</v>
      </c>
      <c r="AD19">
        <v>454275.34013295692</v>
      </c>
      <c r="AE19">
        <v>621559.56158348126</v>
      </c>
      <c r="AF19">
        <v>7.8873454340378151E-6</v>
      </c>
      <c r="AG19">
        <v>22</v>
      </c>
      <c r="AH19">
        <v>562238.78939027688</v>
      </c>
    </row>
    <row r="20" spans="1:34" x14ac:dyDescent="0.25">
      <c r="A20">
        <v>18</v>
      </c>
      <c r="B20">
        <v>85</v>
      </c>
      <c r="C20" t="s">
        <v>34</v>
      </c>
      <c r="D20">
        <v>3.0705</v>
      </c>
      <c r="E20">
        <v>32.57</v>
      </c>
      <c r="F20">
        <v>29.72</v>
      </c>
      <c r="G20">
        <v>127.38</v>
      </c>
      <c r="H20">
        <v>1.73</v>
      </c>
      <c r="I20">
        <v>14</v>
      </c>
      <c r="J20">
        <v>194.8</v>
      </c>
      <c r="K20">
        <v>51.39</v>
      </c>
      <c r="L20">
        <v>19</v>
      </c>
      <c r="M20">
        <v>12</v>
      </c>
      <c r="N20">
        <v>39.409999999999997</v>
      </c>
      <c r="O20">
        <v>24259.23</v>
      </c>
      <c r="P20">
        <v>337.86</v>
      </c>
      <c r="Q20">
        <v>772.17</v>
      </c>
      <c r="R20">
        <v>122.58</v>
      </c>
      <c r="S20">
        <v>98.14</v>
      </c>
      <c r="T20">
        <v>8290</v>
      </c>
      <c r="U20">
        <v>0.8</v>
      </c>
      <c r="V20">
        <v>0.86</v>
      </c>
      <c r="W20">
        <v>12.29</v>
      </c>
      <c r="X20">
        <v>0.47</v>
      </c>
      <c r="Y20">
        <v>2</v>
      </c>
      <c r="Z20">
        <v>10</v>
      </c>
      <c r="AA20">
        <v>452.47028491990079</v>
      </c>
      <c r="AB20">
        <v>619.08980540756227</v>
      </c>
      <c r="AC20">
        <v>560.00474327746292</v>
      </c>
      <c r="AD20">
        <v>452470.28491990082</v>
      </c>
      <c r="AE20">
        <v>619089.80540756229</v>
      </c>
      <c r="AF20">
        <v>7.9038197693329573E-6</v>
      </c>
      <c r="AG20">
        <v>22</v>
      </c>
      <c r="AH20">
        <v>560004.7432774629</v>
      </c>
    </row>
    <row r="21" spans="1:34" x14ac:dyDescent="0.25">
      <c r="A21">
        <v>19</v>
      </c>
      <c r="B21">
        <v>85</v>
      </c>
      <c r="C21" t="s">
        <v>34</v>
      </c>
      <c r="D21">
        <v>3.0781000000000001</v>
      </c>
      <c r="E21">
        <v>32.49</v>
      </c>
      <c r="F21">
        <v>29.67</v>
      </c>
      <c r="G21">
        <v>136.96</v>
      </c>
      <c r="H21">
        <v>1.81</v>
      </c>
      <c r="I21">
        <v>13</v>
      </c>
      <c r="J21">
        <v>196.35</v>
      </c>
      <c r="K21">
        <v>51.39</v>
      </c>
      <c r="L21">
        <v>20</v>
      </c>
      <c r="M21">
        <v>11</v>
      </c>
      <c r="N21">
        <v>39.96</v>
      </c>
      <c r="O21">
        <v>24450.27</v>
      </c>
      <c r="P21">
        <v>332.67</v>
      </c>
      <c r="Q21">
        <v>772.17</v>
      </c>
      <c r="R21">
        <v>120.97</v>
      </c>
      <c r="S21">
        <v>98.14</v>
      </c>
      <c r="T21">
        <v>7485.85</v>
      </c>
      <c r="U21">
        <v>0.81</v>
      </c>
      <c r="V21">
        <v>0.87</v>
      </c>
      <c r="W21">
        <v>12.29</v>
      </c>
      <c r="X21">
        <v>0.43</v>
      </c>
      <c r="Y21">
        <v>2</v>
      </c>
      <c r="Z21">
        <v>10</v>
      </c>
      <c r="AA21">
        <v>449.44968623702448</v>
      </c>
      <c r="AB21">
        <v>614.956889030242</v>
      </c>
      <c r="AC21">
        <v>556.26626663860964</v>
      </c>
      <c r="AD21">
        <v>449449.68623702461</v>
      </c>
      <c r="AE21">
        <v>614956.88903024199</v>
      </c>
      <c r="AF21">
        <v>7.9233830424959373E-6</v>
      </c>
      <c r="AG21">
        <v>22</v>
      </c>
      <c r="AH21">
        <v>556266.26663860958</v>
      </c>
    </row>
    <row r="22" spans="1:34" x14ac:dyDescent="0.25">
      <c r="A22">
        <v>20</v>
      </c>
      <c r="B22">
        <v>85</v>
      </c>
      <c r="C22" t="s">
        <v>34</v>
      </c>
      <c r="D22">
        <v>3.0764</v>
      </c>
      <c r="E22">
        <v>32.51</v>
      </c>
      <c r="F22">
        <v>29.69</v>
      </c>
      <c r="G22">
        <v>137.04</v>
      </c>
      <c r="H22">
        <v>1.88</v>
      </c>
      <c r="I22">
        <v>13</v>
      </c>
      <c r="J22">
        <v>197.9</v>
      </c>
      <c r="K22">
        <v>51.39</v>
      </c>
      <c r="L22">
        <v>21</v>
      </c>
      <c r="M22">
        <v>11</v>
      </c>
      <c r="N22">
        <v>40.51</v>
      </c>
      <c r="O22">
        <v>24642.07</v>
      </c>
      <c r="P22">
        <v>331.57</v>
      </c>
      <c r="Q22">
        <v>772.09</v>
      </c>
      <c r="R22">
        <v>121.59</v>
      </c>
      <c r="S22">
        <v>98.14</v>
      </c>
      <c r="T22">
        <v>7798.05</v>
      </c>
      <c r="U22">
        <v>0.81</v>
      </c>
      <c r="V22">
        <v>0.86</v>
      </c>
      <c r="W22">
        <v>12.29</v>
      </c>
      <c r="X22">
        <v>0.45</v>
      </c>
      <c r="Y22">
        <v>2</v>
      </c>
      <c r="Z22">
        <v>10</v>
      </c>
      <c r="AA22">
        <v>449.1496824820706</v>
      </c>
      <c r="AB22">
        <v>614.54641065748228</v>
      </c>
      <c r="AC22">
        <v>555.89496374563601</v>
      </c>
      <c r="AD22">
        <v>449149.68248207058</v>
      </c>
      <c r="AE22">
        <v>614546.41065748234</v>
      </c>
      <c r="AF22">
        <v>7.9190070471831647E-6</v>
      </c>
      <c r="AG22">
        <v>22</v>
      </c>
      <c r="AH22">
        <v>555894.96374563605</v>
      </c>
    </row>
    <row r="23" spans="1:34" x14ac:dyDescent="0.25">
      <c r="A23">
        <v>21</v>
      </c>
      <c r="B23">
        <v>85</v>
      </c>
      <c r="C23" t="s">
        <v>34</v>
      </c>
      <c r="D23">
        <v>3.0830000000000002</v>
      </c>
      <c r="E23">
        <v>32.44</v>
      </c>
      <c r="F23">
        <v>29.66</v>
      </c>
      <c r="G23">
        <v>148.28</v>
      </c>
      <c r="H23">
        <v>1.96</v>
      </c>
      <c r="I23">
        <v>12</v>
      </c>
      <c r="J23">
        <v>199.46</v>
      </c>
      <c r="K23">
        <v>51.39</v>
      </c>
      <c r="L23">
        <v>22</v>
      </c>
      <c r="M23">
        <v>10</v>
      </c>
      <c r="N23">
        <v>41.07</v>
      </c>
      <c r="O23">
        <v>24834.62</v>
      </c>
      <c r="P23">
        <v>328.03</v>
      </c>
      <c r="Q23">
        <v>772.12</v>
      </c>
      <c r="R23">
        <v>120.37</v>
      </c>
      <c r="S23">
        <v>98.14</v>
      </c>
      <c r="T23">
        <v>7193.45</v>
      </c>
      <c r="U23">
        <v>0.82</v>
      </c>
      <c r="V23">
        <v>0.87</v>
      </c>
      <c r="W23">
        <v>12.29</v>
      </c>
      <c r="X23">
        <v>0.41</v>
      </c>
      <c r="Y23">
        <v>2</v>
      </c>
      <c r="Z23">
        <v>10</v>
      </c>
      <c r="AA23">
        <v>447.00330092762277</v>
      </c>
      <c r="AB23">
        <v>611.6096367230158</v>
      </c>
      <c r="AC23">
        <v>553.23847139368695</v>
      </c>
      <c r="AD23">
        <v>447003.30092762283</v>
      </c>
      <c r="AE23">
        <v>611609.63672301581</v>
      </c>
      <c r="AF23">
        <v>7.9359962054562801E-6</v>
      </c>
      <c r="AG23">
        <v>22</v>
      </c>
      <c r="AH23">
        <v>553238.47139368695</v>
      </c>
    </row>
    <row r="24" spans="1:34" x14ac:dyDescent="0.25">
      <c r="A24">
        <v>22</v>
      </c>
      <c r="B24">
        <v>85</v>
      </c>
      <c r="C24" t="s">
        <v>34</v>
      </c>
      <c r="D24">
        <v>3.0834000000000001</v>
      </c>
      <c r="E24">
        <v>32.43</v>
      </c>
      <c r="F24">
        <v>29.65</v>
      </c>
      <c r="G24">
        <v>148.26</v>
      </c>
      <c r="H24">
        <v>2.0299999999999998</v>
      </c>
      <c r="I24">
        <v>12</v>
      </c>
      <c r="J24">
        <v>201.03</v>
      </c>
      <c r="K24">
        <v>51.39</v>
      </c>
      <c r="L24">
        <v>23</v>
      </c>
      <c r="M24">
        <v>10</v>
      </c>
      <c r="N24">
        <v>41.64</v>
      </c>
      <c r="O24">
        <v>25027.94</v>
      </c>
      <c r="P24">
        <v>323.3</v>
      </c>
      <c r="Q24">
        <v>772.12</v>
      </c>
      <c r="R24">
        <v>120.3</v>
      </c>
      <c r="S24">
        <v>98.14</v>
      </c>
      <c r="T24">
        <v>7157.19</v>
      </c>
      <c r="U24">
        <v>0.82</v>
      </c>
      <c r="V24">
        <v>0.87</v>
      </c>
      <c r="W24">
        <v>12.29</v>
      </c>
      <c r="X24">
        <v>0.41</v>
      </c>
      <c r="Y24">
        <v>2</v>
      </c>
      <c r="Z24">
        <v>10</v>
      </c>
      <c r="AA24">
        <v>444.85755494874689</v>
      </c>
      <c r="AB24">
        <v>608.67373241108612</v>
      </c>
      <c r="AC24">
        <v>550.58276566872019</v>
      </c>
      <c r="AD24">
        <v>444857.55494874693</v>
      </c>
      <c r="AE24">
        <v>608673.73241108609</v>
      </c>
      <c r="AF24">
        <v>7.9370258514122266E-6</v>
      </c>
      <c r="AG24">
        <v>22</v>
      </c>
      <c r="AH24">
        <v>550582.76566872024</v>
      </c>
    </row>
    <row r="25" spans="1:34" x14ac:dyDescent="0.25">
      <c r="A25">
        <v>23</v>
      </c>
      <c r="B25">
        <v>85</v>
      </c>
      <c r="C25" t="s">
        <v>34</v>
      </c>
      <c r="D25">
        <v>3.0903999999999998</v>
      </c>
      <c r="E25">
        <v>32.36</v>
      </c>
      <c r="F25">
        <v>29.61</v>
      </c>
      <c r="G25">
        <v>161.53</v>
      </c>
      <c r="H25">
        <v>2.1</v>
      </c>
      <c r="I25">
        <v>11</v>
      </c>
      <c r="J25">
        <v>202.61</v>
      </c>
      <c r="K25">
        <v>51.39</v>
      </c>
      <c r="L25">
        <v>24</v>
      </c>
      <c r="M25">
        <v>8</v>
      </c>
      <c r="N25">
        <v>42.21</v>
      </c>
      <c r="O25">
        <v>25222.04</v>
      </c>
      <c r="P25">
        <v>322.36</v>
      </c>
      <c r="Q25">
        <v>772.11</v>
      </c>
      <c r="R25">
        <v>118.97</v>
      </c>
      <c r="S25">
        <v>98.14</v>
      </c>
      <c r="T25">
        <v>6497.07</v>
      </c>
      <c r="U25">
        <v>0.82</v>
      </c>
      <c r="V25">
        <v>0.87</v>
      </c>
      <c r="W25">
        <v>12.29</v>
      </c>
      <c r="X25">
        <v>0.37</v>
      </c>
      <c r="Y25">
        <v>2</v>
      </c>
      <c r="Z25">
        <v>10</v>
      </c>
      <c r="AA25">
        <v>443.81176409009902</v>
      </c>
      <c r="AB25">
        <v>607.24283522124779</v>
      </c>
      <c r="AC25">
        <v>549.28843129840311</v>
      </c>
      <c r="AD25">
        <v>443811.76409009902</v>
      </c>
      <c r="AE25">
        <v>607242.83522124775</v>
      </c>
      <c r="AF25">
        <v>7.9550446556412869E-6</v>
      </c>
      <c r="AG25">
        <v>22</v>
      </c>
      <c r="AH25">
        <v>549288.43129840307</v>
      </c>
    </row>
    <row r="26" spans="1:34" x14ac:dyDescent="0.25">
      <c r="A26">
        <v>24</v>
      </c>
      <c r="B26">
        <v>85</v>
      </c>
      <c r="C26" t="s">
        <v>34</v>
      </c>
      <c r="D26">
        <v>3.0884999999999998</v>
      </c>
      <c r="E26">
        <v>32.380000000000003</v>
      </c>
      <c r="F26">
        <v>29.63</v>
      </c>
      <c r="G26">
        <v>161.63</v>
      </c>
      <c r="H26">
        <v>2.17</v>
      </c>
      <c r="I26">
        <v>11</v>
      </c>
      <c r="J26">
        <v>204.19</v>
      </c>
      <c r="K26">
        <v>51.39</v>
      </c>
      <c r="L26">
        <v>25</v>
      </c>
      <c r="M26">
        <v>5</v>
      </c>
      <c r="N26">
        <v>42.79</v>
      </c>
      <c r="O26">
        <v>25417.05</v>
      </c>
      <c r="P26">
        <v>321</v>
      </c>
      <c r="Q26">
        <v>772.11</v>
      </c>
      <c r="R26">
        <v>119.33</v>
      </c>
      <c r="S26">
        <v>98.14</v>
      </c>
      <c r="T26">
        <v>6680.18</v>
      </c>
      <c r="U26">
        <v>0.82</v>
      </c>
      <c r="V26">
        <v>0.87</v>
      </c>
      <c r="W26">
        <v>12.3</v>
      </c>
      <c r="X26">
        <v>0.39</v>
      </c>
      <c r="Y26">
        <v>2</v>
      </c>
      <c r="Z26">
        <v>10</v>
      </c>
      <c r="AA26">
        <v>443.41001038414521</v>
      </c>
      <c r="AB26">
        <v>606.693138076639</v>
      </c>
      <c r="AC26">
        <v>548.791196477771</v>
      </c>
      <c r="AD26">
        <v>443410.01038414519</v>
      </c>
      <c r="AE26">
        <v>606693.13807663904</v>
      </c>
      <c r="AF26">
        <v>7.9501538373505411E-6</v>
      </c>
      <c r="AG26">
        <v>22</v>
      </c>
      <c r="AH26">
        <v>548791.19647777104</v>
      </c>
    </row>
    <row r="27" spans="1:34" x14ac:dyDescent="0.25">
      <c r="A27">
        <v>25</v>
      </c>
      <c r="B27">
        <v>85</v>
      </c>
      <c r="C27" t="s">
        <v>34</v>
      </c>
      <c r="D27">
        <v>3.0888</v>
      </c>
      <c r="E27">
        <v>32.380000000000003</v>
      </c>
      <c r="F27">
        <v>29.63</v>
      </c>
      <c r="G27">
        <v>161.62</v>
      </c>
      <c r="H27">
        <v>2.2400000000000002</v>
      </c>
      <c r="I27">
        <v>11</v>
      </c>
      <c r="J27">
        <v>205.77</v>
      </c>
      <c r="K27">
        <v>51.39</v>
      </c>
      <c r="L27">
        <v>26</v>
      </c>
      <c r="M27">
        <v>2</v>
      </c>
      <c r="N27">
        <v>43.38</v>
      </c>
      <c r="O27">
        <v>25612.75</v>
      </c>
      <c r="P27">
        <v>321.11</v>
      </c>
      <c r="Q27">
        <v>772.16</v>
      </c>
      <c r="R27">
        <v>119.18</v>
      </c>
      <c r="S27">
        <v>98.14</v>
      </c>
      <c r="T27">
        <v>6601.3</v>
      </c>
      <c r="U27">
        <v>0.82</v>
      </c>
      <c r="V27">
        <v>0.87</v>
      </c>
      <c r="W27">
        <v>12.3</v>
      </c>
      <c r="X27">
        <v>0.38</v>
      </c>
      <c r="Y27">
        <v>2</v>
      </c>
      <c r="Z27">
        <v>10</v>
      </c>
      <c r="AA27">
        <v>443.43643937876988</v>
      </c>
      <c r="AB27">
        <v>606.7292993930497</v>
      </c>
      <c r="AC27">
        <v>548.8239066088961</v>
      </c>
      <c r="AD27">
        <v>443436.43937877001</v>
      </c>
      <c r="AE27">
        <v>606729.29939304967</v>
      </c>
      <c r="AF27">
        <v>7.9509260718175026E-6</v>
      </c>
      <c r="AG27">
        <v>22</v>
      </c>
      <c r="AH27">
        <v>548823.9066088961</v>
      </c>
    </row>
    <row r="28" spans="1:34" x14ac:dyDescent="0.25">
      <c r="A28">
        <v>26</v>
      </c>
      <c r="B28">
        <v>85</v>
      </c>
      <c r="C28" t="s">
        <v>34</v>
      </c>
      <c r="D28">
        <v>3.0884999999999998</v>
      </c>
      <c r="E28">
        <v>32.380000000000003</v>
      </c>
      <c r="F28">
        <v>29.63</v>
      </c>
      <c r="G28">
        <v>161.63999999999999</v>
      </c>
      <c r="H28">
        <v>2.31</v>
      </c>
      <c r="I28">
        <v>11</v>
      </c>
      <c r="J28">
        <v>207.37</v>
      </c>
      <c r="K28">
        <v>51.39</v>
      </c>
      <c r="L28">
        <v>27</v>
      </c>
      <c r="M28">
        <v>0</v>
      </c>
      <c r="N28">
        <v>43.97</v>
      </c>
      <c r="O28">
        <v>25809.25</v>
      </c>
      <c r="P28">
        <v>322.47000000000003</v>
      </c>
      <c r="Q28">
        <v>772.22</v>
      </c>
      <c r="R28">
        <v>119.25</v>
      </c>
      <c r="S28">
        <v>98.14</v>
      </c>
      <c r="T28">
        <v>6637.4</v>
      </c>
      <c r="U28">
        <v>0.82</v>
      </c>
      <c r="V28">
        <v>0.87</v>
      </c>
      <c r="W28">
        <v>12.3</v>
      </c>
      <c r="X28">
        <v>0.39</v>
      </c>
      <c r="Y28">
        <v>2</v>
      </c>
      <c r="Z28">
        <v>10</v>
      </c>
      <c r="AA28">
        <v>444.05754795039331</v>
      </c>
      <c r="AB28">
        <v>607.57912754212089</v>
      </c>
      <c r="AC28">
        <v>549.59262835216146</v>
      </c>
      <c r="AD28">
        <v>444057.54795039329</v>
      </c>
      <c r="AE28">
        <v>607579.12754212087</v>
      </c>
      <c r="AF28">
        <v>7.9501538373505411E-6</v>
      </c>
      <c r="AG28">
        <v>22</v>
      </c>
      <c r="AH28">
        <v>549592.6283521615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2.6284000000000001</v>
      </c>
      <c r="E2">
        <v>38.049999999999997</v>
      </c>
      <c r="F2">
        <v>34.590000000000003</v>
      </c>
      <c r="G2">
        <v>14.82</v>
      </c>
      <c r="H2">
        <v>0.34</v>
      </c>
      <c r="I2">
        <v>140</v>
      </c>
      <c r="J2">
        <v>51.33</v>
      </c>
      <c r="K2">
        <v>24.83</v>
      </c>
      <c r="L2">
        <v>1</v>
      </c>
      <c r="M2">
        <v>138</v>
      </c>
      <c r="N2">
        <v>5.51</v>
      </c>
      <c r="O2">
        <v>6564.78</v>
      </c>
      <c r="P2">
        <v>192.02</v>
      </c>
      <c r="Q2">
        <v>773.3</v>
      </c>
      <c r="R2">
        <v>284.61</v>
      </c>
      <c r="S2">
        <v>98.14</v>
      </c>
      <c r="T2">
        <v>88672.66</v>
      </c>
      <c r="U2">
        <v>0.34</v>
      </c>
      <c r="V2">
        <v>0.74</v>
      </c>
      <c r="W2">
        <v>12.5</v>
      </c>
      <c r="X2">
        <v>5.32</v>
      </c>
      <c r="Y2">
        <v>2</v>
      </c>
      <c r="Z2">
        <v>10</v>
      </c>
      <c r="AA2">
        <v>397.81185143408459</v>
      </c>
      <c r="AB2">
        <v>544.30372535236836</v>
      </c>
      <c r="AC2">
        <v>492.35614173981389</v>
      </c>
      <c r="AD2">
        <v>397811.85143408459</v>
      </c>
      <c r="AE2">
        <v>544303.72535236832</v>
      </c>
      <c r="AF2">
        <v>1.2128061144419429E-5</v>
      </c>
      <c r="AG2">
        <v>25</v>
      </c>
      <c r="AH2">
        <v>492356.14173981402</v>
      </c>
    </row>
    <row r="3" spans="1:34" x14ac:dyDescent="0.25">
      <c r="A3">
        <v>1</v>
      </c>
      <c r="B3">
        <v>20</v>
      </c>
      <c r="C3" t="s">
        <v>34</v>
      </c>
      <c r="D3">
        <v>2.9449000000000001</v>
      </c>
      <c r="E3">
        <v>33.96</v>
      </c>
      <c r="F3">
        <v>31.48</v>
      </c>
      <c r="G3">
        <v>31.48</v>
      </c>
      <c r="H3">
        <v>0.66</v>
      </c>
      <c r="I3">
        <v>60</v>
      </c>
      <c r="J3">
        <v>52.47</v>
      </c>
      <c r="K3">
        <v>24.83</v>
      </c>
      <c r="L3">
        <v>2</v>
      </c>
      <c r="M3">
        <v>58</v>
      </c>
      <c r="N3">
        <v>5.64</v>
      </c>
      <c r="O3">
        <v>6705.1</v>
      </c>
      <c r="P3">
        <v>162.94999999999999</v>
      </c>
      <c r="Q3">
        <v>772.51</v>
      </c>
      <c r="R3">
        <v>180.55</v>
      </c>
      <c r="S3">
        <v>98.14</v>
      </c>
      <c r="T3">
        <v>37044.230000000003</v>
      </c>
      <c r="U3">
        <v>0.54</v>
      </c>
      <c r="V3">
        <v>0.82</v>
      </c>
      <c r="W3">
        <v>12.38</v>
      </c>
      <c r="X3">
        <v>2.2200000000000002</v>
      </c>
      <c r="Y3">
        <v>2</v>
      </c>
      <c r="Z3">
        <v>10</v>
      </c>
      <c r="AA3">
        <v>342.86175823641048</v>
      </c>
      <c r="AB3">
        <v>469.11858361229218</v>
      </c>
      <c r="AC3">
        <v>424.34656440440159</v>
      </c>
      <c r="AD3">
        <v>342861.75823641062</v>
      </c>
      <c r="AE3">
        <v>469118.58361229219</v>
      </c>
      <c r="AF3">
        <v>1.35884672288087E-5</v>
      </c>
      <c r="AG3">
        <v>23</v>
      </c>
      <c r="AH3">
        <v>424346.56440440158</v>
      </c>
    </row>
    <row r="4" spans="1:34" x14ac:dyDescent="0.25">
      <c r="A4">
        <v>2</v>
      </c>
      <c r="B4">
        <v>20</v>
      </c>
      <c r="C4" t="s">
        <v>34</v>
      </c>
      <c r="D4">
        <v>3.0301</v>
      </c>
      <c r="E4">
        <v>33</v>
      </c>
      <c r="F4">
        <v>30.77</v>
      </c>
      <c r="G4">
        <v>46.15</v>
      </c>
      <c r="H4">
        <v>0.97</v>
      </c>
      <c r="I4">
        <v>40</v>
      </c>
      <c r="J4">
        <v>53.61</v>
      </c>
      <c r="K4">
        <v>24.83</v>
      </c>
      <c r="L4">
        <v>3</v>
      </c>
      <c r="M4">
        <v>3</v>
      </c>
      <c r="N4">
        <v>5.78</v>
      </c>
      <c r="O4">
        <v>6845.59</v>
      </c>
      <c r="P4">
        <v>149.94</v>
      </c>
      <c r="Q4">
        <v>772.67</v>
      </c>
      <c r="R4">
        <v>155.62</v>
      </c>
      <c r="S4">
        <v>98.14</v>
      </c>
      <c r="T4">
        <v>24676.13</v>
      </c>
      <c r="U4">
        <v>0.63</v>
      </c>
      <c r="V4">
        <v>0.83</v>
      </c>
      <c r="W4">
        <v>12.39</v>
      </c>
      <c r="X4">
        <v>1.51</v>
      </c>
      <c r="Y4">
        <v>2</v>
      </c>
      <c r="Z4">
        <v>10</v>
      </c>
      <c r="AA4">
        <v>322.95956439155992</v>
      </c>
      <c r="AB4">
        <v>441.88752397094288</v>
      </c>
      <c r="AC4">
        <v>399.7143988761905</v>
      </c>
      <c r="AD4">
        <v>322959.56439155992</v>
      </c>
      <c r="AE4">
        <v>441887.52397094289</v>
      </c>
      <c r="AF4">
        <v>1.398160024109927E-5</v>
      </c>
      <c r="AG4">
        <v>22</v>
      </c>
      <c r="AH4">
        <v>399714.39887619048</v>
      </c>
    </row>
    <row r="5" spans="1:34" x14ac:dyDescent="0.25">
      <c r="A5">
        <v>3</v>
      </c>
      <c r="B5">
        <v>20</v>
      </c>
      <c r="C5" t="s">
        <v>34</v>
      </c>
      <c r="D5">
        <v>3.0278999999999998</v>
      </c>
      <c r="E5">
        <v>33.03</v>
      </c>
      <c r="F5">
        <v>30.79</v>
      </c>
      <c r="G5">
        <v>46.18</v>
      </c>
      <c r="H5">
        <v>1.27</v>
      </c>
      <c r="I5">
        <v>40</v>
      </c>
      <c r="J5">
        <v>54.75</v>
      </c>
      <c r="K5">
        <v>24.83</v>
      </c>
      <c r="L5">
        <v>4</v>
      </c>
      <c r="M5">
        <v>0</v>
      </c>
      <c r="N5">
        <v>5.92</v>
      </c>
      <c r="O5">
        <v>6986.39</v>
      </c>
      <c r="P5">
        <v>152.96</v>
      </c>
      <c r="Q5">
        <v>772.79</v>
      </c>
      <c r="R5">
        <v>156.19</v>
      </c>
      <c r="S5">
        <v>98.14</v>
      </c>
      <c r="T5">
        <v>24965.48</v>
      </c>
      <c r="U5">
        <v>0.63</v>
      </c>
      <c r="V5">
        <v>0.83</v>
      </c>
      <c r="W5">
        <v>12.39</v>
      </c>
      <c r="X5">
        <v>1.54</v>
      </c>
      <c r="Y5">
        <v>2</v>
      </c>
      <c r="Z5">
        <v>10</v>
      </c>
      <c r="AA5">
        <v>324.43480480452621</v>
      </c>
      <c r="AB5">
        <v>443.90601298697709</v>
      </c>
      <c r="AC5">
        <v>401.5402461335014</v>
      </c>
      <c r="AD5">
        <v>324434.80480452621</v>
      </c>
      <c r="AE5">
        <v>443906.01298697712</v>
      </c>
      <c r="AF5">
        <v>1.3971448919185659E-5</v>
      </c>
      <c r="AG5">
        <v>22</v>
      </c>
      <c r="AH5">
        <v>401540.24613350141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H18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1.8436999999999999</v>
      </c>
      <c r="E2">
        <v>54.24</v>
      </c>
      <c r="F2">
        <v>42.69</v>
      </c>
      <c r="G2">
        <v>7.45</v>
      </c>
      <c r="H2">
        <v>0.13</v>
      </c>
      <c r="I2">
        <v>344</v>
      </c>
      <c r="J2">
        <v>133.21</v>
      </c>
      <c r="K2">
        <v>46.47</v>
      </c>
      <c r="L2">
        <v>1</v>
      </c>
      <c r="M2">
        <v>342</v>
      </c>
      <c r="N2">
        <v>20.75</v>
      </c>
      <c r="O2">
        <v>16663.419999999998</v>
      </c>
      <c r="P2">
        <v>472.64</v>
      </c>
      <c r="Q2">
        <v>774.35</v>
      </c>
      <c r="R2">
        <v>555</v>
      </c>
      <c r="S2">
        <v>98.14</v>
      </c>
      <c r="T2">
        <v>222845.87</v>
      </c>
      <c r="U2">
        <v>0.18</v>
      </c>
      <c r="V2">
        <v>0.6</v>
      </c>
      <c r="W2">
        <v>12.84</v>
      </c>
      <c r="X2">
        <v>13.4</v>
      </c>
      <c r="Y2">
        <v>2</v>
      </c>
      <c r="Z2">
        <v>10</v>
      </c>
      <c r="AA2">
        <v>883.26703294594893</v>
      </c>
      <c r="AB2">
        <v>1208.5249214679891</v>
      </c>
      <c r="AC2">
        <v>1093.184999138464</v>
      </c>
      <c r="AD2">
        <v>883267.03294594889</v>
      </c>
      <c r="AE2">
        <v>1208524.921467989</v>
      </c>
      <c r="AF2">
        <v>5.2882600334375171E-6</v>
      </c>
      <c r="AG2">
        <v>36</v>
      </c>
      <c r="AH2">
        <v>1093184.999138464</v>
      </c>
    </row>
    <row r="3" spans="1:34" x14ac:dyDescent="0.25">
      <c r="A3">
        <v>1</v>
      </c>
      <c r="B3">
        <v>65</v>
      </c>
      <c r="C3" t="s">
        <v>34</v>
      </c>
      <c r="D3">
        <v>2.4761000000000002</v>
      </c>
      <c r="E3">
        <v>40.39</v>
      </c>
      <c r="F3">
        <v>34.450000000000003</v>
      </c>
      <c r="G3">
        <v>14.98</v>
      </c>
      <c r="H3">
        <v>0.26</v>
      </c>
      <c r="I3">
        <v>138</v>
      </c>
      <c r="J3">
        <v>134.55000000000001</v>
      </c>
      <c r="K3">
        <v>46.47</v>
      </c>
      <c r="L3">
        <v>2</v>
      </c>
      <c r="M3">
        <v>136</v>
      </c>
      <c r="N3">
        <v>21.09</v>
      </c>
      <c r="O3">
        <v>16828.84</v>
      </c>
      <c r="P3">
        <v>378.81</v>
      </c>
      <c r="Q3">
        <v>772.88</v>
      </c>
      <c r="R3">
        <v>279.68</v>
      </c>
      <c r="S3">
        <v>98.14</v>
      </c>
      <c r="T3">
        <v>86219.03</v>
      </c>
      <c r="U3">
        <v>0.35</v>
      </c>
      <c r="V3">
        <v>0.75</v>
      </c>
      <c r="W3">
        <v>12.5</v>
      </c>
      <c r="X3">
        <v>5.19</v>
      </c>
      <c r="Y3">
        <v>2</v>
      </c>
      <c r="Z3">
        <v>10</v>
      </c>
      <c r="AA3">
        <v>581.66669431139962</v>
      </c>
      <c r="AB3">
        <v>795.8620324803253</v>
      </c>
      <c r="AC3">
        <v>719.90607709978042</v>
      </c>
      <c r="AD3">
        <v>581666.69431139959</v>
      </c>
      <c r="AE3">
        <v>795862.03248032532</v>
      </c>
      <c r="AF3">
        <v>7.1021644892306994E-6</v>
      </c>
      <c r="AG3">
        <v>27</v>
      </c>
      <c r="AH3">
        <v>719906.07709978044</v>
      </c>
    </row>
    <row r="4" spans="1:34" x14ac:dyDescent="0.25">
      <c r="A4">
        <v>2</v>
      </c>
      <c r="B4">
        <v>65</v>
      </c>
      <c r="C4" t="s">
        <v>34</v>
      </c>
      <c r="D4">
        <v>2.7042000000000002</v>
      </c>
      <c r="E4">
        <v>36.979999999999997</v>
      </c>
      <c r="F4">
        <v>32.46</v>
      </c>
      <c r="G4">
        <v>22.65</v>
      </c>
      <c r="H4">
        <v>0.39</v>
      </c>
      <c r="I4">
        <v>86</v>
      </c>
      <c r="J4">
        <v>135.9</v>
      </c>
      <c r="K4">
        <v>46.47</v>
      </c>
      <c r="L4">
        <v>3</v>
      </c>
      <c r="M4">
        <v>84</v>
      </c>
      <c r="N4">
        <v>21.43</v>
      </c>
      <c r="O4">
        <v>16994.64</v>
      </c>
      <c r="P4">
        <v>353.42</v>
      </c>
      <c r="Q4">
        <v>772.8</v>
      </c>
      <c r="R4">
        <v>213.61</v>
      </c>
      <c r="S4">
        <v>98.14</v>
      </c>
      <c r="T4">
        <v>53441.08</v>
      </c>
      <c r="U4">
        <v>0.46</v>
      </c>
      <c r="V4">
        <v>0.79</v>
      </c>
      <c r="W4">
        <v>12.41</v>
      </c>
      <c r="X4">
        <v>3.2</v>
      </c>
      <c r="Y4">
        <v>2</v>
      </c>
      <c r="Z4">
        <v>10</v>
      </c>
      <c r="AA4">
        <v>516.71661701564267</v>
      </c>
      <c r="AB4">
        <v>706.99447132908995</v>
      </c>
      <c r="AC4">
        <v>639.51991125841346</v>
      </c>
      <c r="AD4">
        <v>516716.61701564258</v>
      </c>
      <c r="AE4">
        <v>706994.47132908995</v>
      </c>
      <c r="AF4">
        <v>7.7564206662807061E-6</v>
      </c>
      <c r="AG4">
        <v>25</v>
      </c>
      <c r="AH4">
        <v>639519.91125841346</v>
      </c>
    </row>
    <row r="5" spans="1:34" x14ac:dyDescent="0.25">
      <c r="A5">
        <v>3</v>
      </c>
      <c r="B5">
        <v>65</v>
      </c>
      <c r="C5" t="s">
        <v>34</v>
      </c>
      <c r="D5">
        <v>2.8271000000000002</v>
      </c>
      <c r="E5">
        <v>35.369999999999997</v>
      </c>
      <c r="F5">
        <v>31.5</v>
      </c>
      <c r="G5">
        <v>30.49</v>
      </c>
      <c r="H5">
        <v>0.52</v>
      </c>
      <c r="I5">
        <v>62</v>
      </c>
      <c r="J5">
        <v>137.25</v>
      </c>
      <c r="K5">
        <v>46.47</v>
      </c>
      <c r="L5">
        <v>4</v>
      </c>
      <c r="M5">
        <v>60</v>
      </c>
      <c r="N5">
        <v>21.78</v>
      </c>
      <c r="O5">
        <v>17160.919999999998</v>
      </c>
      <c r="P5">
        <v>339.4</v>
      </c>
      <c r="Q5">
        <v>772.43</v>
      </c>
      <c r="R5">
        <v>182.03</v>
      </c>
      <c r="S5">
        <v>98.14</v>
      </c>
      <c r="T5">
        <v>37773.019999999997</v>
      </c>
      <c r="U5">
        <v>0.54</v>
      </c>
      <c r="V5">
        <v>0.81</v>
      </c>
      <c r="W5">
        <v>12.36</v>
      </c>
      <c r="X5">
        <v>2.25</v>
      </c>
      <c r="Y5">
        <v>2</v>
      </c>
      <c r="Z5">
        <v>10</v>
      </c>
      <c r="AA5">
        <v>485.67523602112362</v>
      </c>
      <c r="AB5">
        <v>664.52228440331044</v>
      </c>
      <c r="AC5">
        <v>601.10121024274156</v>
      </c>
      <c r="AD5">
        <v>485675.23602112359</v>
      </c>
      <c r="AE5">
        <v>664522.28440331039</v>
      </c>
      <c r="AF5">
        <v>8.1089330913549969E-6</v>
      </c>
      <c r="AG5">
        <v>24</v>
      </c>
      <c r="AH5">
        <v>601101.21024274151</v>
      </c>
    </row>
    <row r="6" spans="1:34" x14ac:dyDescent="0.25">
      <c r="A6">
        <v>4</v>
      </c>
      <c r="B6">
        <v>65</v>
      </c>
      <c r="C6" t="s">
        <v>34</v>
      </c>
      <c r="D6">
        <v>2.8925999999999998</v>
      </c>
      <c r="E6">
        <v>34.57</v>
      </c>
      <c r="F6">
        <v>31.06</v>
      </c>
      <c r="G6">
        <v>38.03</v>
      </c>
      <c r="H6">
        <v>0.64</v>
      </c>
      <c r="I6">
        <v>49</v>
      </c>
      <c r="J6">
        <v>138.6</v>
      </c>
      <c r="K6">
        <v>46.47</v>
      </c>
      <c r="L6">
        <v>5</v>
      </c>
      <c r="M6">
        <v>47</v>
      </c>
      <c r="N6">
        <v>22.13</v>
      </c>
      <c r="O6">
        <v>17327.689999999999</v>
      </c>
      <c r="P6">
        <v>331.12</v>
      </c>
      <c r="Q6">
        <v>772.29</v>
      </c>
      <c r="R6">
        <v>167.05</v>
      </c>
      <c r="S6">
        <v>98.14</v>
      </c>
      <c r="T6">
        <v>30349.97</v>
      </c>
      <c r="U6">
        <v>0.59</v>
      </c>
      <c r="V6">
        <v>0.83</v>
      </c>
      <c r="W6">
        <v>12.35</v>
      </c>
      <c r="X6">
        <v>1.81</v>
      </c>
      <c r="Y6">
        <v>2</v>
      </c>
      <c r="Z6">
        <v>10</v>
      </c>
      <c r="AA6">
        <v>465.16529565685721</v>
      </c>
      <c r="AB6">
        <v>636.45967916221241</v>
      </c>
      <c r="AC6">
        <v>575.71686065974018</v>
      </c>
      <c r="AD6">
        <v>465165.2956568572</v>
      </c>
      <c r="AE6">
        <v>636459.67916221241</v>
      </c>
      <c r="AF6">
        <v>8.2968058646858832E-6</v>
      </c>
      <c r="AG6">
        <v>23</v>
      </c>
      <c r="AH6">
        <v>575716.86065974017</v>
      </c>
    </row>
    <row r="7" spans="1:34" x14ac:dyDescent="0.25">
      <c r="A7">
        <v>5</v>
      </c>
      <c r="B7">
        <v>65</v>
      </c>
      <c r="C7" t="s">
        <v>34</v>
      </c>
      <c r="D7">
        <v>2.9426000000000001</v>
      </c>
      <c r="E7">
        <v>33.979999999999997</v>
      </c>
      <c r="F7">
        <v>30.71</v>
      </c>
      <c r="G7">
        <v>46.07</v>
      </c>
      <c r="H7">
        <v>0.76</v>
      </c>
      <c r="I7">
        <v>40</v>
      </c>
      <c r="J7">
        <v>139.94999999999999</v>
      </c>
      <c r="K7">
        <v>46.47</v>
      </c>
      <c r="L7">
        <v>6</v>
      </c>
      <c r="M7">
        <v>38</v>
      </c>
      <c r="N7">
        <v>22.49</v>
      </c>
      <c r="O7">
        <v>17494.97</v>
      </c>
      <c r="P7">
        <v>323.76</v>
      </c>
      <c r="Q7">
        <v>772.37</v>
      </c>
      <c r="R7">
        <v>155.38999999999999</v>
      </c>
      <c r="S7">
        <v>98.14</v>
      </c>
      <c r="T7">
        <v>24561.94</v>
      </c>
      <c r="U7">
        <v>0.63</v>
      </c>
      <c r="V7">
        <v>0.84</v>
      </c>
      <c r="W7">
        <v>12.34</v>
      </c>
      <c r="X7">
        <v>1.46</v>
      </c>
      <c r="Y7">
        <v>2</v>
      </c>
      <c r="Z7">
        <v>10</v>
      </c>
      <c r="AA7">
        <v>456.71033585620239</v>
      </c>
      <c r="AB7">
        <v>624.89123015645555</v>
      </c>
      <c r="AC7">
        <v>565.25248819067258</v>
      </c>
      <c r="AD7">
        <v>456710.33585620252</v>
      </c>
      <c r="AE7">
        <v>624891.23015645554</v>
      </c>
      <c r="AF7">
        <v>8.4402201954728212E-6</v>
      </c>
      <c r="AG7">
        <v>23</v>
      </c>
      <c r="AH7">
        <v>565252.48819067259</v>
      </c>
    </row>
    <row r="8" spans="1:34" x14ac:dyDescent="0.25">
      <c r="A8">
        <v>6</v>
      </c>
      <c r="B8">
        <v>65</v>
      </c>
      <c r="C8" t="s">
        <v>34</v>
      </c>
      <c r="D8">
        <v>2.9761000000000002</v>
      </c>
      <c r="E8">
        <v>33.6</v>
      </c>
      <c r="F8">
        <v>30.5</v>
      </c>
      <c r="G8">
        <v>53.81</v>
      </c>
      <c r="H8">
        <v>0.88</v>
      </c>
      <c r="I8">
        <v>34</v>
      </c>
      <c r="J8">
        <v>141.31</v>
      </c>
      <c r="K8">
        <v>46.47</v>
      </c>
      <c r="L8">
        <v>7</v>
      </c>
      <c r="M8">
        <v>32</v>
      </c>
      <c r="N8">
        <v>22.85</v>
      </c>
      <c r="O8">
        <v>17662.75</v>
      </c>
      <c r="P8">
        <v>317.43</v>
      </c>
      <c r="Q8">
        <v>772.32</v>
      </c>
      <c r="R8">
        <v>148.22</v>
      </c>
      <c r="S8">
        <v>98.14</v>
      </c>
      <c r="T8">
        <v>21008.71</v>
      </c>
      <c r="U8">
        <v>0.66</v>
      </c>
      <c r="V8">
        <v>0.84</v>
      </c>
      <c r="W8">
        <v>12.33</v>
      </c>
      <c r="X8">
        <v>1.25</v>
      </c>
      <c r="Y8">
        <v>2</v>
      </c>
      <c r="Z8">
        <v>10</v>
      </c>
      <c r="AA8">
        <v>440.9417999440542</v>
      </c>
      <c r="AB8">
        <v>603.31602366274717</v>
      </c>
      <c r="AC8">
        <v>545.7363891237311</v>
      </c>
      <c r="AD8">
        <v>440941.79994405422</v>
      </c>
      <c r="AE8">
        <v>603316.02366274712</v>
      </c>
      <c r="AF8">
        <v>8.5363077971000695E-6</v>
      </c>
      <c r="AG8">
        <v>22</v>
      </c>
      <c r="AH8">
        <v>545736.38912373106</v>
      </c>
    </row>
    <row r="9" spans="1:34" x14ac:dyDescent="0.25">
      <c r="A9">
        <v>7</v>
      </c>
      <c r="B9">
        <v>65</v>
      </c>
      <c r="C9" t="s">
        <v>34</v>
      </c>
      <c r="D9">
        <v>3.0063</v>
      </c>
      <c r="E9">
        <v>33.26</v>
      </c>
      <c r="F9">
        <v>30.29</v>
      </c>
      <c r="G9">
        <v>62.68</v>
      </c>
      <c r="H9">
        <v>0.99</v>
      </c>
      <c r="I9">
        <v>29</v>
      </c>
      <c r="J9">
        <v>142.68</v>
      </c>
      <c r="K9">
        <v>46.47</v>
      </c>
      <c r="L9">
        <v>8</v>
      </c>
      <c r="M9">
        <v>27</v>
      </c>
      <c r="N9">
        <v>23.21</v>
      </c>
      <c r="O9">
        <v>17831.04</v>
      </c>
      <c r="P9">
        <v>311.66000000000003</v>
      </c>
      <c r="Q9">
        <v>772.21</v>
      </c>
      <c r="R9">
        <v>141.55000000000001</v>
      </c>
      <c r="S9">
        <v>98.14</v>
      </c>
      <c r="T9">
        <v>17699.52</v>
      </c>
      <c r="U9">
        <v>0.69</v>
      </c>
      <c r="V9">
        <v>0.85</v>
      </c>
      <c r="W9">
        <v>12.32</v>
      </c>
      <c r="X9">
        <v>1.04</v>
      </c>
      <c r="Y9">
        <v>2</v>
      </c>
      <c r="Z9">
        <v>10</v>
      </c>
      <c r="AA9">
        <v>435.49351214350742</v>
      </c>
      <c r="AB9">
        <v>595.86143593254496</v>
      </c>
      <c r="AC9">
        <v>538.99325678391983</v>
      </c>
      <c r="AD9">
        <v>435493.51214350743</v>
      </c>
      <c r="AE9">
        <v>595861.43593254499</v>
      </c>
      <c r="AF9">
        <v>8.6229300528953784E-6</v>
      </c>
      <c r="AG9">
        <v>22</v>
      </c>
      <c r="AH9">
        <v>538993.25678391987</v>
      </c>
    </row>
    <row r="10" spans="1:34" x14ac:dyDescent="0.25">
      <c r="A10">
        <v>8</v>
      </c>
      <c r="B10">
        <v>65</v>
      </c>
      <c r="C10" t="s">
        <v>34</v>
      </c>
      <c r="D10">
        <v>3.0232000000000001</v>
      </c>
      <c r="E10">
        <v>33.08</v>
      </c>
      <c r="F10">
        <v>30.19</v>
      </c>
      <c r="G10">
        <v>69.67</v>
      </c>
      <c r="H10">
        <v>1.1100000000000001</v>
      </c>
      <c r="I10">
        <v>26</v>
      </c>
      <c r="J10">
        <v>144.05000000000001</v>
      </c>
      <c r="K10">
        <v>46.47</v>
      </c>
      <c r="L10">
        <v>9</v>
      </c>
      <c r="M10">
        <v>24</v>
      </c>
      <c r="N10">
        <v>23.58</v>
      </c>
      <c r="O10">
        <v>17999.830000000002</v>
      </c>
      <c r="P10">
        <v>307.08</v>
      </c>
      <c r="Q10">
        <v>772.18</v>
      </c>
      <c r="R10">
        <v>138.11000000000001</v>
      </c>
      <c r="S10">
        <v>98.14</v>
      </c>
      <c r="T10">
        <v>15993.53</v>
      </c>
      <c r="U10">
        <v>0.71</v>
      </c>
      <c r="V10">
        <v>0.85</v>
      </c>
      <c r="W10">
        <v>12.31</v>
      </c>
      <c r="X10">
        <v>0.94</v>
      </c>
      <c r="Y10">
        <v>2</v>
      </c>
      <c r="Z10">
        <v>10</v>
      </c>
      <c r="AA10">
        <v>431.93037244933339</v>
      </c>
      <c r="AB10">
        <v>590.98619100834708</v>
      </c>
      <c r="AC10">
        <v>534.58329839283817</v>
      </c>
      <c r="AD10">
        <v>431930.37244933337</v>
      </c>
      <c r="AE10">
        <v>590986.19100834709</v>
      </c>
      <c r="AF10">
        <v>8.6714040967013629E-6</v>
      </c>
      <c r="AG10">
        <v>22</v>
      </c>
      <c r="AH10">
        <v>534583.29839283822</v>
      </c>
    </row>
    <row r="11" spans="1:34" x14ac:dyDescent="0.25">
      <c r="A11">
        <v>9</v>
      </c>
      <c r="B11">
        <v>65</v>
      </c>
      <c r="C11" t="s">
        <v>34</v>
      </c>
      <c r="D11">
        <v>3.0417999999999998</v>
      </c>
      <c r="E11">
        <v>32.880000000000003</v>
      </c>
      <c r="F11">
        <v>30.07</v>
      </c>
      <c r="G11">
        <v>78.44</v>
      </c>
      <c r="H11">
        <v>1.22</v>
      </c>
      <c r="I11">
        <v>23</v>
      </c>
      <c r="J11">
        <v>145.41999999999999</v>
      </c>
      <c r="K11">
        <v>46.47</v>
      </c>
      <c r="L11">
        <v>10</v>
      </c>
      <c r="M11">
        <v>21</v>
      </c>
      <c r="N11">
        <v>23.95</v>
      </c>
      <c r="O11">
        <v>18169.150000000001</v>
      </c>
      <c r="P11">
        <v>302.08999999999997</v>
      </c>
      <c r="Q11">
        <v>772.16</v>
      </c>
      <c r="R11">
        <v>134.06</v>
      </c>
      <c r="S11">
        <v>98.14</v>
      </c>
      <c r="T11">
        <v>13984.08</v>
      </c>
      <c r="U11">
        <v>0.73</v>
      </c>
      <c r="V11">
        <v>0.85</v>
      </c>
      <c r="W11">
        <v>12.31</v>
      </c>
      <c r="X11">
        <v>0.82</v>
      </c>
      <c r="Y11">
        <v>2</v>
      </c>
      <c r="Z11">
        <v>10</v>
      </c>
      <c r="AA11">
        <v>428.05117156614273</v>
      </c>
      <c r="AB11">
        <v>585.67849722170092</v>
      </c>
      <c r="AC11">
        <v>529.78216345179464</v>
      </c>
      <c r="AD11">
        <v>428051.1715661427</v>
      </c>
      <c r="AE11">
        <v>585678.49722170096</v>
      </c>
      <c r="AF11">
        <v>8.7247542277541041E-6</v>
      </c>
      <c r="AG11">
        <v>22</v>
      </c>
      <c r="AH11">
        <v>529782.16345179465</v>
      </c>
    </row>
    <row r="12" spans="1:34" x14ac:dyDescent="0.25">
      <c r="A12">
        <v>10</v>
      </c>
      <c r="B12">
        <v>65</v>
      </c>
      <c r="C12" t="s">
        <v>34</v>
      </c>
      <c r="D12">
        <v>3.0518000000000001</v>
      </c>
      <c r="E12">
        <v>32.770000000000003</v>
      </c>
      <c r="F12">
        <v>30.02</v>
      </c>
      <c r="G12">
        <v>85.76</v>
      </c>
      <c r="H12">
        <v>1.33</v>
      </c>
      <c r="I12">
        <v>21</v>
      </c>
      <c r="J12">
        <v>146.80000000000001</v>
      </c>
      <c r="K12">
        <v>46.47</v>
      </c>
      <c r="L12">
        <v>11</v>
      </c>
      <c r="M12">
        <v>19</v>
      </c>
      <c r="N12">
        <v>24.33</v>
      </c>
      <c r="O12">
        <v>18338.990000000002</v>
      </c>
      <c r="P12">
        <v>297.54000000000002</v>
      </c>
      <c r="Q12">
        <v>772.22</v>
      </c>
      <c r="R12">
        <v>132.09</v>
      </c>
      <c r="S12">
        <v>98.14</v>
      </c>
      <c r="T12">
        <v>13008.12</v>
      </c>
      <c r="U12">
        <v>0.74</v>
      </c>
      <c r="V12">
        <v>0.86</v>
      </c>
      <c r="W12">
        <v>12.31</v>
      </c>
      <c r="X12">
        <v>0.77</v>
      </c>
      <c r="Y12">
        <v>2</v>
      </c>
      <c r="Z12">
        <v>10</v>
      </c>
      <c r="AA12">
        <v>425.19069588515288</v>
      </c>
      <c r="AB12">
        <v>581.76466819969005</v>
      </c>
      <c r="AC12">
        <v>526.24186477855096</v>
      </c>
      <c r="AD12">
        <v>425190.69588515291</v>
      </c>
      <c r="AE12">
        <v>581764.66819969006</v>
      </c>
      <c r="AF12">
        <v>8.753437093911491E-6</v>
      </c>
      <c r="AG12">
        <v>22</v>
      </c>
      <c r="AH12">
        <v>526241.86477855092</v>
      </c>
    </row>
    <row r="13" spans="1:34" x14ac:dyDescent="0.25">
      <c r="A13">
        <v>11</v>
      </c>
      <c r="B13">
        <v>65</v>
      </c>
      <c r="C13" t="s">
        <v>34</v>
      </c>
      <c r="D13">
        <v>3.0667</v>
      </c>
      <c r="E13">
        <v>32.61</v>
      </c>
      <c r="F13">
        <v>29.91</v>
      </c>
      <c r="G13">
        <v>94.45</v>
      </c>
      <c r="H13">
        <v>1.43</v>
      </c>
      <c r="I13">
        <v>19</v>
      </c>
      <c r="J13">
        <v>148.18</v>
      </c>
      <c r="K13">
        <v>46.47</v>
      </c>
      <c r="L13">
        <v>12</v>
      </c>
      <c r="M13">
        <v>17</v>
      </c>
      <c r="N13">
        <v>24.71</v>
      </c>
      <c r="O13">
        <v>18509.36</v>
      </c>
      <c r="P13">
        <v>291.51</v>
      </c>
      <c r="Q13">
        <v>772.15</v>
      </c>
      <c r="R13">
        <v>129.01</v>
      </c>
      <c r="S13">
        <v>98.14</v>
      </c>
      <c r="T13">
        <v>11476.19</v>
      </c>
      <c r="U13">
        <v>0.76</v>
      </c>
      <c r="V13">
        <v>0.86</v>
      </c>
      <c r="W13">
        <v>12.3</v>
      </c>
      <c r="X13">
        <v>0.66</v>
      </c>
      <c r="Y13">
        <v>2</v>
      </c>
      <c r="Z13">
        <v>10</v>
      </c>
      <c r="AA13">
        <v>421.20329209192732</v>
      </c>
      <c r="AB13">
        <v>576.30892641795867</v>
      </c>
      <c r="AC13">
        <v>521.30681133528617</v>
      </c>
      <c r="AD13">
        <v>421203.29209192732</v>
      </c>
      <c r="AE13">
        <v>576308.92641795869</v>
      </c>
      <c r="AF13">
        <v>8.7961745644859981E-6</v>
      </c>
      <c r="AG13">
        <v>22</v>
      </c>
      <c r="AH13">
        <v>521306.81133528618</v>
      </c>
    </row>
    <row r="14" spans="1:34" x14ac:dyDescent="0.25">
      <c r="A14">
        <v>12</v>
      </c>
      <c r="B14">
        <v>65</v>
      </c>
      <c r="C14" t="s">
        <v>34</v>
      </c>
      <c r="D14">
        <v>3.0773000000000001</v>
      </c>
      <c r="E14">
        <v>32.5</v>
      </c>
      <c r="F14">
        <v>29.85</v>
      </c>
      <c r="G14">
        <v>105.36</v>
      </c>
      <c r="H14">
        <v>1.54</v>
      </c>
      <c r="I14">
        <v>17</v>
      </c>
      <c r="J14">
        <v>149.56</v>
      </c>
      <c r="K14">
        <v>46.47</v>
      </c>
      <c r="L14">
        <v>13</v>
      </c>
      <c r="M14">
        <v>15</v>
      </c>
      <c r="N14">
        <v>25.1</v>
      </c>
      <c r="O14">
        <v>18680.25</v>
      </c>
      <c r="P14">
        <v>286.7</v>
      </c>
      <c r="Q14">
        <v>772.14</v>
      </c>
      <c r="R14">
        <v>127</v>
      </c>
      <c r="S14">
        <v>98.14</v>
      </c>
      <c r="T14">
        <v>10484.19</v>
      </c>
      <c r="U14">
        <v>0.77</v>
      </c>
      <c r="V14">
        <v>0.86</v>
      </c>
      <c r="W14">
        <v>12.29</v>
      </c>
      <c r="X14">
        <v>0.6</v>
      </c>
      <c r="Y14">
        <v>2</v>
      </c>
      <c r="Z14">
        <v>10</v>
      </c>
      <c r="AA14">
        <v>418.20749100439838</v>
      </c>
      <c r="AB14">
        <v>572.20993920458545</v>
      </c>
      <c r="AC14">
        <v>517.59902570859265</v>
      </c>
      <c r="AD14">
        <v>418207.49100439838</v>
      </c>
      <c r="AE14">
        <v>572209.93920458551</v>
      </c>
      <c r="AF14">
        <v>8.8265784026128297E-6</v>
      </c>
      <c r="AG14">
        <v>22</v>
      </c>
      <c r="AH14">
        <v>517599.02570859267</v>
      </c>
    </row>
    <row r="15" spans="1:34" x14ac:dyDescent="0.25">
      <c r="A15">
        <v>13</v>
      </c>
      <c r="B15">
        <v>65</v>
      </c>
      <c r="C15" t="s">
        <v>34</v>
      </c>
      <c r="D15">
        <v>3.0842999999999998</v>
      </c>
      <c r="E15">
        <v>32.42</v>
      </c>
      <c r="F15">
        <v>29.81</v>
      </c>
      <c r="G15">
        <v>111.77</v>
      </c>
      <c r="H15">
        <v>1.64</v>
      </c>
      <c r="I15">
        <v>16</v>
      </c>
      <c r="J15">
        <v>150.94999999999999</v>
      </c>
      <c r="K15">
        <v>46.47</v>
      </c>
      <c r="L15">
        <v>14</v>
      </c>
      <c r="M15">
        <v>14</v>
      </c>
      <c r="N15">
        <v>25.49</v>
      </c>
      <c r="O15">
        <v>18851.689999999999</v>
      </c>
      <c r="P15">
        <v>282.57</v>
      </c>
      <c r="Q15">
        <v>772.23</v>
      </c>
      <c r="R15">
        <v>125.35</v>
      </c>
      <c r="S15">
        <v>98.14</v>
      </c>
      <c r="T15">
        <v>9662.34</v>
      </c>
      <c r="U15">
        <v>0.78</v>
      </c>
      <c r="V15">
        <v>0.86</v>
      </c>
      <c r="W15">
        <v>12.3</v>
      </c>
      <c r="X15">
        <v>0.56000000000000005</v>
      </c>
      <c r="Y15">
        <v>2</v>
      </c>
      <c r="Z15">
        <v>10</v>
      </c>
      <c r="AA15">
        <v>415.81881649008892</v>
      </c>
      <c r="AB15">
        <v>568.9416493532251</v>
      </c>
      <c r="AC15">
        <v>514.64265685357259</v>
      </c>
      <c r="AD15">
        <v>415818.81649008888</v>
      </c>
      <c r="AE15">
        <v>568941.64935322513</v>
      </c>
      <c r="AF15">
        <v>8.8466564089229997E-6</v>
      </c>
      <c r="AG15">
        <v>22</v>
      </c>
      <c r="AH15">
        <v>514642.65685357258</v>
      </c>
    </row>
    <row r="16" spans="1:34" x14ac:dyDescent="0.25">
      <c r="A16">
        <v>14</v>
      </c>
      <c r="B16">
        <v>65</v>
      </c>
      <c r="C16" t="s">
        <v>34</v>
      </c>
      <c r="D16">
        <v>3.0912999999999999</v>
      </c>
      <c r="E16">
        <v>32.35</v>
      </c>
      <c r="F16">
        <v>29.76</v>
      </c>
      <c r="G16">
        <v>119.04</v>
      </c>
      <c r="H16">
        <v>1.74</v>
      </c>
      <c r="I16">
        <v>15</v>
      </c>
      <c r="J16">
        <v>152.35</v>
      </c>
      <c r="K16">
        <v>46.47</v>
      </c>
      <c r="L16">
        <v>15</v>
      </c>
      <c r="M16">
        <v>13</v>
      </c>
      <c r="N16">
        <v>25.88</v>
      </c>
      <c r="O16">
        <v>19023.66</v>
      </c>
      <c r="P16">
        <v>277.22000000000003</v>
      </c>
      <c r="Q16">
        <v>772.25</v>
      </c>
      <c r="R16">
        <v>123.87</v>
      </c>
      <c r="S16">
        <v>98.14</v>
      </c>
      <c r="T16">
        <v>8929.11</v>
      </c>
      <c r="U16">
        <v>0.79</v>
      </c>
      <c r="V16">
        <v>0.86</v>
      </c>
      <c r="W16">
        <v>12.29</v>
      </c>
      <c r="X16">
        <v>0.51</v>
      </c>
      <c r="Y16">
        <v>2</v>
      </c>
      <c r="Z16">
        <v>10</v>
      </c>
      <c r="AA16">
        <v>412.87821234192802</v>
      </c>
      <c r="AB16">
        <v>564.91818502741228</v>
      </c>
      <c r="AC16">
        <v>511.00318631604767</v>
      </c>
      <c r="AD16">
        <v>412878.21234192798</v>
      </c>
      <c r="AE16">
        <v>564918.18502741226</v>
      </c>
      <c r="AF16">
        <v>8.8667344152331714E-6</v>
      </c>
      <c r="AG16">
        <v>22</v>
      </c>
      <c r="AH16">
        <v>511003.18631604768</v>
      </c>
    </row>
    <row r="17" spans="1:34" x14ac:dyDescent="0.25">
      <c r="A17">
        <v>15</v>
      </c>
      <c r="B17">
        <v>65</v>
      </c>
      <c r="C17" t="s">
        <v>34</v>
      </c>
      <c r="D17">
        <v>3.0968</v>
      </c>
      <c r="E17">
        <v>32.29</v>
      </c>
      <c r="F17">
        <v>29.73</v>
      </c>
      <c r="G17">
        <v>127.41</v>
      </c>
      <c r="H17">
        <v>1.84</v>
      </c>
      <c r="I17">
        <v>14</v>
      </c>
      <c r="J17">
        <v>153.75</v>
      </c>
      <c r="K17">
        <v>46.47</v>
      </c>
      <c r="L17">
        <v>16</v>
      </c>
      <c r="M17">
        <v>8</v>
      </c>
      <c r="N17">
        <v>26.28</v>
      </c>
      <c r="O17">
        <v>19196.18</v>
      </c>
      <c r="P17">
        <v>273.35000000000002</v>
      </c>
      <c r="Q17">
        <v>772.21</v>
      </c>
      <c r="R17">
        <v>122.49</v>
      </c>
      <c r="S17">
        <v>98.14</v>
      </c>
      <c r="T17">
        <v>8244.89</v>
      </c>
      <c r="U17">
        <v>0.8</v>
      </c>
      <c r="V17">
        <v>0.86</v>
      </c>
      <c r="W17">
        <v>12.3</v>
      </c>
      <c r="X17">
        <v>0.48</v>
      </c>
      <c r="Y17">
        <v>2</v>
      </c>
      <c r="Z17">
        <v>10</v>
      </c>
      <c r="AA17">
        <v>410.74754385365588</v>
      </c>
      <c r="AB17">
        <v>562.00291040329853</v>
      </c>
      <c r="AC17">
        <v>508.36614141044572</v>
      </c>
      <c r="AD17">
        <v>410747.54385365592</v>
      </c>
      <c r="AE17">
        <v>562002.91040329856</v>
      </c>
      <c r="AF17">
        <v>8.8825099916197346E-6</v>
      </c>
      <c r="AG17">
        <v>22</v>
      </c>
      <c r="AH17">
        <v>508366.14141044568</v>
      </c>
    </row>
    <row r="18" spans="1:34" x14ac:dyDescent="0.25">
      <c r="A18">
        <v>16</v>
      </c>
      <c r="B18">
        <v>65</v>
      </c>
      <c r="C18" t="s">
        <v>34</v>
      </c>
      <c r="D18">
        <v>3.1027</v>
      </c>
      <c r="E18">
        <v>32.229999999999997</v>
      </c>
      <c r="F18">
        <v>29.7</v>
      </c>
      <c r="G18">
        <v>137.06</v>
      </c>
      <c r="H18">
        <v>1.94</v>
      </c>
      <c r="I18">
        <v>13</v>
      </c>
      <c r="J18">
        <v>155.15</v>
      </c>
      <c r="K18">
        <v>46.47</v>
      </c>
      <c r="L18">
        <v>17</v>
      </c>
      <c r="M18">
        <v>0</v>
      </c>
      <c r="N18">
        <v>26.68</v>
      </c>
      <c r="O18">
        <v>19369.259999999998</v>
      </c>
      <c r="P18">
        <v>271.8</v>
      </c>
      <c r="Q18">
        <v>772.35</v>
      </c>
      <c r="R18">
        <v>121.13</v>
      </c>
      <c r="S18">
        <v>98.14</v>
      </c>
      <c r="T18">
        <v>7567.72</v>
      </c>
      <c r="U18">
        <v>0.81</v>
      </c>
      <c r="V18">
        <v>0.86</v>
      </c>
      <c r="W18">
        <v>12.31</v>
      </c>
      <c r="X18">
        <v>0.45</v>
      </c>
      <c r="Y18">
        <v>2</v>
      </c>
      <c r="Z18">
        <v>10</v>
      </c>
      <c r="AA18">
        <v>399.92771147019653</v>
      </c>
      <c r="AB18">
        <v>547.19873839893341</v>
      </c>
      <c r="AC18">
        <v>494.97485880439137</v>
      </c>
      <c r="AD18">
        <v>399927.71147019649</v>
      </c>
      <c r="AE18">
        <v>547198.73839893343</v>
      </c>
      <c r="AF18">
        <v>8.8994328826525943E-6</v>
      </c>
      <c r="AG18">
        <v>21</v>
      </c>
      <c r="AH18">
        <v>494974.85880439141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H2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1.7027000000000001</v>
      </c>
      <c r="E2">
        <v>58.73</v>
      </c>
      <c r="F2">
        <v>44.57</v>
      </c>
      <c r="G2">
        <v>6.87</v>
      </c>
      <c r="H2">
        <v>0.12</v>
      </c>
      <c r="I2">
        <v>389</v>
      </c>
      <c r="J2">
        <v>150.44</v>
      </c>
      <c r="K2">
        <v>49.1</v>
      </c>
      <c r="L2">
        <v>1</v>
      </c>
      <c r="M2">
        <v>387</v>
      </c>
      <c r="N2">
        <v>25.34</v>
      </c>
      <c r="O2">
        <v>18787.759999999998</v>
      </c>
      <c r="P2">
        <v>534.07000000000005</v>
      </c>
      <c r="Q2">
        <v>775.46</v>
      </c>
      <c r="R2">
        <v>617.9</v>
      </c>
      <c r="S2">
        <v>98.14</v>
      </c>
      <c r="T2">
        <v>254074.39</v>
      </c>
      <c r="U2">
        <v>0.16</v>
      </c>
      <c r="V2">
        <v>0.57999999999999996</v>
      </c>
      <c r="W2">
        <v>12.92</v>
      </c>
      <c r="X2">
        <v>15.27</v>
      </c>
      <c r="Y2">
        <v>2</v>
      </c>
      <c r="Z2">
        <v>10</v>
      </c>
      <c r="AA2">
        <v>1029.2771337842901</v>
      </c>
      <c r="AB2">
        <v>1408.3023829460369</v>
      </c>
      <c r="AC2">
        <v>1273.895980082475</v>
      </c>
      <c r="AD2">
        <v>1029277.1337842901</v>
      </c>
      <c r="AE2">
        <v>1408302.382946037</v>
      </c>
      <c r="AF2">
        <v>4.6099074336622831E-6</v>
      </c>
      <c r="AG2">
        <v>39</v>
      </c>
      <c r="AH2">
        <v>1273895.9800824751</v>
      </c>
    </row>
    <row r="3" spans="1:34" x14ac:dyDescent="0.25">
      <c r="A3">
        <v>1</v>
      </c>
      <c r="B3">
        <v>75</v>
      </c>
      <c r="C3" t="s">
        <v>34</v>
      </c>
      <c r="D3">
        <v>2.3824000000000001</v>
      </c>
      <c r="E3">
        <v>41.97</v>
      </c>
      <c r="F3">
        <v>35.049999999999997</v>
      </c>
      <c r="G3">
        <v>13.84</v>
      </c>
      <c r="H3">
        <v>0.23</v>
      </c>
      <c r="I3">
        <v>152</v>
      </c>
      <c r="J3">
        <v>151.83000000000001</v>
      </c>
      <c r="K3">
        <v>49.1</v>
      </c>
      <c r="L3">
        <v>2</v>
      </c>
      <c r="M3">
        <v>150</v>
      </c>
      <c r="N3">
        <v>25.73</v>
      </c>
      <c r="O3">
        <v>18959.54</v>
      </c>
      <c r="P3">
        <v>418.14</v>
      </c>
      <c r="Q3">
        <v>773.27</v>
      </c>
      <c r="R3">
        <v>299.36</v>
      </c>
      <c r="S3">
        <v>98.14</v>
      </c>
      <c r="T3">
        <v>95987.28</v>
      </c>
      <c r="U3">
        <v>0.33</v>
      </c>
      <c r="V3">
        <v>0.73</v>
      </c>
      <c r="W3">
        <v>12.54</v>
      </c>
      <c r="X3">
        <v>5.79</v>
      </c>
      <c r="Y3">
        <v>2</v>
      </c>
      <c r="Z3">
        <v>10</v>
      </c>
      <c r="AA3">
        <v>637.11204093398464</v>
      </c>
      <c r="AB3">
        <v>871.7248018054039</v>
      </c>
      <c r="AC3">
        <v>788.52861019453894</v>
      </c>
      <c r="AD3">
        <v>637112.04093398468</v>
      </c>
      <c r="AE3">
        <v>871724.8018054039</v>
      </c>
      <c r="AF3">
        <v>6.4501341809813963E-6</v>
      </c>
      <c r="AG3">
        <v>28</v>
      </c>
      <c r="AH3">
        <v>788528.61019453895</v>
      </c>
    </row>
    <row r="4" spans="1:34" x14ac:dyDescent="0.25">
      <c r="A4">
        <v>2</v>
      </c>
      <c r="B4">
        <v>75</v>
      </c>
      <c r="C4" t="s">
        <v>34</v>
      </c>
      <c r="D4">
        <v>2.6385000000000001</v>
      </c>
      <c r="E4">
        <v>37.9</v>
      </c>
      <c r="F4">
        <v>32.75</v>
      </c>
      <c r="G4">
        <v>20.91</v>
      </c>
      <c r="H4">
        <v>0.35</v>
      </c>
      <c r="I4">
        <v>94</v>
      </c>
      <c r="J4">
        <v>153.22999999999999</v>
      </c>
      <c r="K4">
        <v>49.1</v>
      </c>
      <c r="L4">
        <v>3</v>
      </c>
      <c r="M4">
        <v>92</v>
      </c>
      <c r="N4">
        <v>26.13</v>
      </c>
      <c r="O4">
        <v>19131.849999999999</v>
      </c>
      <c r="P4">
        <v>387.89</v>
      </c>
      <c r="Q4">
        <v>772.83</v>
      </c>
      <c r="R4">
        <v>223.13</v>
      </c>
      <c r="S4">
        <v>98.14</v>
      </c>
      <c r="T4">
        <v>58162.38</v>
      </c>
      <c r="U4">
        <v>0.44</v>
      </c>
      <c r="V4">
        <v>0.78</v>
      </c>
      <c r="W4">
        <v>12.43</v>
      </c>
      <c r="X4">
        <v>3.49</v>
      </c>
      <c r="Y4">
        <v>2</v>
      </c>
      <c r="Z4">
        <v>10</v>
      </c>
      <c r="AA4">
        <v>549.63471825955207</v>
      </c>
      <c r="AB4">
        <v>752.03446969513959</v>
      </c>
      <c r="AC4">
        <v>680.26135539444192</v>
      </c>
      <c r="AD4">
        <v>549634.71825955203</v>
      </c>
      <c r="AE4">
        <v>752034.46969513956</v>
      </c>
      <c r="AF4">
        <v>7.1435019461548914E-6</v>
      </c>
      <c r="AG4">
        <v>25</v>
      </c>
      <c r="AH4">
        <v>680261.35539444187</v>
      </c>
    </row>
    <row r="5" spans="1:34" x14ac:dyDescent="0.25">
      <c r="A5">
        <v>3</v>
      </c>
      <c r="B5">
        <v>75</v>
      </c>
      <c r="C5" t="s">
        <v>34</v>
      </c>
      <c r="D5">
        <v>2.7683</v>
      </c>
      <c r="E5">
        <v>36.119999999999997</v>
      </c>
      <c r="F5">
        <v>31.77</v>
      </c>
      <c r="G5">
        <v>28.03</v>
      </c>
      <c r="H5">
        <v>0.46</v>
      </c>
      <c r="I5">
        <v>68</v>
      </c>
      <c r="J5">
        <v>154.63</v>
      </c>
      <c r="K5">
        <v>49.1</v>
      </c>
      <c r="L5">
        <v>4</v>
      </c>
      <c r="M5">
        <v>66</v>
      </c>
      <c r="N5">
        <v>26.53</v>
      </c>
      <c r="O5">
        <v>19304.72</v>
      </c>
      <c r="P5">
        <v>373.21</v>
      </c>
      <c r="Q5">
        <v>772.45</v>
      </c>
      <c r="R5">
        <v>190.32</v>
      </c>
      <c r="S5">
        <v>98.14</v>
      </c>
      <c r="T5">
        <v>41890.36</v>
      </c>
      <c r="U5">
        <v>0.52</v>
      </c>
      <c r="V5">
        <v>0.81</v>
      </c>
      <c r="W5">
        <v>12.39</v>
      </c>
      <c r="X5">
        <v>2.52</v>
      </c>
      <c r="Y5">
        <v>2</v>
      </c>
      <c r="Z5">
        <v>10</v>
      </c>
      <c r="AA5">
        <v>515.37517408736369</v>
      </c>
      <c r="AB5">
        <v>705.15904993433332</v>
      </c>
      <c r="AC5">
        <v>637.85965990554223</v>
      </c>
      <c r="AD5">
        <v>515375.17408736359</v>
      </c>
      <c r="AE5">
        <v>705159.04993433331</v>
      </c>
      <c r="AF5">
        <v>7.4949237966801534E-6</v>
      </c>
      <c r="AG5">
        <v>24</v>
      </c>
      <c r="AH5">
        <v>637859.65990554227</v>
      </c>
    </row>
    <row r="6" spans="1:34" x14ac:dyDescent="0.25">
      <c r="A6">
        <v>4</v>
      </c>
      <c r="B6">
        <v>75</v>
      </c>
      <c r="C6" t="s">
        <v>34</v>
      </c>
      <c r="D6">
        <v>2.8426</v>
      </c>
      <c r="E6">
        <v>35.18</v>
      </c>
      <c r="F6">
        <v>31.25</v>
      </c>
      <c r="G6">
        <v>34.729999999999997</v>
      </c>
      <c r="H6">
        <v>0.56999999999999995</v>
      </c>
      <c r="I6">
        <v>54</v>
      </c>
      <c r="J6">
        <v>156.03</v>
      </c>
      <c r="K6">
        <v>49.1</v>
      </c>
      <c r="L6">
        <v>5</v>
      </c>
      <c r="M6">
        <v>52</v>
      </c>
      <c r="N6">
        <v>26.94</v>
      </c>
      <c r="O6">
        <v>19478.150000000001</v>
      </c>
      <c r="P6">
        <v>364.08</v>
      </c>
      <c r="Q6">
        <v>772.37</v>
      </c>
      <c r="R6">
        <v>173.67</v>
      </c>
      <c r="S6">
        <v>98.14</v>
      </c>
      <c r="T6">
        <v>33632.699999999997</v>
      </c>
      <c r="U6">
        <v>0.56999999999999995</v>
      </c>
      <c r="V6">
        <v>0.82</v>
      </c>
      <c r="W6">
        <v>12.36</v>
      </c>
      <c r="X6">
        <v>2</v>
      </c>
      <c r="Y6">
        <v>2</v>
      </c>
      <c r="Z6">
        <v>10</v>
      </c>
      <c r="AA6">
        <v>492.37604475473262</v>
      </c>
      <c r="AB6">
        <v>673.69062653145193</v>
      </c>
      <c r="AC6">
        <v>609.3945386660223</v>
      </c>
      <c r="AD6">
        <v>492376.04475473257</v>
      </c>
      <c r="AE6">
        <v>673690.62653145194</v>
      </c>
      <c r="AF6">
        <v>7.696084378298235E-6</v>
      </c>
      <c r="AG6">
        <v>23</v>
      </c>
      <c r="AH6">
        <v>609394.53866602224</v>
      </c>
    </row>
    <row r="7" spans="1:34" x14ac:dyDescent="0.25">
      <c r="A7">
        <v>5</v>
      </c>
      <c r="B7">
        <v>75</v>
      </c>
      <c r="C7" t="s">
        <v>34</v>
      </c>
      <c r="D7">
        <v>2.9005000000000001</v>
      </c>
      <c r="E7">
        <v>34.479999999999997</v>
      </c>
      <c r="F7">
        <v>30.86</v>
      </c>
      <c r="G7">
        <v>42.08</v>
      </c>
      <c r="H7">
        <v>0.67</v>
      </c>
      <c r="I7">
        <v>44</v>
      </c>
      <c r="J7">
        <v>157.44</v>
      </c>
      <c r="K7">
        <v>49.1</v>
      </c>
      <c r="L7">
        <v>6</v>
      </c>
      <c r="M7">
        <v>42</v>
      </c>
      <c r="N7">
        <v>27.35</v>
      </c>
      <c r="O7">
        <v>19652.13</v>
      </c>
      <c r="P7">
        <v>356.37</v>
      </c>
      <c r="Q7">
        <v>772.34</v>
      </c>
      <c r="R7">
        <v>159.94999999999999</v>
      </c>
      <c r="S7">
        <v>98.14</v>
      </c>
      <c r="T7">
        <v>26823.78</v>
      </c>
      <c r="U7">
        <v>0.61</v>
      </c>
      <c r="V7">
        <v>0.83</v>
      </c>
      <c r="W7">
        <v>12.35</v>
      </c>
      <c r="X7">
        <v>1.6</v>
      </c>
      <c r="Y7">
        <v>2</v>
      </c>
      <c r="Z7">
        <v>10</v>
      </c>
      <c r="AA7">
        <v>482.28828359536573</v>
      </c>
      <c r="AB7">
        <v>659.88810667259315</v>
      </c>
      <c r="AC7">
        <v>596.90931193053461</v>
      </c>
      <c r="AD7">
        <v>482288.2835953657</v>
      </c>
      <c r="AE7">
        <v>659888.10667259316</v>
      </c>
      <c r="AF7">
        <v>7.8528434318068083E-6</v>
      </c>
      <c r="AG7">
        <v>23</v>
      </c>
      <c r="AH7">
        <v>596909.31193053466</v>
      </c>
    </row>
    <row r="8" spans="1:34" x14ac:dyDescent="0.25">
      <c r="A8">
        <v>6</v>
      </c>
      <c r="B8">
        <v>75</v>
      </c>
      <c r="C8" t="s">
        <v>34</v>
      </c>
      <c r="D8">
        <v>2.9422000000000001</v>
      </c>
      <c r="E8">
        <v>33.99</v>
      </c>
      <c r="F8">
        <v>30.58</v>
      </c>
      <c r="G8">
        <v>49.59</v>
      </c>
      <c r="H8">
        <v>0.78</v>
      </c>
      <c r="I8">
        <v>37</v>
      </c>
      <c r="J8">
        <v>158.86000000000001</v>
      </c>
      <c r="K8">
        <v>49.1</v>
      </c>
      <c r="L8">
        <v>7</v>
      </c>
      <c r="M8">
        <v>35</v>
      </c>
      <c r="N8">
        <v>27.77</v>
      </c>
      <c r="O8">
        <v>19826.68</v>
      </c>
      <c r="P8">
        <v>350.23</v>
      </c>
      <c r="Q8">
        <v>772.31</v>
      </c>
      <c r="R8">
        <v>151.18</v>
      </c>
      <c r="S8">
        <v>98.14</v>
      </c>
      <c r="T8">
        <v>22475.24</v>
      </c>
      <c r="U8">
        <v>0.65</v>
      </c>
      <c r="V8">
        <v>0.84</v>
      </c>
      <c r="W8">
        <v>12.33</v>
      </c>
      <c r="X8">
        <v>1.33</v>
      </c>
      <c r="Y8">
        <v>2</v>
      </c>
      <c r="Z8">
        <v>10</v>
      </c>
      <c r="AA8">
        <v>474.99995689827949</v>
      </c>
      <c r="AB8">
        <v>649.9158965473589</v>
      </c>
      <c r="AC8">
        <v>587.88883554356801</v>
      </c>
      <c r="AD8">
        <v>474999.95689827949</v>
      </c>
      <c r="AE8">
        <v>649915.89654735895</v>
      </c>
      <c r="AF8">
        <v>7.9657424392559879E-6</v>
      </c>
      <c r="AG8">
        <v>23</v>
      </c>
      <c r="AH8">
        <v>587888.83554356801</v>
      </c>
    </row>
    <row r="9" spans="1:34" x14ac:dyDescent="0.25">
      <c r="A9">
        <v>7</v>
      </c>
      <c r="B9">
        <v>75</v>
      </c>
      <c r="C9" t="s">
        <v>34</v>
      </c>
      <c r="D9">
        <v>2.9727000000000001</v>
      </c>
      <c r="E9">
        <v>33.64</v>
      </c>
      <c r="F9">
        <v>30.39</v>
      </c>
      <c r="G9">
        <v>56.97</v>
      </c>
      <c r="H9">
        <v>0.88</v>
      </c>
      <c r="I9">
        <v>32</v>
      </c>
      <c r="J9">
        <v>160.28</v>
      </c>
      <c r="K9">
        <v>49.1</v>
      </c>
      <c r="L9">
        <v>8</v>
      </c>
      <c r="M9">
        <v>30</v>
      </c>
      <c r="N9">
        <v>28.19</v>
      </c>
      <c r="O9">
        <v>20001.93</v>
      </c>
      <c r="P9">
        <v>344.75</v>
      </c>
      <c r="Q9">
        <v>772.13</v>
      </c>
      <c r="R9">
        <v>144.41</v>
      </c>
      <c r="S9">
        <v>98.14</v>
      </c>
      <c r="T9">
        <v>19112.43</v>
      </c>
      <c r="U9">
        <v>0.68</v>
      </c>
      <c r="V9">
        <v>0.84</v>
      </c>
      <c r="W9">
        <v>12.33</v>
      </c>
      <c r="X9">
        <v>1.1399999999999999</v>
      </c>
      <c r="Y9">
        <v>2</v>
      </c>
      <c r="Z9">
        <v>10</v>
      </c>
      <c r="AA9">
        <v>459.63648786765913</v>
      </c>
      <c r="AB9">
        <v>628.89492043124642</v>
      </c>
      <c r="AC9">
        <v>568.87407188485213</v>
      </c>
      <c r="AD9">
        <v>459636.48786765907</v>
      </c>
      <c r="AE9">
        <v>628894.9204312464</v>
      </c>
      <c r="AF9">
        <v>8.0483184518986721E-6</v>
      </c>
      <c r="AG9">
        <v>22</v>
      </c>
      <c r="AH9">
        <v>568874.07188485214</v>
      </c>
    </row>
    <row r="10" spans="1:34" x14ac:dyDescent="0.25">
      <c r="A10">
        <v>8</v>
      </c>
      <c r="B10">
        <v>75</v>
      </c>
      <c r="C10" t="s">
        <v>34</v>
      </c>
      <c r="D10">
        <v>2.9889000000000001</v>
      </c>
      <c r="E10">
        <v>33.46</v>
      </c>
      <c r="F10">
        <v>30.3</v>
      </c>
      <c r="G10">
        <v>62.68</v>
      </c>
      <c r="H10">
        <v>0.99</v>
      </c>
      <c r="I10">
        <v>29</v>
      </c>
      <c r="J10">
        <v>161.71</v>
      </c>
      <c r="K10">
        <v>49.1</v>
      </c>
      <c r="L10">
        <v>9</v>
      </c>
      <c r="M10">
        <v>27</v>
      </c>
      <c r="N10">
        <v>28.61</v>
      </c>
      <c r="O10">
        <v>20177.64</v>
      </c>
      <c r="P10">
        <v>340.41</v>
      </c>
      <c r="Q10">
        <v>772.26</v>
      </c>
      <c r="R10">
        <v>141.18</v>
      </c>
      <c r="S10">
        <v>98.14</v>
      </c>
      <c r="T10">
        <v>17512.57</v>
      </c>
      <c r="U10">
        <v>0.7</v>
      </c>
      <c r="V10">
        <v>0.85</v>
      </c>
      <c r="W10">
        <v>12.33</v>
      </c>
      <c r="X10">
        <v>1.05</v>
      </c>
      <c r="Y10">
        <v>2</v>
      </c>
      <c r="Z10">
        <v>10</v>
      </c>
      <c r="AA10">
        <v>456.08260754752632</v>
      </c>
      <c r="AB10">
        <v>624.03234459110638</v>
      </c>
      <c r="AC10">
        <v>564.4755734582269</v>
      </c>
      <c r="AD10">
        <v>456082.60754752619</v>
      </c>
      <c r="AE10">
        <v>624032.3445911064</v>
      </c>
      <c r="AF10">
        <v>8.0921784979580659E-6</v>
      </c>
      <c r="AG10">
        <v>22</v>
      </c>
      <c r="AH10">
        <v>564475.57345822686</v>
      </c>
    </row>
    <row r="11" spans="1:34" x14ac:dyDescent="0.25">
      <c r="A11">
        <v>9</v>
      </c>
      <c r="B11">
        <v>75</v>
      </c>
      <c r="C11" t="s">
        <v>34</v>
      </c>
      <c r="D11">
        <v>3.0064000000000002</v>
      </c>
      <c r="E11">
        <v>33.26</v>
      </c>
      <c r="F11">
        <v>30.19</v>
      </c>
      <c r="G11">
        <v>69.67</v>
      </c>
      <c r="H11">
        <v>1.0900000000000001</v>
      </c>
      <c r="I11">
        <v>26</v>
      </c>
      <c r="J11">
        <v>163.13</v>
      </c>
      <c r="K11">
        <v>49.1</v>
      </c>
      <c r="L11">
        <v>10</v>
      </c>
      <c r="M11">
        <v>24</v>
      </c>
      <c r="N11">
        <v>29.04</v>
      </c>
      <c r="O11">
        <v>20353.939999999999</v>
      </c>
      <c r="P11">
        <v>336.24</v>
      </c>
      <c r="Q11">
        <v>772.27</v>
      </c>
      <c r="R11">
        <v>138.22</v>
      </c>
      <c r="S11">
        <v>98.14</v>
      </c>
      <c r="T11">
        <v>16049.12</v>
      </c>
      <c r="U11">
        <v>0.71</v>
      </c>
      <c r="V11">
        <v>0.85</v>
      </c>
      <c r="W11">
        <v>12.31</v>
      </c>
      <c r="X11">
        <v>0.94</v>
      </c>
      <c r="Y11">
        <v>2</v>
      </c>
      <c r="Z11">
        <v>10</v>
      </c>
      <c r="AA11">
        <v>452.48516431541628</v>
      </c>
      <c r="AB11">
        <v>619.11016405293924</v>
      </c>
      <c r="AC11">
        <v>560.02315892229853</v>
      </c>
      <c r="AD11">
        <v>452485.1643154163</v>
      </c>
      <c r="AE11">
        <v>619110.16405293928</v>
      </c>
      <c r="AF11">
        <v>8.1395581773432129E-6</v>
      </c>
      <c r="AG11">
        <v>22</v>
      </c>
      <c r="AH11">
        <v>560023.15892229858</v>
      </c>
    </row>
    <row r="12" spans="1:34" x14ac:dyDescent="0.25">
      <c r="A12">
        <v>10</v>
      </c>
      <c r="B12">
        <v>75</v>
      </c>
      <c r="C12" t="s">
        <v>34</v>
      </c>
      <c r="D12">
        <v>3.0264000000000002</v>
      </c>
      <c r="E12">
        <v>33.04</v>
      </c>
      <c r="F12">
        <v>30.06</v>
      </c>
      <c r="G12">
        <v>78.430000000000007</v>
      </c>
      <c r="H12">
        <v>1.18</v>
      </c>
      <c r="I12">
        <v>23</v>
      </c>
      <c r="J12">
        <v>164.57</v>
      </c>
      <c r="K12">
        <v>49.1</v>
      </c>
      <c r="L12">
        <v>11</v>
      </c>
      <c r="M12">
        <v>21</v>
      </c>
      <c r="N12">
        <v>29.47</v>
      </c>
      <c r="O12">
        <v>20530.82</v>
      </c>
      <c r="P12">
        <v>332.12</v>
      </c>
      <c r="Q12">
        <v>772.23</v>
      </c>
      <c r="R12">
        <v>134</v>
      </c>
      <c r="S12">
        <v>98.14</v>
      </c>
      <c r="T12">
        <v>13951.91</v>
      </c>
      <c r="U12">
        <v>0.73</v>
      </c>
      <c r="V12">
        <v>0.85</v>
      </c>
      <c r="W12">
        <v>12.31</v>
      </c>
      <c r="X12">
        <v>0.81</v>
      </c>
      <c r="Y12">
        <v>2</v>
      </c>
      <c r="Z12">
        <v>10</v>
      </c>
      <c r="AA12">
        <v>448.70304347695537</v>
      </c>
      <c r="AB12">
        <v>613.93529946636181</v>
      </c>
      <c r="AC12">
        <v>555.34217614889599</v>
      </c>
      <c r="AD12">
        <v>448703.04347695538</v>
      </c>
      <c r="AE12">
        <v>613935.29946636176</v>
      </c>
      <c r="AF12">
        <v>8.1937063823548099E-6</v>
      </c>
      <c r="AG12">
        <v>22</v>
      </c>
      <c r="AH12">
        <v>555342.17614889599</v>
      </c>
    </row>
    <row r="13" spans="1:34" x14ac:dyDescent="0.25">
      <c r="A13">
        <v>11</v>
      </c>
      <c r="B13">
        <v>75</v>
      </c>
      <c r="C13" t="s">
        <v>34</v>
      </c>
      <c r="D13">
        <v>3.0409000000000002</v>
      </c>
      <c r="E13">
        <v>32.880000000000003</v>
      </c>
      <c r="F13">
        <v>29.97</v>
      </c>
      <c r="G13">
        <v>85.62</v>
      </c>
      <c r="H13">
        <v>1.28</v>
      </c>
      <c r="I13">
        <v>21</v>
      </c>
      <c r="J13">
        <v>166.01</v>
      </c>
      <c r="K13">
        <v>49.1</v>
      </c>
      <c r="L13">
        <v>12</v>
      </c>
      <c r="M13">
        <v>19</v>
      </c>
      <c r="N13">
        <v>29.91</v>
      </c>
      <c r="O13">
        <v>20708.3</v>
      </c>
      <c r="P13">
        <v>327.97</v>
      </c>
      <c r="Q13">
        <v>772.32</v>
      </c>
      <c r="R13">
        <v>130.61000000000001</v>
      </c>
      <c r="S13">
        <v>98.14</v>
      </c>
      <c r="T13">
        <v>12266.15</v>
      </c>
      <c r="U13">
        <v>0.75</v>
      </c>
      <c r="V13">
        <v>0.86</v>
      </c>
      <c r="W13">
        <v>12.3</v>
      </c>
      <c r="X13">
        <v>0.72</v>
      </c>
      <c r="Y13">
        <v>2</v>
      </c>
      <c r="Z13">
        <v>10</v>
      </c>
      <c r="AA13">
        <v>445.4836116686858</v>
      </c>
      <c r="AB13">
        <v>609.53033083497985</v>
      </c>
      <c r="AC13">
        <v>551.3576115412809</v>
      </c>
      <c r="AD13">
        <v>445483.6116686858</v>
      </c>
      <c r="AE13">
        <v>609530.33083497989</v>
      </c>
      <c r="AF13">
        <v>8.2329638309882165E-6</v>
      </c>
      <c r="AG13">
        <v>22</v>
      </c>
      <c r="AH13">
        <v>551357.61154128087</v>
      </c>
    </row>
    <row r="14" spans="1:34" x14ac:dyDescent="0.25">
      <c r="A14">
        <v>12</v>
      </c>
      <c r="B14">
        <v>75</v>
      </c>
      <c r="C14" t="s">
        <v>34</v>
      </c>
      <c r="D14">
        <v>3.0501</v>
      </c>
      <c r="E14">
        <v>32.79</v>
      </c>
      <c r="F14">
        <v>29.93</v>
      </c>
      <c r="G14">
        <v>94.51</v>
      </c>
      <c r="H14">
        <v>1.38</v>
      </c>
      <c r="I14">
        <v>19</v>
      </c>
      <c r="J14">
        <v>167.45</v>
      </c>
      <c r="K14">
        <v>49.1</v>
      </c>
      <c r="L14">
        <v>13</v>
      </c>
      <c r="M14">
        <v>17</v>
      </c>
      <c r="N14">
        <v>30.36</v>
      </c>
      <c r="O14">
        <v>20886.38</v>
      </c>
      <c r="P14">
        <v>323.79000000000002</v>
      </c>
      <c r="Q14">
        <v>772.2</v>
      </c>
      <c r="R14">
        <v>129.13999999999999</v>
      </c>
      <c r="S14">
        <v>98.14</v>
      </c>
      <c r="T14">
        <v>11543.59</v>
      </c>
      <c r="U14">
        <v>0.76</v>
      </c>
      <c r="V14">
        <v>0.86</v>
      </c>
      <c r="W14">
        <v>12.31</v>
      </c>
      <c r="X14">
        <v>0.68</v>
      </c>
      <c r="Y14">
        <v>2</v>
      </c>
      <c r="Z14">
        <v>10</v>
      </c>
      <c r="AA14">
        <v>442.81424151997629</v>
      </c>
      <c r="AB14">
        <v>605.87798083321604</v>
      </c>
      <c r="AC14">
        <v>548.0538366975801</v>
      </c>
      <c r="AD14">
        <v>442814.24151997629</v>
      </c>
      <c r="AE14">
        <v>605877.98083321599</v>
      </c>
      <c r="AF14">
        <v>8.2578720052935504E-6</v>
      </c>
      <c r="AG14">
        <v>22</v>
      </c>
      <c r="AH14">
        <v>548053.83669758006</v>
      </c>
    </row>
    <row r="15" spans="1:34" x14ac:dyDescent="0.25">
      <c r="A15">
        <v>13</v>
      </c>
      <c r="B15">
        <v>75</v>
      </c>
      <c r="C15" t="s">
        <v>34</v>
      </c>
      <c r="D15">
        <v>3.0564</v>
      </c>
      <c r="E15">
        <v>32.72</v>
      </c>
      <c r="F15">
        <v>29.89</v>
      </c>
      <c r="G15">
        <v>99.64</v>
      </c>
      <c r="H15">
        <v>1.47</v>
      </c>
      <c r="I15">
        <v>18</v>
      </c>
      <c r="J15">
        <v>168.9</v>
      </c>
      <c r="K15">
        <v>49.1</v>
      </c>
      <c r="L15">
        <v>14</v>
      </c>
      <c r="M15">
        <v>16</v>
      </c>
      <c r="N15">
        <v>30.81</v>
      </c>
      <c r="O15">
        <v>21065.06</v>
      </c>
      <c r="P15">
        <v>320.74</v>
      </c>
      <c r="Q15">
        <v>772.19</v>
      </c>
      <c r="R15">
        <v>128.06</v>
      </c>
      <c r="S15">
        <v>98.14</v>
      </c>
      <c r="T15">
        <v>11007.32</v>
      </c>
      <c r="U15">
        <v>0.77</v>
      </c>
      <c r="V15">
        <v>0.86</v>
      </c>
      <c r="W15">
        <v>12.31</v>
      </c>
      <c r="X15">
        <v>0.64</v>
      </c>
      <c r="Y15">
        <v>2</v>
      </c>
      <c r="Z15">
        <v>10</v>
      </c>
      <c r="AA15">
        <v>440.87717649386491</v>
      </c>
      <c r="AB15">
        <v>603.22760300721268</v>
      </c>
      <c r="AC15">
        <v>545.65640721146167</v>
      </c>
      <c r="AD15">
        <v>440877.17649386491</v>
      </c>
      <c r="AE15">
        <v>603227.60300721263</v>
      </c>
      <c r="AF15">
        <v>8.2749286898722038E-6</v>
      </c>
      <c r="AG15">
        <v>22</v>
      </c>
      <c r="AH15">
        <v>545656.40721146169</v>
      </c>
    </row>
    <row r="16" spans="1:34" x14ac:dyDescent="0.25">
      <c r="A16">
        <v>14</v>
      </c>
      <c r="B16">
        <v>75</v>
      </c>
      <c r="C16" t="s">
        <v>34</v>
      </c>
      <c r="D16">
        <v>3.0701999999999998</v>
      </c>
      <c r="E16">
        <v>32.57</v>
      </c>
      <c r="F16">
        <v>29.81</v>
      </c>
      <c r="G16">
        <v>111.77</v>
      </c>
      <c r="H16">
        <v>1.56</v>
      </c>
      <c r="I16">
        <v>16</v>
      </c>
      <c r="J16">
        <v>170.35</v>
      </c>
      <c r="K16">
        <v>49.1</v>
      </c>
      <c r="L16">
        <v>15</v>
      </c>
      <c r="M16">
        <v>14</v>
      </c>
      <c r="N16">
        <v>31.26</v>
      </c>
      <c r="O16">
        <v>21244.37</v>
      </c>
      <c r="P16">
        <v>314.32</v>
      </c>
      <c r="Q16">
        <v>772.17</v>
      </c>
      <c r="R16">
        <v>125.28</v>
      </c>
      <c r="S16">
        <v>98.14</v>
      </c>
      <c r="T16">
        <v>9626.58</v>
      </c>
      <c r="U16">
        <v>0.78</v>
      </c>
      <c r="V16">
        <v>0.86</v>
      </c>
      <c r="W16">
        <v>12.3</v>
      </c>
      <c r="X16">
        <v>0.56000000000000005</v>
      </c>
      <c r="Y16">
        <v>2</v>
      </c>
      <c r="Z16">
        <v>10</v>
      </c>
      <c r="AA16">
        <v>436.79848187619922</v>
      </c>
      <c r="AB16">
        <v>597.64695309201534</v>
      </c>
      <c r="AC16">
        <v>540.60836669167941</v>
      </c>
      <c r="AD16">
        <v>436798.48187619919</v>
      </c>
      <c r="AE16">
        <v>597646.95309201535</v>
      </c>
      <c r="AF16">
        <v>8.3122909513302055E-6</v>
      </c>
      <c r="AG16">
        <v>22</v>
      </c>
      <c r="AH16">
        <v>540608.36669167946</v>
      </c>
    </row>
    <row r="17" spans="1:34" x14ac:dyDescent="0.25">
      <c r="A17">
        <v>15</v>
      </c>
      <c r="B17">
        <v>75</v>
      </c>
      <c r="C17" t="s">
        <v>34</v>
      </c>
      <c r="D17">
        <v>3.0762999999999998</v>
      </c>
      <c r="E17">
        <v>32.51</v>
      </c>
      <c r="F17">
        <v>29.77</v>
      </c>
      <c r="G17">
        <v>119.09</v>
      </c>
      <c r="H17">
        <v>1.65</v>
      </c>
      <c r="I17">
        <v>15</v>
      </c>
      <c r="J17">
        <v>171.81</v>
      </c>
      <c r="K17">
        <v>49.1</v>
      </c>
      <c r="L17">
        <v>16</v>
      </c>
      <c r="M17">
        <v>13</v>
      </c>
      <c r="N17">
        <v>31.72</v>
      </c>
      <c r="O17">
        <v>21424.29</v>
      </c>
      <c r="P17">
        <v>311.25</v>
      </c>
      <c r="Q17">
        <v>772.19</v>
      </c>
      <c r="R17">
        <v>124.34</v>
      </c>
      <c r="S17">
        <v>98.14</v>
      </c>
      <c r="T17">
        <v>9164.94</v>
      </c>
      <c r="U17">
        <v>0.79</v>
      </c>
      <c r="V17">
        <v>0.86</v>
      </c>
      <c r="W17">
        <v>12.29</v>
      </c>
      <c r="X17">
        <v>0.52</v>
      </c>
      <c r="Y17">
        <v>2</v>
      </c>
      <c r="Z17">
        <v>10</v>
      </c>
      <c r="AA17">
        <v>434.89181568123871</v>
      </c>
      <c r="AB17">
        <v>595.03816828789445</v>
      </c>
      <c r="AC17">
        <v>538.24856064781147</v>
      </c>
      <c r="AD17">
        <v>434891.81568123872</v>
      </c>
      <c r="AE17">
        <v>595038.16828789446</v>
      </c>
      <c r="AF17">
        <v>8.328806153858741E-6</v>
      </c>
      <c r="AG17">
        <v>22</v>
      </c>
      <c r="AH17">
        <v>538248.56064781151</v>
      </c>
    </row>
    <row r="18" spans="1:34" x14ac:dyDescent="0.25">
      <c r="A18">
        <v>16</v>
      </c>
      <c r="B18">
        <v>75</v>
      </c>
      <c r="C18" t="s">
        <v>34</v>
      </c>
      <c r="D18">
        <v>3.0828000000000002</v>
      </c>
      <c r="E18">
        <v>32.44</v>
      </c>
      <c r="F18">
        <v>29.73</v>
      </c>
      <c r="G18">
        <v>127.43</v>
      </c>
      <c r="H18">
        <v>1.74</v>
      </c>
      <c r="I18">
        <v>14</v>
      </c>
      <c r="J18">
        <v>173.28</v>
      </c>
      <c r="K18">
        <v>49.1</v>
      </c>
      <c r="L18">
        <v>17</v>
      </c>
      <c r="M18">
        <v>12</v>
      </c>
      <c r="N18">
        <v>32.18</v>
      </c>
      <c r="O18">
        <v>21604.83</v>
      </c>
      <c r="P18">
        <v>307.3</v>
      </c>
      <c r="Q18">
        <v>772.17</v>
      </c>
      <c r="R18">
        <v>122.9</v>
      </c>
      <c r="S18">
        <v>98.14</v>
      </c>
      <c r="T18">
        <v>8447.5499999999993</v>
      </c>
      <c r="U18">
        <v>0.8</v>
      </c>
      <c r="V18">
        <v>0.86</v>
      </c>
      <c r="W18">
        <v>12.29</v>
      </c>
      <c r="X18">
        <v>0.49</v>
      </c>
      <c r="Y18">
        <v>2</v>
      </c>
      <c r="Z18">
        <v>10</v>
      </c>
      <c r="AA18">
        <v>432.57610514384442</v>
      </c>
      <c r="AB18">
        <v>591.86971096869297</v>
      </c>
      <c r="AC18">
        <v>535.38249644819678</v>
      </c>
      <c r="AD18">
        <v>432576.10514384438</v>
      </c>
      <c r="AE18">
        <v>591869.71096869302</v>
      </c>
      <c r="AF18">
        <v>8.3464043204875122E-6</v>
      </c>
      <c r="AG18">
        <v>22</v>
      </c>
      <c r="AH18">
        <v>535382.49644819682</v>
      </c>
    </row>
    <row r="19" spans="1:34" x14ac:dyDescent="0.25">
      <c r="A19">
        <v>17</v>
      </c>
      <c r="B19">
        <v>75</v>
      </c>
      <c r="C19" t="s">
        <v>34</v>
      </c>
      <c r="D19">
        <v>3.0911</v>
      </c>
      <c r="E19">
        <v>32.35</v>
      </c>
      <c r="F19">
        <v>29.68</v>
      </c>
      <c r="G19">
        <v>136.97</v>
      </c>
      <c r="H19">
        <v>1.83</v>
      </c>
      <c r="I19">
        <v>13</v>
      </c>
      <c r="J19">
        <v>174.75</v>
      </c>
      <c r="K19">
        <v>49.1</v>
      </c>
      <c r="L19">
        <v>18</v>
      </c>
      <c r="M19">
        <v>11</v>
      </c>
      <c r="N19">
        <v>32.65</v>
      </c>
      <c r="O19">
        <v>21786.02</v>
      </c>
      <c r="P19">
        <v>301.36</v>
      </c>
      <c r="Q19">
        <v>772.09</v>
      </c>
      <c r="R19">
        <v>120.96</v>
      </c>
      <c r="S19">
        <v>98.14</v>
      </c>
      <c r="T19">
        <v>7484.42</v>
      </c>
      <c r="U19">
        <v>0.81</v>
      </c>
      <c r="V19">
        <v>0.86</v>
      </c>
      <c r="W19">
        <v>12.29</v>
      </c>
      <c r="X19">
        <v>0.43</v>
      </c>
      <c r="Y19">
        <v>2</v>
      </c>
      <c r="Z19">
        <v>10</v>
      </c>
      <c r="AA19">
        <v>429.24179977025233</v>
      </c>
      <c r="AB19">
        <v>587.30756725737274</v>
      </c>
      <c r="AC19">
        <v>531.25575732967604</v>
      </c>
      <c r="AD19">
        <v>429241.79977025231</v>
      </c>
      <c r="AE19">
        <v>587307.56725737278</v>
      </c>
      <c r="AF19">
        <v>8.3688758255673235E-6</v>
      </c>
      <c r="AG19">
        <v>22</v>
      </c>
      <c r="AH19">
        <v>531255.75732967607</v>
      </c>
    </row>
    <row r="20" spans="1:34" x14ac:dyDescent="0.25">
      <c r="A20">
        <v>18</v>
      </c>
      <c r="B20">
        <v>75</v>
      </c>
      <c r="C20" t="s">
        <v>34</v>
      </c>
      <c r="D20">
        <v>3.0884</v>
      </c>
      <c r="E20">
        <v>32.380000000000003</v>
      </c>
      <c r="F20">
        <v>29.71</v>
      </c>
      <c r="G20">
        <v>137.1</v>
      </c>
      <c r="H20">
        <v>1.91</v>
      </c>
      <c r="I20">
        <v>13</v>
      </c>
      <c r="J20">
        <v>176.22</v>
      </c>
      <c r="K20">
        <v>49.1</v>
      </c>
      <c r="L20">
        <v>19</v>
      </c>
      <c r="M20">
        <v>10</v>
      </c>
      <c r="N20">
        <v>33.130000000000003</v>
      </c>
      <c r="O20">
        <v>21967.84</v>
      </c>
      <c r="P20">
        <v>301.58</v>
      </c>
      <c r="Q20">
        <v>772.18</v>
      </c>
      <c r="R20">
        <v>121.96</v>
      </c>
      <c r="S20">
        <v>98.14</v>
      </c>
      <c r="T20">
        <v>7984.85</v>
      </c>
      <c r="U20">
        <v>0.8</v>
      </c>
      <c r="V20">
        <v>0.86</v>
      </c>
      <c r="W20">
        <v>12.3</v>
      </c>
      <c r="X20">
        <v>0.46</v>
      </c>
      <c r="Y20">
        <v>2</v>
      </c>
      <c r="Z20">
        <v>10</v>
      </c>
      <c r="AA20">
        <v>429.6078051747009</v>
      </c>
      <c r="AB20">
        <v>587.80835199875855</v>
      </c>
      <c r="AC20">
        <v>531.70874787819969</v>
      </c>
      <c r="AD20">
        <v>429607.80517470092</v>
      </c>
      <c r="AE20">
        <v>587808.3519987585</v>
      </c>
      <c r="AF20">
        <v>8.361565817890759E-6</v>
      </c>
      <c r="AG20">
        <v>22</v>
      </c>
      <c r="AH20">
        <v>531708.74787819968</v>
      </c>
    </row>
    <row r="21" spans="1:34" x14ac:dyDescent="0.25">
      <c r="A21">
        <v>19</v>
      </c>
      <c r="B21">
        <v>75</v>
      </c>
      <c r="C21" t="s">
        <v>34</v>
      </c>
      <c r="D21">
        <v>3.0958000000000001</v>
      </c>
      <c r="E21">
        <v>32.299999999999997</v>
      </c>
      <c r="F21">
        <v>29.66</v>
      </c>
      <c r="G21">
        <v>148.29</v>
      </c>
      <c r="H21">
        <v>2</v>
      </c>
      <c r="I21">
        <v>12</v>
      </c>
      <c r="J21">
        <v>177.7</v>
      </c>
      <c r="K21">
        <v>49.1</v>
      </c>
      <c r="L21">
        <v>20</v>
      </c>
      <c r="M21">
        <v>8</v>
      </c>
      <c r="N21">
        <v>33.61</v>
      </c>
      <c r="O21">
        <v>22150.3</v>
      </c>
      <c r="P21">
        <v>296.69</v>
      </c>
      <c r="Q21">
        <v>772.1</v>
      </c>
      <c r="R21">
        <v>120.41</v>
      </c>
      <c r="S21">
        <v>98.14</v>
      </c>
      <c r="T21">
        <v>7215.07</v>
      </c>
      <c r="U21">
        <v>0.82</v>
      </c>
      <c r="V21">
        <v>0.87</v>
      </c>
      <c r="W21">
        <v>12.29</v>
      </c>
      <c r="X21">
        <v>0.41</v>
      </c>
      <c r="Y21">
        <v>2</v>
      </c>
      <c r="Z21">
        <v>10</v>
      </c>
      <c r="AA21">
        <v>426.81022872667751</v>
      </c>
      <c r="AB21">
        <v>583.98058448221047</v>
      </c>
      <c r="AC21">
        <v>528.24629712112551</v>
      </c>
      <c r="AD21">
        <v>426810.22872667748</v>
      </c>
      <c r="AE21">
        <v>583980.58448221046</v>
      </c>
      <c r="AF21">
        <v>8.3816006537450494E-6</v>
      </c>
      <c r="AG21">
        <v>22</v>
      </c>
      <c r="AH21">
        <v>528246.29712112551</v>
      </c>
    </row>
    <row r="22" spans="1:34" x14ac:dyDescent="0.25">
      <c r="A22">
        <v>20</v>
      </c>
      <c r="B22">
        <v>75</v>
      </c>
      <c r="C22" t="s">
        <v>34</v>
      </c>
      <c r="D22">
        <v>3.0956000000000001</v>
      </c>
      <c r="E22">
        <v>32.299999999999997</v>
      </c>
      <c r="F22">
        <v>29.66</v>
      </c>
      <c r="G22">
        <v>148.30000000000001</v>
      </c>
      <c r="H22">
        <v>2.08</v>
      </c>
      <c r="I22">
        <v>12</v>
      </c>
      <c r="J22">
        <v>179.18</v>
      </c>
      <c r="K22">
        <v>49.1</v>
      </c>
      <c r="L22">
        <v>21</v>
      </c>
      <c r="M22">
        <v>2</v>
      </c>
      <c r="N22">
        <v>34.090000000000003</v>
      </c>
      <c r="O22">
        <v>22333.43</v>
      </c>
      <c r="P22">
        <v>297.10000000000002</v>
      </c>
      <c r="Q22">
        <v>772.21</v>
      </c>
      <c r="R22">
        <v>120.2</v>
      </c>
      <c r="S22">
        <v>98.14</v>
      </c>
      <c r="T22">
        <v>7108.9</v>
      </c>
      <c r="U22">
        <v>0.82</v>
      </c>
      <c r="V22">
        <v>0.87</v>
      </c>
      <c r="W22">
        <v>12.3</v>
      </c>
      <c r="X22">
        <v>0.41</v>
      </c>
      <c r="Y22">
        <v>2</v>
      </c>
      <c r="Z22">
        <v>10</v>
      </c>
      <c r="AA22">
        <v>427.00407868785209</v>
      </c>
      <c r="AB22">
        <v>584.24581855114627</v>
      </c>
      <c r="AC22">
        <v>528.48621762278049</v>
      </c>
      <c r="AD22">
        <v>427004.07868785207</v>
      </c>
      <c r="AE22">
        <v>584245.81855114631</v>
      </c>
      <c r="AF22">
        <v>8.3810591716949333E-6</v>
      </c>
      <c r="AG22">
        <v>22</v>
      </c>
      <c r="AH22">
        <v>528486.21762278047</v>
      </c>
    </row>
    <row r="23" spans="1:34" x14ac:dyDescent="0.25">
      <c r="A23">
        <v>21</v>
      </c>
      <c r="B23">
        <v>75</v>
      </c>
      <c r="C23" t="s">
        <v>34</v>
      </c>
      <c r="D23">
        <v>3.0939999999999999</v>
      </c>
      <c r="E23">
        <v>32.32</v>
      </c>
      <c r="F23">
        <v>29.68</v>
      </c>
      <c r="G23">
        <v>148.38999999999999</v>
      </c>
      <c r="H23">
        <v>2.16</v>
      </c>
      <c r="I23">
        <v>12</v>
      </c>
      <c r="J23">
        <v>180.67</v>
      </c>
      <c r="K23">
        <v>49.1</v>
      </c>
      <c r="L23">
        <v>22</v>
      </c>
      <c r="M23">
        <v>0</v>
      </c>
      <c r="N23">
        <v>34.58</v>
      </c>
      <c r="O23">
        <v>22517.21</v>
      </c>
      <c r="P23">
        <v>298.89999999999998</v>
      </c>
      <c r="Q23">
        <v>772.21</v>
      </c>
      <c r="R23">
        <v>120.45</v>
      </c>
      <c r="S23">
        <v>98.14</v>
      </c>
      <c r="T23">
        <v>7232.72</v>
      </c>
      <c r="U23">
        <v>0.81</v>
      </c>
      <c r="V23">
        <v>0.86</v>
      </c>
      <c r="W23">
        <v>12.31</v>
      </c>
      <c r="X23">
        <v>0.43</v>
      </c>
      <c r="Y23">
        <v>2</v>
      </c>
      <c r="Z23">
        <v>10</v>
      </c>
      <c r="AA23">
        <v>427.95966231652147</v>
      </c>
      <c r="AB23">
        <v>585.55329022926605</v>
      </c>
      <c r="AC23">
        <v>529.66890603898867</v>
      </c>
      <c r="AD23">
        <v>427959.66231652151</v>
      </c>
      <c r="AE23">
        <v>585553.29022926604</v>
      </c>
      <c r="AF23">
        <v>8.3767273152940042E-6</v>
      </c>
      <c r="AG23">
        <v>22</v>
      </c>
      <c r="AH23">
        <v>529668.90603898861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3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1.4413</v>
      </c>
      <c r="E2">
        <v>69.38</v>
      </c>
      <c r="F2">
        <v>48.75</v>
      </c>
      <c r="G2">
        <v>5.99</v>
      </c>
      <c r="H2">
        <v>0.1</v>
      </c>
      <c r="I2">
        <v>488</v>
      </c>
      <c r="J2">
        <v>185.69</v>
      </c>
      <c r="K2">
        <v>53.44</v>
      </c>
      <c r="L2">
        <v>1</v>
      </c>
      <c r="M2">
        <v>486</v>
      </c>
      <c r="N2">
        <v>36.26</v>
      </c>
      <c r="O2">
        <v>23136.14</v>
      </c>
      <c r="P2">
        <v>668.33</v>
      </c>
      <c r="Q2">
        <v>776.2</v>
      </c>
      <c r="R2">
        <v>757.74</v>
      </c>
      <c r="S2">
        <v>98.14</v>
      </c>
      <c r="T2">
        <v>323499.95</v>
      </c>
      <c r="U2">
        <v>0.13</v>
      </c>
      <c r="V2">
        <v>0.53</v>
      </c>
      <c r="W2">
        <v>13.08</v>
      </c>
      <c r="X2">
        <v>19.440000000000001</v>
      </c>
      <c r="Y2">
        <v>2</v>
      </c>
      <c r="Z2">
        <v>10</v>
      </c>
      <c r="AA2">
        <v>1400.0947409414209</v>
      </c>
      <c r="AB2">
        <v>1915.671392376669</v>
      </c>
      <c r="AC2">
        <v>1732.8424033499241</v>
      </c>
      <c r="AD2">
        <v>1400094.7409414209</v>
      </c>
      <c r="AE2">
        <v>1915671.392376669</v>
      </c>
      <c r="AF2">
        <v>3.5472986277601211E-6</v>
      </c>
      <c r="AG2">
        <v>46</v>
      </c>
      <c r="AH2">
        <v>1732842.4033499239</v>
      </c>
    </row>
    <row r="3" spans="1:34" x14ac:dyDescent="0.25">
      <c r="A3">
        <v>1</v>
      </c>
      <c r="B3">
        <v>95</v>
      </c>
      <c r="C3" t="s">
        <v>34</v>
      </c>
      <c r="D3">
        <v>2.2130000000000001</v>
      </c>
      <c r="E3">
        <v>45.19</v>
      </c>
      <c r="F3">
        <v>36.06</v>
      </c>
      <c r="G3">
        <v>12.09</v>
      </c>
      <c r="H3">
        <v>0.19</v>
      </c>
      <c r="I3">
        <v>179</v>
      </c>
      <c r="J3">
        <v>187.21</v>
      </c>
      <c r="K3">
        <v>53.44</v>
      </c>
      <c r="L3">
        <v>2</v>
      </c>
      <c r="M3">
        <v>177</v>
      </c>
      <c r="N3">
        <v>36.770000000000003</v>
      </c>
      <c r="O3">
        <v>23322.880000000001</v>
      </c>
      <c r="P3">
        <v>493.67</v>
      </c>
      <c r="Q3">
        <v>773.28</v>
      </c>
      <c r="R3">
        <v>333.22</v>
      </c>
      <c r="S3">
        <v>98.14</v>
      </c>
      <c r="T3">
        <v>112784.14</v>
      </c>
      <c r="U3">
        <v>0.28999999999999998</v>
      </c>
      <c r="V3">
        <v>0.71</v>
      </c>
      <c r="W3">
        <v>12.57</v>
      </c>
      <c r="X3">
        <v>6.79</v>
      </c>
      <c r="Y3">
        <v>2</v>
      </c>
      <c r="Z3">
        <v>10</v>
      </c>
      <c r="AA3">
        <v>751.84902499515545</v>
      </c>
      <c r="AB3">
        <v>1028.713005236388</v>
      </c>
      <c r="AC3">
        <v>930.53407982439705</v>
      </c>
      <c r="AD3">
        <v>751849.0249951554</v>
      </c>
      <c r="AE3">
        <v>1028713.005236388</v>
      </c>
      <c r="AF3">
        <v>5.4465911768772278E-6</v>
      </c>
      <c r="AG3">
        <v>30</v>
      </c>
      <c r="AH3">
        <v>930534.07982439711</v>
      </c>
    </row>
    <row r="4" spans="1:34" x14ac:dyDescent="0.25">
      <c r="A4">
        <v>2</v>
      </c>
      <c r="B4">
        <v>95</v>
      </c>
      <c r="C4" t="s">
        <v>34</v>
      </c>
      <c r="D4">
        <v>2.4965000000000002</v>
      </c>
      <c r="E4">
        <v>40.06</v>
      </c>
      <c r="F4">
        <v>33.46</v>
      </c>
      <c r="G4">
        <v>18.079999999999998</v>
      </c>
      <c r="H4">
        <v>0.28000000000000003</v>
      </c>
      <c r="I4">
        <v>111</v>
      </c>
      <c r="J4">
        <v>188.73</v>
      </c>
      <c r="K4">
        <v>53.44</v>
      </c>
      <c r="L4">
        <v>3</v>
      </c>
      <c r="M4">
        <v>109</v>
      </c>
      <c r="N4">
        <v>37.29</v>
      </c>
      <c r="O4">
        <v>23510.33</v>
      </c>
      <c r="P4">
        <v>456.19</v>
      </c>
      <c r="Q4">
        <v>772.74</v>
      </c>
      <c r="R4">
        <v>246.7</v>
      </c>
      <c r="S4">
        <v>98.14</v>
      </c>
      <c r="T4">
        <v>69861.53</v>
      </c>
      <c r="U4">
        <v>0.4</v>
      </c>
      <c r="V4">
        <v>0.77</v>
      </c>
      <c r="W4">
        <v>12.46</v>
      </c>
      <c r="X4">
        <v>4.2</v>
      </c>
      <c r="Y4">
        <v>2</v>
      </c>
      <c r="Z4">
        <v>10</v>
      </c>
      <c r="AA4">
        <v>640.4671616142964</v>
      </c>
      <c r="AB4">
        <v>876.31542593768404</v>
      </c>
      <c r="AC4">
        <v>792.68111160261583</v>
      </c>
      <c r="AD4">
        <v>640467.16161429638</v>
      </c>
      <c r="AE4">
        <v>876315.42593768402</v>
      </c>
      <c r="AF4">
        <v>6.1443356859801166E-6</v>
      </c>
      <c r="AG4">
        <v>27</v>
      </c>
      <c r="AH4">
        <v>792681.1116026158</v>
      </c>
    </row>
    <row r="5" spans="1:34" x14ac:dyDescent="0.25">
      <c r="A5">
        <v>3</v>
      </c>
      <c r="B5">
        <v>95</v>
      </c>
      <c r="C5" t="s">
        <v>34</v>
      </c>
      <c r="D5">
        <v>2.6535000000000002</v>
      </c>
      <c r="E5">
        <v>37.69</v>
      </c>
      <c r="F5">
        <v>32.24</v>
      </c>
      <c r="G5">
        <v>24.18</v>
      </c>
      <c r="H5">
        <v>0.37</v>
      </c>
      <c r="I5">
        <v>80</v>
      </c>
      <c r="J5">
        <v>190.25</v>
      </c>
      <c r="K5">
        <v>53.44</v>
      </c>
      <c r="L5">
        <v>4</v>
      </c>
      <c r="M5">
        <v>78</v>
      </c>
      <c r="N5">
        <v>37.82</v>
      </c>
      <c r="O5">
        <v>23698.48</v>
      </c>
      <c r="P5">
        <v>437.57</v>
      </c>
      <c r="Q5">
        <v>772.57</v>
      </c>
      <c r="R5">
        <v>206.42</v>
      </c>
      <c r="S5">
        <v>98.14</v>
      </c>
      <c r="T5">
        <v>49880.7</v>
      </c>
      <c r="U5">
        <v>0.48</v>
      </c>
      <c r="V5">
        <v>0.8</v>
      </c>
      <c r="W5">
        <v>12.4</v>
      </c>
      <c r="X5">
        <v>2.98</v>
      </c>
      <c r="Y5">
        <v>2</v>
      </c>
      <c r="Z5">
        <v>10</v>
      </c>
      <c r="AA5">
        <v>584.83026038109176</v>
      </c>
      <c r="AB5">
        <v>800.19056314356305</v>
      </c>
      <c r="AC5">
        <v>723.82149887164962</v>
      </c>
      <c r="AD5">
        <v>584830.26038109174</v>
      </c>
      <c r="AE5">
        <v>800190.56314356311</v>
      </c>
      <c r="AF5">
        <v>6.5307409344074674E-6</v>
      </c>
      <c r="AG5">
        <v>25</v>
      </c>
      <c r="AH5">
        <v>723821.49887164962</v>
      </c>
    </row>
    <row r="6" spans="1:34" x14ac:dyDescent="0.25">
      <c r="A6">
        <v>4</v>
      </c>
      <c r="B6">
        <v>95</v>
      </c>
      <c r="C6" t="s">
        <v>34</v>
      </c>
      <c r="D6">
        <v>2.75</v>
      </c>
      <c r="E6">
        <v>36.36</v>
      </c>
      <c r="F6">
        <v>31.55</v>
      </c>
      <c r="G6">
        <v>30.05</v>
      </c>
      <c r="H6">
        <v>0.46</v>
      </c>
      <c r="I6">
        <v>63</v>
      </c>
      <c r="J6">
        <v>191.78</v>
      </c>
      <c r="K6">
        <v>53.44</v>
      </c>
      <c r="L6">
        <v>5</v>
      </c>
      <c r="M6">
        <v>61</v>
      </c>
      <c r="N6">
        <v>38.35</v>
      </c>
      <c r="O6">
        <v>23887.360000000001</v>
      </c>
      <c r="P6">
        <v>426.08</v>
      </c>
      <c r="Q6">
        <v>772.34</v>
      </c>
      <c r="R6">
        <v>183.41</v>
      </c>
      <c r="S6">
        <v>98.14</v>
      </c>
      <c r="T6">
        <v>38459.550000000003</v>
      </c>
      <c r="U6">
        <v>0.54</v>
      </c>
      <c r="V6">
        <v>0.81</v>
      </c>
      <c r="W6">
        <v>12.38</v>
      </c>
      <c r="X6">
        <v>2.2999999999999998</v>
      </c>
      <c r="Y6">
        <v>2</v>
      </c>
      <c r="Z6">
        <v>10</v>
      </c>
      <c r="AA6">
        <v>555.10953317226131</v>
      </c>
      <c r="AB6">
        <v>759.52535299049578</v>
      </c>
      <c r="AC6">
        <v>687.03731930161018</v>
      </c>
      <c r="AD6">
        <v>555109.53317226132</v>
      </c>
      <c r="AE6">
        <v>759525.35299049574</v>
      </c>
      <c r="AF6">
        <v>6.768244797294341E-6</v>
      </c>
      <c r="AG6">
        <v>24</v>
      </c>
      <c r="AH6">
        <v>687037.31930161023</v>
      </c>
    </row>
    <row r="7" spans="1:34" x14ac:dyDescent="0.25">
      <c r="A7">
        <v>5</v>
      </c>
      <c r="B7">
        <v>95</v>
      </c>
      <c r="C7" t="s">
        <v>34</v>
      </c>
      <c r="D7">
        <v>2.8151000000000002</v>
      </c>
      <c r="E7">
        <v>35.520000000000003</v>
      </c>
      <c r="F7">
        <v>31.16</v>
      </c>
      <c r="G7">
        <v>36.65</v>
      </c>
      <c r="H7">
        <v>0.55000000000000004</v>
      </c>
      <c r="I7">
        <v>51</v>
      </c>
      <c r="J7">
        <v>193.32</v>
      </c>
      <c r="K7">
        <v>53.44</v>
      </c>
      <c r="L7">
        <v>6</v>
      </c>
      <c r="M7">
        <v>49</v>
      </c>
      <c r="N7">
        <v>38.89</v>
      </c>
      <c r="O7">
        <v>24076.95</v>
      </c>
      <c r="P7">
        <v>418.38</v>
      </c>
      <c r="Q7">
        <v>772.51</v>
      </c>
      <c r="R7">
        <v>170.06</v>
      </c>
      <c r="S7">
        <v>98.14</v>
      </c>
      <c r="T7">
        <v>31841.759999999998</v>
      </c>
      <c r="U7">
        <v>0.57999999999999996</v>
      </c>
      <c r="V7">
        <v>0.82</v>
      </c>
      <c r="W7">
        <v>12.36</v>
      </c>
      <c r="X7">
        <v>1.9</v>
      </c>
      <c r="Y7">
        <v>2</v>
      </c>
      <c r="Z7">
        <v>10</v>
      </c>
      <c r="AA7">
        <v>542.75671142075294</v>
      </c>
      <c r="AB7">
        <v>742.62367730204812</v>
      </c>
      <c r="AC7">
        <v>671.74871581921707</v>
      </c>
      <c r="AD7">
        <v>542756.71142075292</v>
      </c>
      <c r="AE7">
        <v>742623.67730204808</v>
      </c>
      <c r="AF7">
        <v>6.9284676104957454E-6</v>
      </c>
      <c r="AG7">
        <v>24</v>
      </c>
      <c r="AH7">
        <v>671748.71581921703</v>
      </c>
    </row>
    <row r="8" spans="1:34" x14ac:dyDescent="0.25">
      <c r="A8">
        <v>6</v>
      </c>
      <c r="B8">
        <v>95</v>
      </c>
      <c r="C8" t="s">
        <v>34</v>
      </c>
      <c r="D8">
        <v>2.8597000000000001</v>
      </c>
      <c r="E8">
        <v>34.97</v>
      </c>
      <c r="F8">
        <v>30.86</v>
      </c>
      <c r="G8">
        <v>42.08</v>
      </c>
      <c r="H8">
        <v>0.64</v>
      </c>
      <c r="I8">
        <v>44</v>
      </c>
      <c r="J8">
        <v>194.86</v>
      </c>
      <c r="K8">
        <v>53.44</v>
      </c>
      <c r="L8">
        <v>7</v>
      </c>
      <c r="M8">
        <v>42</v>
      </c>
      <c r="N8">
        <v>39.43</v>
      </c>
      <c r="O8">
        <v>24267.279999999999</v>
      </c>
      <c r="P8">
        <v>412.4</v>
      </c>
      <c r="Q8">
        <v>772.46</v>
      </c>
      <c r="R8">
        <v>160.53</v>
      </c>
      <c r="S8">
        <v>98.14</v>
      </c>
      <c r="T8">
        <v>27115.48</v>
      </c>
      <c r="U8">
        <v>0.61</v>
      </c>
      <c r="V8">
        <v>0.83</v>
      </c>
      <c r="W8">
        <v>12.34</v>
      </c>
      <c r="X8">
        <v>1.61</v>
      </c>
      <c r="Y8">
        <v>2</v>
      </c>
      <c r="Z8">
        <v>10</v>
      </c>
      <c r="AA8">
        <v>524.31311974467974</v>
      </c>
      <c r="AB8">
        <v>717.38834149700631</v>
      </c>
      <c r="AC8">
        <v>648.92180504539238</v>
      </c>
      <c r="AD8">
        <v>524313.11974467977</v>
      </c>
      <c r="AE8">
        <v>717388.34149700636</v>
      </c>
      <c r="AF8">
        <v>7.0382362352082279E-6</v>
      </c>
      <c r="AG8">
        <v>23</v>
      </c>
      <c r="AH8">
        <v>648921.80504539236</v>
      </c>
    </row>
    <row r="9" spans="1:34" x14ac:dyDescent="0.25">
      <c r="A9">
        <v>7</v>
      </c>
      <c r="B9">
        <v>95</v>
      </c>
      <c r="C9" t="s">
        <v>34</v>
      </c>
      <c r="D9">
        <v>2.8975</v>
      </c>
      <c r="E9">
        <v>34.51</v>
      </c>
      <c r="F9">
        <v>30.63</v>
      </c>
      <c r="G9">
        <v>48.36</v>
      </c>
      <c r="H9">
        <v>0.72</v>
      </c>
      <c r="I9">
        <v>38</v>
      </c>
      <c r="J9">
        <v>196.41</v>
      </c>
      <c r="K9">
        <v>53.44</v>
      </c>
      <c r="L9">
        <v>8</v>
      </c>
      <c r="M9">
        <v>36</v>
      </c>
      <c r="N9">
        <v>39.979999999999997</v>
      </c>
      <c r="O9">
        <v>24458.36</v>
      </c>
      <c r="P9">
        <v>407.01</v>
      </c>
      <c r="Q9">
        <v>772.3</v>
      </c>
      <c r="R9">
        <v>152.83000000000001</v>
      </c>
      <c r="S9">
        <v>98.14</v>
      </c>
      <c r="T9">
        <v>23290.95</v>
      </c>
      <c r="U9">
        <v>0.64</v>
      </c>
      <c r="V9">
        <v>0.84</v>
      </c>
      <c r="W9">
        <v>12.33</v>
      </c>
      <c r="X9">
        <v>1.38</v>
      </c>
      <c r="Y9">
        <v>2</v>
      </c>
      <c r="Z9">
        <v>10</v>
      </c>
      <c r="AA9">
        <v>517.17466379899508</v>
      </c>
      <c r="AB9">
        <v>707.62119114567076</v>
      </c>
      <c r="AC9">
        <v>640.08681781530663</v>
      </c>
      <c r="AD9">
        <v>517174.66379899508</v>
      </c>
      <c r="AE9">
        <v>707621.19114567072</v>
      </c>
      <c r="AF9">
        <v>7.1312688364219468E-6</v>
      </c>
      <c r="AG9">
        <v>23</v>
      </c>
      <c r="AH9">
        <v>640086.8178153066</v>
      </c>
    </row>
    <row r="10" spans="1:34" x14ac:dyDescent="0.25">
      <c r="A10">
        <v>8</v>
      </c>
      <c r="B10">
        <v>95</v>
      </c>
      <c r="C10" t="s">
        <v>34</v>
      </c>
      <c r="D10">
        <v>2.9218000000000002</v>
      </c>
      <c r="E10">
        <v>34.22</v>
      </c>
      <c r="F10">
        <v>30.49</v>
      </c>
      <c r="G10">
        <v>53.81</v>
      </c>
      <c r="H10">
        <v>0.81</v>
      </c>
      <c r="I10">
        <v>34</v>
      </c>
      <c r="J10">
        <v>197.97</v>
      </c>
      <c r="K10">
        <v>53.44</v>
      </c>
      <c r="L10">
        <v>9</v>
      </c>
      <c r="M10">
        <v>32</v>
      </c>
      <c r="N10">
        <v>40.53</v>
      </c>
      <c r="O10">
        <v>24650.18</v>
      </c>
      <c r="P10">
        <v>402.99</v>
      </c>
      <c r="Q10">
        <v>772.44</v>
      </c>
      <c r="R10">
        <v>148.19</v>
      </c>
      <c r="S10">
        <v>98.14</v>
      </c>
      <c r="T10">
        <v>20994.03</v>
      </c>
      <c r="U10">
        <v>0.66</v>
      </c>
      <c r="V10">
        <v>0.84</v>
      </c>
      <c r="W10">
        <v>12.32</v>
      </c>
      <c r="X10">
        <v>1.24</v>
      </c>
      <c r="Y10">
        <v>2</v>
      </c>
      <c r="Z10">
        <v>10</v>
      </c>
      <c r="AA10">
        <v>512.44978092097153</v>
      </c>
      <c r="AB10">
        <v>701.15639794483786</v>
      </c>
      <c r="AC10">
        <v>634.23901540416693</v>
      </c>
      <c r="AD10">
        <v>512449.78092097148</v>
      </c>
      <c r="AE10">
        <v>701156.39794483781</v>
      </c>
      <c r="AF10">
        <v>7.1910755086307653E-6</v>
      </c>
      <c r="AG10">
        <v>23</v>
      </c>
      <c r="AH10">
        <v>634239.01540416689</v>
      </c>
    </row>
    <row r="11" spans="1:34" x14ac:dyDescent="0.25">
      <c r="A11">
        <v>9</v>
      </c>
      <c r="B11">
        <v>95</v>
      </c>
      <c r="C11" t="s">
        <v>34</v>
      </c>
      <c r="D11">
        <v>2.9474</v>
      </c>
      <c r="E11">
        <v>33.93</v>
      </c>
      <c r="F11">
        <v>30.34</v>
      </c>
      <c r="G11">
        <v>60.68</v>
      </c>
      <c r="H11">
        <v>0.89</v>
      </c>
      <c r="I11">
        <v>30</v>
      </c>
      <c r="J11">
        <v>199.53</v>
      </c>
      <c r="K11">
        <v>53.44</v>
      </c>
      <c r="L11">
        <v>10</v>
      </c>
      <c r="M11">
        <v>28</v>
      </c>
      <c r="N11">
        <v>41.1</v>
      </c>
      <c r="O11">
        <v>24842.77</v>
      </c>
      <c r="P11">
        <v>399.27</v>
      </c>
      <c r="Q11">
        <v>772.29</v>
      </c>
      <c r="R11">
        <v>143.22999999999999</v>
      </c>
      <c r="S11">
        <v>98.14</v>
      </c>
      <c r="T11">
        <v>18533.009999999998</v>
      </c>
      <c r="U11">
        <v>0.69</v>
      </c>
      <c r="V11">
        <v>0.85</v>
      </c>
      <c r="W11">
        <v>12.32</v>
      </c>
      <c r="X11">
        <v>1.0900000000000001</v>
      </c>
      <c r="Y11">
        <v>2</v>
      </c>
      <c r="Z11">
        <v>10</v>
      </c>
      <c r="AA11">
        <v>507.78622315887702</v>
      </c>
      <c r="AB11">
        <v>694.77551247309214</v>
      </c>
      <c r="AC11">
        <v>628.4671126862155</v>
      </c>
      <c r="AD11">
        <v>507786.22315887699</v>
      </c>
      <c r="AE11">
        <v>694775.51247309218</v>
      </c>
      <c r="AF11">
        <v>7.2540817147437602E-6</v>
      </c>
      <c r="AG11">
        <v>23</v>
      </c>
      <c r="AH11">
        <v>628467.11268621555</v>
      </c>
    </row>
    <row r="12" spans="1:34" x14ac:dyDescent="0.25">
      <c r="A12">
        <v>10</v>
      </c>
      <c r="B12">
        <v>95</v>
      </c>
      <c r="C12" t="s">
        <v>34</v>
      </c>
      <c r="D12">
        <v>2.968</v>
      </c>
      <c r="E12">
        <v>33.69</v>
      </c>
      <c r="F12">
        <v>30.22</v>
      </c>
      <c r="G12">
        <v>67.150000000000006</v>
      </c>
      <c r="H12">
        <v>0.97</v>
      </c>
      <c r="I12">
        <v>27</v>
      </c>
      <c r="J12">
        <v>201.1</v>
      </c>
      <c r="K12">
        <v>53.44</v>
      </c>
      <c r="L12">
        <v>11</v>
      </c>
      <c r="M12">
        <v>25</v>
      </c>
      <c r="N12">
        <v>41.66</v>
      </c>
      <c r="O12">
        <v>25036.12</v>
      </c>
      <c r="P12">
        <v>395.38</v>
      </c>
      <c r="Q12">
        <v>772.28</v>
      </c>
      <c r="R12">
        <v>139.11000000000001</v>
      </c>
      <c r="S12">
        <v>98.14</v>
      </c>
      <c r="T12">
        <v>16487.990000000002</v>
      </c>
      <c r="U12">
        <v>0.71</v>
      </c>
      <c r="V12">
        <v>0.85</v>
      </c>
      <c r="W12">
        <v>12.31</v>
      </c>
      <c r="X12">
        <v>0.97</v>
      </c>
      <c r="Y12">
        <v>2</v>
      </c>
      <c r="Z12">
        <v>10</v>
      </c>
      <c r="AA12">
        <v>493.81985427636852</v>
      </c>
      <c r="AB12">
        <v>675.66611041533474</v>
      </c>
      <c r="AC12">
        <v>611.18148514063637</v>
      </c>
      <c r="AD12">
        <v>493819.85427636851</v>
      </c>
      <c r="AE12">
        <v>675666.1104153347</v>
      </c>
      <c r="AF12">
        <v>7.3047820212253106E-6</v>
      </c>
      <c r="AG12">
        <v>22</v>
      </c>
      <c r="AH12">
        <v>611181.48514063633</v>
      </c>
    </row>
    <row r="13" spans="1:34" x14ac:dyDescent="0.25">
      <c r="A13">
        <v>11</v>
      </c>
      <c r="B13">
        <v>95</v>
      </c>
      <c r="C13" t="s">
        <v>34</v>
      </c>
      <c r="D13">
        <v>2.9823</v>
      </c>
      <c r="E13">
        <v>33.53</v>
      </c>
      <c r="F13">
        <v>30.13</v>
      </c>
      <c r="G13">
        <v>72.319999999999993</v>
      </c>
      <c r="H13">
        <v>1.05</v>
      </c>
      <c r="I13">
        <v>25</v>
      </c>
      <c r="J13">
        <v>202.67</v>
      </c>
      <c r="K13">
        <v>53.44</v>
      </c>
      <c r="L13">
        <v>12</v>
      </c>
      <c r="M13">
        <v>23</v>
      </c>
      <c r="N13">
        <v>42.24</v>
      </c>
      <c r="O13">
        <v>25230.25</v>
      </c>
      <c r="P13">
        <v>392.1</v>
      </c>
      <c r="Q13">
        <v>772.22</v>
      </c>
      <c r="R13">
        <v>136.11000000000001</v>
      </c>
      <c r="S13">
        <v>98.14</v>
      </c>
      <c r="T13">
        <v>14996.48</v>
      </c>
      <c r="U13">
        <v>0.72</v>
      </c>
      <c r="V13">
        <v>0.85</v>
      </c>
      <c r="W13">
        <v>12.31</v>
      </c>
      <c r="X13">
        <v>0.88</v>
      </c>
      <c r="Y13">
        <v>2</v>
      </c>
      <c r="Z13">
        <v>10</v>
      </c>
      <c r="AA13">
        <v>490.71961440139069</v>
      </c>
      <c r="AB13">
        <v>671.42422544545957</v>
      </c>
      <c r="AC13">
        <v>607.34443971876328</v>
      </c>
      <c r="AD13">
        <v>490719.61440139072</v>
      </c>
      <c r="AE13">
        <v>671424.2254454596</v>
      </c>
      <c r="AF13">
        <v>7.3399768941712407E-6</v>
      </c>
      <c r="AG13">
        <v>22</v>
      </c>
      <c r="AH13">
        <v>607344.43971876323</v>
      </c>
    </row>
    <row r="14" spans="1:34" x14ac:dyDescent="0.25">
      <c r="A14">
        <v>12</v>
      </c>
      <c r="B14">
        <v>95</v>
      </c>
      <c r="C14" t="s">
        <v>34</v>
      </c>
      <c r="D14">
        <v>2.9941</v>
      </c>
      <c r="E14">
        <v>33.4</v>
      </c>
      <c r="F14">
        <v>30.07</v>
      </c>
      <c r="G14">
        <v>78.459999999999994</v>
      </c>
      <c r="H14">
        <v>1.1299999999999999</v>
      </c>
      <c r="I14">
        <v>23</v>
      </c>
      <c r="J14">
        <v>204.25</v>
      </c>
      <c r="K14">
        <v>53.44</v>
      </c>
      <c r="L14">
        <v>13</v>
      </c>
      <c r="M14">
        <v>21</v>
      </c>
      <c r="N14">
        <v>42.82</v>
      </c>
      <c r="O14">
        <v>25425.3</v>
      </c>
      <c r="P14">
        <v>389.47</v>
      </c>
      <c r="Q14">
        <v>772.16</v>
      </c>
      <c r="R14">
        <v>134.34</v>
      </c>
      <c r="S14">
        <v>98.14</v>
      </c>
      <c r="T14">
        <v>14121.51</v>
      </c>
      <c r="U14">
        <v>0.73</v>
      </c>
      <c r="V14">
        <v>0.85</v>
      </c>
      <c r="W14">
        <v>12.31</v>
      </c>
      <c r="X14">
        <v>0.83</v>
      </c>
      <c r="Y14">
        <v>2</v>
      </c>
      <c r="Z14">
        <v>10</v>
      </c>
      <c r="AA14">
        <v>488.26279350829458</v>
      </c>
      <c r="AB14">
        <v>668.06269471223732</v>
      </c>
      <c r="AC14">
        <v>604.30372876078172</v>
      </c>
      <c r="AD14">
        <v>488262.79350829462</v>
      </c>
      <c r="AE14">
        <v>668062.69471223734</v>
      </c>
      <c r="AF14">
        <v>7.3690188173014489E-6</v>
      </c>
      <c r="AG14">
        <v>22</v>
      </c>
      <c r="AH14">
        <v>604303.7287607817</v>
      </c>
    </row>
    <row r="15" spans="1:34" x14ac:dyDescent="0.25">
      <c r="A15">
        <v>13</v>
      </c>
      <c r="B15">
        <v>95</v>
      </c>
      <c r="C15" t="s">
        <v>34</v>
      </c>
      <c r="D15">
        <v>3.0066999999999999</v>
      </c>
      <c r="E15">
        <v>33.26</v>
      </c>
      <c r="F15">
        <v>30.01</v>
      </c>
      <c r="G15">
        <v>85.74</v>
      </c>
      <c r="H15">
        <v>1.21</v>
      </c>
      <c r="I15">
        <v>21</v>
      </c>
      <c r="J15">
        <v>205.84</v>
      </c>
      <c r="K15">
        <v>53.44</v>
      </c>
      <c r="L15">
        <v>14</v>
      </c>
      <c r="M15">
        <v>19</v>
      </c>
      <c r="N15">
        <v>43.4</v>
      </c>
      <c r="O15">
        <v>25621.03</v>
      </c>
      <c r="P15">
        <v>386.2</v>
      </c>
      <c r="Q15">
        <v>772.2</v>
      </c>
      <c r="R15">
        <v>132.08000000000001</v>
      </c>
      <c r="S15">
        <v>98.14</v>
      </c>
      <c r="T15">
        <v>13001.19</v>
      </c>
      <c r="U15">
        <v>0.74</v>
      </c>
      <c r="V15">
        <v>0.86</v>
      </c>
      <c r="W15">
        <v>12.31</v>
      </c>
      <c r="X15">
        <v>0.76</v>
      </c>
      <c r="Y15">
        <v>2</v>
      </c>
      <c r="Z15">
        <v>10</v>
      </c>
      <c r="AA15">
        <v>485.46437317542052</v>
      </c>
      <c r="AB15">
        <v>664.23377255520711</v>
      </c>
      <c r="AC15">
        <v>600.84023356049238</v>
      </c>
      <c r="AD15">
        <v>485464.37317542039</v>
      </c>
      <c r="AE15">
        <v>664233.77255520714</v>
      </c>
      <c r="AF15">
        <v>7.4000296843726894E-6</v>
      </c>
      <c r="AG15">
        <v>22</v>
      </c>
      <c r="AH15">
        <v>600840.2335604924</v>
      </c>
    </row>
    <row r="16" spans="1:34" x14ac:dyDescent="0.25">
      <c r="A16">
        <v>14</v>
      </c>
      <c r="B16">
        <v>95</v>
      </c>
      <c r="C16" t="s">
        <v>34</v>
      </c>
      <c r="D16">
        <v>3.0156000000000001</v>
      </c>
      <c r="E16">
        <v>33.159999999999997</v>
      </c>
      <c r="F16">
        <v>29.95</v>
      </c>
      <c r="G16">
        <v>89.84</v>
      </c>
      <c r="H16">
        <v>1.28</v>
      </c>
      <c r="I16">
        <v>20</v>
      </c>
      <c r="J16">
        <v>207.43</v>
      </c>
      <c r="K16">
        <v>53.44</v>
      </c>
      <c r="L16">
        <v>15</v>
      </c>
      <c r="M16">
        <v>18</v>
      </c>
      <c r="N16">
        <v>44</v>
      </c>
      <c r="O16">
        <v>25817.56</v>
      </c>
      <c r="P16">
        <v>383</v>
      </c>
      <c r="Q16">
        <v>772.15</v>
      </c>
      <c r="R16">
        <v>129.97</v>
      </c>
      <c r="S16">
        <v>98.14</v>
      </c>
      <c r="T16">
        <v>11953.76</v>
      </c>
      <c r="U16">
        <v>0.76</v>
      </c>
      <c r="V16">
        <v>0.86</v>
      </c>
      <c r="W16">
        <v>12.31</v>
      </c>
      <c r="X16">
        <v>0.7</v>
      </c>
      <c r="Y16">
        <v>2</v>
      </c>
      <c r="Z16">
        <v>10</v>
      </c>
      <c r="AA16">
        <v>483.04581973293108</v>
      </c>
      <c r="AB16">
        <v>660.92460103614587</v>
      </c>
      <c r="AC16">
        <v>597.84688472675884</v>
      </c>
      <c r="AD16">
        <v>483045.81973293121</v>
      </c>
      <c r="AE16">
        <v>660924.60103614582</v>
      </c>
      <c r="AF16">
        <v>7.42193418571666E-6</v>
      </c>
      <c r="AG16">
        <v>22</v>
      </c>
      <c r="AH16">
        <v>597846.88472675881</v>
      </c>
    </row>
    <row r="17" spans="1:34" x14ac:dyDescent="0.25">
      <c r="A17">
        <v>15</v>
      </c>
      <c r="B17">
        <v>95</v>
      </c>
      <c r="C17" t="s">
        <v>34</v>
      </c>
      <c r="D17">
        <v>3.0293000000000001</v>
      </c>
      <c r="E17">
        <v>33.01</v>
      </c>
      <c r="F17">
        <v>29.87</v>
      </c>
      <c r="G17">
        <v>99.57</v>
      </c>
      <c r="H17">
        <v>1.36</v>
      </c>
      <c r="I17">
        <v>18</v>
      </c>
      <c r="J17">
        <v>209.03</v>
      </c>
      <c r="K17">
        <v>53.44</v>
      </c>
      <c r="L17">
        <v>16</v>
      </c>
      <c r="M17">
        <v>16</v>
      </c>
      <c r="N17">
        <v>44.6</v>
      </c>
      <c r="O17">
        <v>26014.91</v>
      </c>
      <c r="P17">
        <v>378.91</v>
      </c>
      <c r="Q17">
        <v>772.14</v>
      </c>
      <c r="R17">
        <v>127.39</v>
      </c>
      <c r="S17">
        <v>98.14</v>
      </c>
      <c r="T17">
        <v>10671.38</v>
      </c>
      <c r="U17">
        <v>0.77</v>
      </c>
      <c r="V17">
        <v>0.86</v>
      </c>
      <c r="W17">
        <v>12.3</v>
      </c>
      <c r="X17">
        <v>0.62</v>
      </c>
      <c r="Y17">
        <v>2</v>
      </c>
      <c r="Z17">
        <v>10</v>
      </c>
      <c r="AA17">
        <v>479.76399375255897</v>
      </c>
      <c r="AB17">
        <v>656.43426194585675</v>
      </c>
      <c r="AC17">
        <v>593.78509729701648</v>
      </c>
      <c r="AD17">
        <v>479763.99375255901</v>
      </c>
      <c r="AE17">
        <v>656434.26194585674</v>
      </c>
      <c r="AF17">
        <v>7.4556523507068166E-6</v>
      </c>
      <c r="AG17">
        <v>22</v>
      </c>
      <c r="AH17">
        <v>593785.09729701653</v>
      </c>
    </row>
    <row r="18" spans="1:34" x14ac:dyDescent="0.25">
      <c r="A18">
        <v>16</v>
      </c>
      <c r="B18">
        <v>95</v>
      </c>
      <c r="C18" t="s">
        <v>34</v>
      </c>
      <c r="D18">
        <v>3.0343</v>
      </c>
      <c r="E18">
        <v>32.96</v>
      </c>
      <c r="F18">
        <v>29.86</v>
      </c>
      <c r="G18">
        <v>105.37</v>
      </c>
      <c r="H18">
        <v>1.43</v>
      </c>
      <c r="I18">
        <v>17</v>
      </c>
      <c r="J18">
        <v>210.64</v>
      </c>
      <c r="K18">
        <v>53.44</v>
      </c>
      <c r="L18">
        <v>17</v>
      </c>
      <c r="M18">
        <v>15</v>
      </c>
      <c r="N18">
        <v>45.21</v>
      </c>
      <c r="O18">
        <v>26213.09</v>
      </c>
      <c r="P18">
        <v>377.12</v>
      </c>
      <c r="Q18">
        <v>772.2</v>
      </c>
      <c r="R18">
        <v>127.04</v>
      </c>
      <c r="S18">
        <v>98.14</v>
      </c>
      <c r="T18">
        <v>10501.2</v>
      </c>
      <c r="U18">
        <v>0.77</v>
      </c>
      <c r="V18">
        <v>0.86</v>
      </c>
      <c r="W18">
        <v>12.3</v>
      </c>
      <c r="X18">
        <v>0.61</v>
      </c>
      <c r="Y18">
        <v>2</v>
      </c>
      <c r="Z18">
        <v>10</v>
      </c>
      <c r="AA18">
        <v>478.49918440033019</v>
      </c>
      <c r="AB18">
        <v>654.70369399068682</v>
      </c>
      <c r="AC18">
        <v>592.21969231862067</v>
      </c>
      <c r="AD18">
        <v>478499.18440033018</v>
      </c>
      <c r="AE18">
        <v>654703.69399068679</v>
      </c>
      <c r="AF18">
        <v>7.4679582503382612E-6</v>
      </c>
      <c r="AG18">
        <v>22</v>
      </c>
      <c r="AH18">
        <v>592219.69231862063</v>
      </c>
    </row>
    <row r="19" spans="1:34" x14ac:dyDescent="0.25">
      <c r="A19">
        <v>17</v>
      </c>
      <c r="B19">
        <v>95</v>
      </c>
      <c r="C19" t="s">
        <v>34</v>
      </c>
      <c r="D19">
        <v>3.0428000000000002</v>
      </c>
      <c r="E19">
        <v>32.86</v>
      </c>
      <c r="F19">
        <v>29.8</v>
      </c>
      <c r="G19">
        <v>111.75</v>
      </c>
      <c r="H19">
        <v>1.51</v>
      </c>
      <c r="I19">
        <v>16</v>
      </c>
      <c r="J19">
        <v>212.25</v>
      </c>
      <c r="K19">
        <v>53.44</v>
      </c>
      <c r="L19">
        <v>18</v>
      </c>
      <c r="M19">
        <v>14</v>
      </c>
      <c r="N19">
        <v>45.82</v>
      </c>
      <c r="O19">
        <v>26412.11</v>
      </c>
      <c r="P19">
        <v>373.73</v>
      </c>
      <c r="Q19">
        <v>772.14</v>
      </c>
      <c r="R19">
        <v>125.16</v>
      </c>
      <c r="S19">
        <v>98.14</v>
      </c>
      <c r="T19">
        <v>9568.42</v>
      </c>
      <c r="U19">
        <v>0.78</v>
      </c>
      <c r="V19">
        <v>0.86</v>
      </c>
      <c r="W19">
        <v>12.3</v>
      </c>
      <c r="X19">
        <v>0.55000000000000004</v>
      </c>
      <c r="Y19">
        <v>2</v>
      </c>
      <c r="Z19">
        <v>10</v>
      </c>
      <c r="AA19">
        <v>476.07193383857231</v>
      </c>
      <c r="AB19">
        <v>651.38262268935239</v>
      </c>
      <c r="AC19">
        <v>589.21557940113269</v>
      </c>
      <c r="AD19">
        <v>476071.93383857229</v>
      </c>
      <c r="AE19">
        <v>651382.62268935237</v>
      </c>
      <c r="AF19">
        <v>7.488878279711717E-6</v>
      </c>
      <c r="AG19">
        <v>22</v>
      </c>
      <c r="AH19">
        <v>589215.57940113265</v>
      </c>
    </row>
    <row r="20" spans="1:34" x14ac:dyDescent="0.25">
      <c r="A20">
        <v>18</v>
      </c>
      <c r="B20">
        <v>95</v>
      </c>
      <c r="C20" t="s">
        <v>34</v>
      </c>
      <c r="D20">
        <v>3.0489000000000002</v>
      </c>
      <c r="E20">
        <v>32.799999999999997</v>
      </c>
      <c r="F20">
        <v>29.77</v>
      </c>
      <c r="G20">
        <v>119.09</v>
      </c>
      <c r="H20">
        <v>1.58</v>
      </c>
      <c r="I20">
        <v>15</v>
      </c>
      <c r="J20">
        <v>213.87</v>
      </c>
      <c r="K20">
        <v>53.44</v>
      </c>
      <c r="L20">
        <v>19</v>
      </c>
      <c r="M20">
        <v>13</v>
      </c>
      <c r="N20">
        <v>46.44</v>
      </c>
      <c r="O20">
        <v>26611.98</v>
      </c>
      <c r="P20">
        <v>371.06</v>
      </c>
      <c r="Q20">
        <v>772.22</v>
      </c>
      <c r="R20">
        <v>124.03</v>
      </c>
      <c r="S20">
        <v>98.14</v>
      </c>
      <c r="T20">
        <v>9010.2999999999993</v>
      </c>
      <c r="U20">
        <v>0.79</v>
      </c>
      <c r="V20">
        <v>0.86</v>
      </c>
      <c r="W20">
        <v>12.3</v>
      </c>
      <c r="X20">
        <v>0.52</v>
      </c>
      <c r="Y20">
        <v>2</v>
      </c>
      <c r="Z20">
        <v>10</v>
      </c>
      <c r="AA20">
        <v>474.27237736936161</v>
      </c>
      <c r="AB20">
        <v>648.92039013734995</v>
      </c>
      <c r="AC20">
        <v>586.98833886812838</v>
      </c>
      <c r="AD20">
        <v>474272.37736936158</v>
      </c>
      <c r="AE20">
        <v>648920.39013734995</v>
      </c>
      <c r="AF20">
        <v>7.5038914772620794E-6</v>
      </c>
      <c r="AG20">
        <v>22</v>
      </c>
      <c r="AH20">
        <v>586988.33886812837</v>
      </c>
    </row>
    <row r="21" spans="1:34" x14ac:dyDescent="0.25">
      <c r="A21">
        <v>19</v>
      </c>
      <c r="B21">
        <v>95</v>
      </c>
      <c r="C21" t="s">
        <v>34</v>
      </c>
      <c r="D21">
        <v>3.0493999999999999</v>
      </c>
      <c r="E21">
        <v>32.79</v>
      </c>
      <c r="F21">
        <v>29.77</v>
      </c>
      <c r="G21">
        <v>119.07</v>
      </c>
      <c r="H21">
        <v>1.65</v>
      </c>
      <c r="I21">
        <v>15</v>
      </c>
      <c r="J21">
        <v>215.5</v>
      </c>
      <c r="K21">
        <v>53.44</v>
      </c>
      <c r="L21">
        <v>20</v>
      </c>
      <c r="M21">
        <v>13</v>
      </c>
      <c r="N21">
        <v>47.07</v>
      </c>
      <c r="O21">
        <v>26812.71</v>
      </c>
      <c r="P21">
        <v>369.42</v>
      </c>
      <c r="Q21">
        <v>772.14</v>
      </c>
      <c r="R21">
        <v>124.06</v>
      </c>
      <c r="S21">
        <v>98.14</v>
      </c>
      <c r="T21">
        <v>9024.89</v>
      </c>
      <c r="U21">
        <v>0.79</v>
      </c>
      <c r="V21">
        <v>0.86</v>
      </c>
      <c r="W21">
        <v>12.29</v>
      </c>
      <c r="X21">
        <v>0.52</v>
      </c>
      <c r="Y21">
        <v>2</v>
      </c>
      <c r="Z21">
        <v>10</v>
      </c>
      <c r="AA21">
        <v>473.4986488117616</v>
      </c>
      <c r="AB21">
        <v>647.8617405903467</v>
      </c>
      <c r="AC21">
        <v>586.03072534806711</v>
      </c>
      <c r="AD21">
        <v>473498.64881176158</v>
      </c>
      <c r="AE21">
        <v>647861.74059034674</v>
      </c>
      <c r="AF21">
        <v>7.5051220672252227E-6</v>
      </c>
      <c r="AG21">
        <v>22</v>
      </c>
      <c r="AH21">
        <v>586030.72534806712</v>
      </c>
    </row>
    <row r="22" spans="1:34" x14ac:dyDescent="0.25">
      <c r="A22">
        <v>20</v>
      </c>
      <c r="B22">
        <v>95</v>
      </c>
      <c r="C22" t="s">
        <v>34</v>
      </c>
      <c r="D22">
        <v>3.0556000000000001</v>
      </c>
      <c r="E22">
        <v>32.729999999999997</v>
      </c>
      <c r="F22">
        <v>29.74</v>
      </c>
      <c r="G22">
        <v>127.45</v>
      </c>
      <c r="H22">
        <v>1.72</v>
      </c>
      <c r="I22">
        <v>14</v>
      </c>
      <c r="J22">
        <v>217.14</v>
      </c>
      <c r="K22">
        <v>53.44</v>
      </c>
      <c r="L22">
        <v>21</v>
      </c>
      <c r="M22">
        <v>12</v>
      </c>
      <c r="N22">
        <v>47.7</v>
      </c>
      <c r="O22">
        <v>27014.3</v>
      </c>
      <c r="P22">
        <v>367.46</v>
      </c>
      <c r="Q22">
        <v>772.05</v>
      </c>
      <c r="R22">
        <v>122.99</v>
      </c>
      <c r="S22">
        <v>98.14</v>
      </c>
      <c r="T22">
        <v>8495.1200000000008</v>
      </c>
      <c r="U22">
        <v>0.8</v>
      </c>
      <c r="V22">
        <v>0.86</v>
      </c>
      <c r="W22">
        <v>12.3</v>
      </c>
      <c r="X22">
        <v>0.49</v>
      </c>
      <c r="Y22">
        <v>2</v>
      </c>
      <c r="Z22">
        <v>10</v>
      </c>
      <c r="AA22">
        <v>472.0159329353246</v>
      </c>
      <c r="AB22">
        <v>645.83302331539778</v>
      </c>
      <c r="AC22">
        <v>584.19562600251686</v>
      </c>
      <c r="AD22">
        <v>472015.93293532461</v>
      </c>
      <c r="AE22">
        <v>645833.02331539779</v>
      </c>
      <c r="AF22">
        <v>7.5203813827682136E-6</v>
      </c>
      <c r="AG22">
        <v>22</v>
      </c>
      <c r="AH22">
        <v>584195.62600251683</v>
      </c>
    </row>
    <row r="23" spans="1:34" x14ac:dyDescent="0.25">
      <c r="A23">
        <v>21</v>
      </c>
      <c r="B23">
        <v>95</v>
      </c>
      <c r="C23" t="s">
        <v>34</v>
      </c>
      <c r="D23">
        <v>3.0636000000000001</v>
      </c>
      <c r="E23">
        <v>32.64</v>
      </c>
      <c r="F23">
        <v>29.69</v>
      </c>
      <c r="G23">
        <v>137.03</v>
      </c>
      <c r="H23">
        <v>1.79</v>
      </c>
      <c r="I23">
        <v>13</v>
      </c>
      <c r="J23">
        <v>218.78</v>
      </c>
      <c r="K23">
        <v>53.44</v>
      </c>
      <c r="L23">
        <v>22</v>
      </c>
      <c r="M23">
        <v>11</v>
      </c>
      <c r="N23">
        <v>48.34</v>
      </c>
      <c r="O23">
        <v>27216.79</v>
      </c>
      <c r="P23">
        <v>363.77</v>
      </c>
      <c r="Q23">
        <v>772.17</v>
      </c>
      <c r="R23">
        <v>121.49</v>
      </c>
      <c r="S23">
        <v>98.14</v>
      </c>
      <c r="T23">
        <v>7747.26</v>
      </c>
      <c r="U23">
        <v>0.81</v>
      </c>
      <c r="V23">
        <v>0.86</v>
      </c>
      <c r="W23">
        <v>12.29</v>
      </c>
      <c r="X23">
        <v>0.44</v>
      </c>
      <c r="Y23">
        <v>2</v>
      </c>
      <c r="Z23">
        <v>10</v>
      </c>
      <c r="AA23">
        <v>469.56177029346662</v>
      </c>
      <c r="AB23">
        <v>642.47512971879326</v>
      </c>
      <c r="AC23">
        <v>581.15820505793886</v>
      </c>
      <c r="AD23">
        <v>469561.77029346657</v>
      </c>
      <c r="AE23">
        <v>642475.12971879321</v>
      </c>
      <c r="AF23">
        <v>7.5400708221785243E-6</v>
      </c>
      <c r="AG23">
        <v>22</v>
      </c>
      <c r="AH23">
        <v>581158.20505793882</v>
      </c>
    </row>
    <row r="24" spans="1:34" x14ac:dyDescent="0.25">
      <c r="A24">
        <v>22</v>
      </c>
      <c r="B24">
        <v>95</v>
      </c>
      <c r="C24" t="s">
        <v>34</v>
      </c>
      <c r="D24">
        <v>3.0632000000000001</v>
      </c>
      <c r="E24">
        <v>32.65</v>
      </c>
      <c r="F24">
        <v>29.69</v>
      </c>
      <c r="G24">
        <v>137.05000000000001</v>
      </c>
      <c r="H24">
        <v>1.85</v>
      </c>
      <c r="I24">
        <v>13</v>
      </c>
      <c r="J24">
        <v>220.43</v>
      </c>
      <c r="K24">
        <v>53.44</v>
      </c>
      <c r="L24">
        <v>23</v>
      </c>
      <c r="M24">
        <v>11</v>
      </c>
      <c r="N24">
        <v>48.99</v>
      </c>
      <c r="O24">
        <v>27420.16</v>
      </c>
      <c r="P24">
        <v>361.92</v>
      </c>
      <c r="Q24">
        <v>772.13</v>
      </c>
      <c r="R24">
        <v>121.58</v>
      </c>
      <c r="S24">
        <v>98.14</v>
      </c>
      <c r="T24">
        <v>7794.03</v>
      </c>
      <c r="U24">
        <v>0.81</v>
      </c>
      <c r="V24">
        <v>0.86</v>
      </c>
      <c r="W24">
        <v>12.29</v>
      </c>
      <c r="X24">
        <v>0.45</v>
      </c>
      <c r="Y24">
        <v>2</v>
      </c>
      <c r="Z24">
        <v>10</v>
      </c>
      <c r="AA24">
        <v>468.77297876853362</v>
      </c>
      <c r="AB24">
        <v>641.39587035535374</v>
      </c>
      <c r="AC24">
        <v>580.18194869339607</v>
      </c>
      <c r="AD24">
        <v>468772.97876853362</v>
      </c>
      <c r="AE24">
        <v>641395.87035535369</v>
      </c>
      <c r="AF24">
        <v>7.5390863502080086E-6</v>
      </c>
      <c r="AG24">
        <v>22</v>
      </c>
      <c r="AH24">
        <v>580181.94869339606</v>
      </c>
    </row>
    <row r="25" spans="1:34" x14ac:dyDescent="0.25">
      <c r="A25">
        <v>23</v>
      </c>
      <c r="B25">
        <v>95</v>
      </c>
      <c r="C25" t="s">
        <v>34</v>
      </c>
      <c r="D25">
        <v>3.0695999999999999</v>
      </c>
      <c r="E25">
        <v>32.58</v>
      </c>
      <c r="F25">
        <v>29.66</v>
      </c>
      <c r="G25">
        <v>148.31</v>
      </c>
      <c r="H25">
        <v>1.92</v>
      </c>
      <c r="I25">
        <v>12</v>
      </c>
      <c r="J25">
        <v>222.08</v>
      </c>
      <c r="K25">
        <v>53.44</v>
      </c>
      <c r="L25">
        <v>24</v>
      </c>
      <c r="M25">
        <v>10</v>
      </c>
      <c r="N25">
        <v>49.65</v>
      </c>
      <c r="O25">
        <v>27624.44</v>
      </c>
      <c r="P25">
        <v>359.11</v>
      </c>
      <c r="Q25">
        <v>772.18</v>
      </c>
      <c r="R25">
        <v>120.51</v>
      </c>
      <c r="S25">
        <v>98.14</v>
      </c>
      <c r="T25">
        <v>7263.76</v>
      </c>
      <c r="U25">
        <v>0.81</v>
      </c>
      <c r="V25">
        <v>0.87</v>
      </c>
      <c r="W25">
        <v>12.29</v>
      </c>
      <c r="X25">
        <v>0.41</v>
      </c>
      <c r="Y25">
        <v>2</v>
      </c>
      <c r="Z25">
        <v>10</v>
      </c>
      <c r="AA25">
        <v>466.91349032249218</v>
      </c>
      <c r="AB25">
        <v>638.85163622863968</v>
      </c>
      <c r="AC25">
        <v>577.88053270088039</v>
      </c>
      <c r="AD25">
        <v>466913.49032249232</v>
      </c>
      <c r="AE25">
        <v>638851.63622863963</v>
      </c>
      <c r="AF25">
        <v>7.5548379017362574E-6</v>
      </c>
      <c r="AG25">
        <v>22</v>
      </c>
      <c r="AH25">
        <v>577880.53270088043</v>
      </c>
    </row>
    <row r="26" spans="1:34" x14ac:dyDescent="0.25">
      <c r="A26">
        <v>24</v>
      </c>
      <c r="B26">
        <v>95</v>
      </c>
      <c r="C26" t="s">
        <v>34</v>
      </c>
      <c r="D26">
        <v>3.0699000000000001</v>
      </c>
      <c r="E26">
        <v>32.57</v>
      </c>
      <c r="F26">
        <v>29.66</v>
      </c>
      <c r="G26">
        <v>148.30000000000001</v>
      </c>
      <c r="H26">
        <v>1.99</v>
      </c>
      <c r="I26">
        <v>12</v>
      </c>
      <c r="J26">
        <v>223.75</v>
      </c>
      <c r="K26">
        <v>53.44</v>
      </c>
      <c r="L26">
        <v>25</v>
      </c>
      <c r="M26">
        <v>10</v>
      </c>
      <c r="N26">
        <v>50.31</v>
      </c>
      <c r="O26">
        <v>27829.77</v>
      </c>
      <c r="P26">
        <v>356.8</v>
      </c>
      <c r="Q26">
        <v>772.22</v>
      </c>
      <c r="R26">
        <v>120.61</v>
      </c>
      <c r="S26">
        <v>98.14</v>
      </c>
      <c r="T26">
        <v>7315.67</v>
      </c>
      <c r="U26">
        <v>0.81</v>
      </c>
      <c r="V26">
        <v>0.87</v>
      </c>
      <c r="W26">
        <v>12.29</v>
      </c>
      <c r="X26">
        <v>0.41</v>
      </c>
      <c r="Y26">
        <v>2</v>
      </c>
      <c r="Z26">
        <v>10</v>
      </c>
      <c r="AA26">
        <v>465.86542806738299</v>
      </c>
      <c r="AB26">
        <v>637.4176312139557</v>
      </c>
      <c r="AC26">
        <v>576.58338711215924</v>
      </c>
      <c r="AD26">
        <v>465865.42806738312</v>
      </c>
      <c r="AE26">
        <v>637417.6312139557</v>
      </c>
      <c r="AF26">
        <v>7.5555762557141454E-6</v>
      </c>
      <c r="AG26">
        <v>22</v>
      </c>
      <c r="AH26">
        <v>576583.38711215928</v>
      </c>
    </row>
    <row r="27" spans="1:34" x14ac:dyDescent="0.25">
      <c r="A27">
        <v>25</v>
      </c>
      <c r="B27">
        <v>95</v>
      </c>
      <c r="C27" t="s">
        <v>34</v>
      </c>
      <c r="D27">
        <v>3.0771999999999999</v>
      </c>
      <c r="E27">
        <v>32.5</v>
      </c>
      <c r="F27">
        <v>29.62</v>
      </c>
      <c r="G27">
        <v>161.56</v>
      </c>
      <c r="H27">
        <v>2.0499999999999998</v>
      </c>
      <c r="I27">
        <v>11</v>
      </c>
      <c r="J27">
        <v>225.42</v>
      </c>
      <c r="K27">
        <v>53.44</v>
      </c>
      <c r="L27">
        <v>26</v>
      </c>
      <c r="M27">
        <v>9</v>
      </c>
      <c r="N27">
        <v>50.98</v>
      </c>
      <c r="O27">
        <v>28035.919999999998</v>
      </c>
      <c r="P27">
        <v>354.62</v>
      </c>
      <c r="Q27">
        <v>772.12</v>
      </c>
      <c r="R27">
        <v>119.11</v>
      </c>
      <c r="S27">
        <v>98.14</v>
      </c>
      <c r="T27">
        <v>6568.6</v>
      </c>
      <c r="U27">
        <v>0.82</v>
      </c>
      <c r="V27">
        <v>0.87</v>
      </c>
      <c r="W27">
        <v>12.29</v>
      </c>
      <c r="X27">
        <v>0.37</v>
      </c>
      <c r="Y27">
        <v>2</v>
      </c>
      <c r="Z27">
        <v>10</v>
      </c>
      <c r="AA27">
        <v>464.19234884643748</v>
      </c>
      <c r="AB27">
        <v>635.12845041281196</v>
      </c>
      <c r="AC27">
        <v>574.51268251379133</v>
      </c>
      <c r="AD27">
        <v>464192.34884643753</v>
      </c>
      <c r="AE27">
        <v>635128.45041281194</v>
      </c>
      <c r="AF27">
        <v>7.5735428691760532E-6</v>
      </c>
      <c r="AG27">
        <v>22</v>
      </c>
      <c r="AH27">
        <v>574512.68251379137</v>
      </c>
    </row>
    <row r="28" spans="1:34" x14ac:dyDescent="0.25">
      <c r="A28">
        <v>26</v>
      </c>
      <c r="B28">
        <v>95</v>
      </c>
      <c r="C28" t="s">
        <v>34</v>
      </c>
      <c r="D28">
        <v>3.0760999999999998</v>
      </c>
      <c r="E28">
        <v>32.51</v>
      </c>
      <c r="F28">
        <v>29.63</v>
      </c>
      <c r="G28">
        <v>161.62</v>
      </c>
      <c r="H28">
        <v>2.11</v>
      </c>
      <c r="I28">
        <v>11</v>
      </c>
      <c r="J28">
        <v>227.1</v>
      </c>
      <c r="K28">
        <v>53.44</v>
      </c>
      <c r="L28">
        <v>27</v>
      </c>
      <c r="M28">
        <v>9</v>
      </c>
      <c r="N28">
        <v>51.66</v>
      </c>
      <c r="O28">
        <v>28243</v>
      </c>
      <c r="P28">
        <v>352.08</v>
      </c>
      <c r="Q28">
        <v>772.13</v>
      </c>
      <c r="R28">
        <v>119.37</v>
      </c>
      <c r="S28">
        <v>98.14</v>
      </c>
      <c r="T28">
        <v>6700.18</v>
      </c>
      <c r="U28">
        <v>0.82</v>
      </c>
      <c r="V28">
        <v>0.87</v>
      </c>
      <c r="W28">
        <v>12.29</v>
      </c>
      <c r="X28">
        <v>0.38</v>
      </c>
      <c r="Y28">
        <v>2</v>
      </c>
      <c r="Z28">
        <v>10</v>
      </c>
      <c r="AA28">
        <v>463.18729274192958</v>
      </c>
      <c r="AB28">
        <v>633.7532883106785</v>
      </c>
      <c r="AC28">
        <v>573.26876395263332</v>
      </c>
      <c r="AD28">
        <v>463187.29274192959</v>
      </c>
      <c r="AE28">
        <v>633753.28831067844</v>
      </c>
      <c r="AF28">
        <v>7.5708355712571346E-6</v>
      </c>
      <c r="AG28">
        <v>22</v>
      </c>
      <c r="AH28">
        <v>573268.76395263337</v>
      </c>
    </row>
    <row r="29" spans="1:34" x14ac:dyDescent="0.25">
      <c r="A29">
        <v>27</v>
      </c>
      <c r="B29">
        <v>95</v>
      </c>
      <c r="C29" t="s">
        <v>34</v>
      </c>
      <c r="D29">
        <v>3.0846</v>
      </c>
      <c r="E29">
        <v>32.42</v>
      </c>
      <c r="F29">
        <v>29.58</v>
      </c>
      <c r="G29">
        <v>177.47</v>
      </c>
      <c r="H29">
        <v>2.1800000000000002</v>
      </c>
      <c r="I29">
        <v>10</v>
      </c>
      <c r="J29">
        <v>228.79</v>
      </c>
      <c r="K29">
        <v>53.44</v>
      </c>
      <c r="L29">
        <v>28</v>
      </c>
      <c r="M29">
        <v>8</v>
      </c>
      <c r="N29">
        <v>52.35</v>
      </c>
      <c r="O29">
        <v>28451.040000000001</v>
      </c>
      <c r="P29">
        <v>348.28</v>
      </c>
      <c r="Q29">
        <v>772.2</v>
      </c>
      <c r="R29">
        <v>117.88</v>
      </c>
      <c r="S29">
        <v>98.14</v>
      </c>
      <c r="T29">
        <v>5959.54</v>
      </c>
      <c r="U29">
        <v>0.83</v>
      </c>
      <c r="V29">
        <v>0.87</v>
      </c>
      <c r="W29">
        <v>12.28</v>
      </c>
      <c r="X29">
        <v>0.33</v>
      </c>
      <c r="Y29">
        <v>2</v>
      </c>
      <c r="Z29">
        <v>10</v>
      </c>
      <c r="AA29">
        <v>460.68445291912627</v>
      </c>
      <c r="AB29">
        <v>630.32879244761864</v>
      </c>
      <c r="AC29">
        <v>570.1710971684339</v>
      </c>
      <c r="AD29">
        <v>460684.45291912631</v>
      </c>
      <c r="AE29">
        <v>630328.79244761867</v>
      </c>
      <c r="AF29">
        <v>7.5917556006305904E-6</v>
      </c>
      <c r="AG29">
        <v>22</v>
      </c>
      <c r="AH29">
        <v>570171.09716843395</v>
      </c>
    </row>
    <row r="30" spans="1:34" x14ac:dyDescent="0.25">
      <c r="A30">
        <v>28</v>
      </c>
      <c r="B30">
        <v>95</v>
      </c>
      <c r="C30" t="s">
        <v>34</v>
      </c>
      <c r="D30">
        <v>3.0846</v>
      </c>
      <c r="E30">
        <v>32.42</v>
      </c>
      <c r="F30">
        <v>29.58</v>
      </c>
      <c r="G30">
        <v>177.47</v>
      </c>
      <c r="H30">
        <v>2.2400000000000002</v>
      </c>
      <c r="I30">
        <v>10</v>
      </c>
      <c r="J30">
        <v>230.48</v>
      </c>
      <c r="K30">
        <v>53.44</v>
      </c>
      <c r="L30">
        <v>29</v>
      </c>
      <c r="M30">
        <v>6</v>
      </c>
      <c r="N30">
        <v>53.05</v>
      </c>
      <c r="O30">
        <v>28660.06</v>
      </c>
      <c r="P30">
        <v>345.56</v>
      </c>
      <c r="Q30">
        <v>772.18</v>
      </c>
      <c r="R30">
        <v>117.73</v>
      </c>
      <c r="S30">
        <v>98.14</v>
      </c>
      <c r="T30">
        <v>5884.26</v>
      </c>
      <c r="U30">
        <v>0.83</v>
      </c>
      <c r="V30">
        <v>0.87</v>
      </c>
      <c r="W30">
        <v>12.29</v>
      </c>
      <c r="X30">
        <v>0.33</v>
      </c>
      <c r="Y30">
        <v>2</v>
      </c>
      <c r="Z30">
        <v>10</v>
      </c>
      <c r="AA30">
        <v>459.48477327653671</v>
      </c>
      <c r="AB30">
        <v>628.68733783449727</v>
      </c>
      <c r="AC30">
        <v>568.68630067979268</v>
      </c>
      <c r="AD30">
        <v>459484.77327653673</v>
      </c>
      <c r="AE30">
        <v>628687.33783449722</v>
      </c>
      <c r="AF30">
        <v>7.5917556006305904E-6</v>
      </c>
      <c r="AG30">
        <v>22</v>
      </c>
      <c r="AH30">
        <v>568686.30067979265</v>
      </c>
    </row>
    <row r="31" spans="1:34" x14ac:dyDescent="0.25">
      <c r="A31">
        <v>29</v>
      </c>
      <c r="B31">
        <v>95</v>
      </c>
      <c r="C31" t="s">
        <v>34</v>
      </c>
      <c r="D31">
        <v>3.0844999999999998</v>
      </c>
      <c r="E31">
        <v>32.42</v>
      </c>
      <c r="F31">
        <v>29.58</v>
      </c>
      <c r="G31">
        <v>177.48</v>
      </c>
      <c r="H31">
        <v>2.2999999999999998</v>
      </c>
      <c r="I31">
        <v>10</v>
      </c>
      <c r="J31">
        <v>232.18</v>
      </c>
      <c r="K31">
        <v>53.44</v>
      </c>
      <c r="L31">
        <v>30</v>
      </c>
      <c r="M31">
        <v>4</v>
      </c>
      <c r="N31">
        <v>53.75</v>
      </c>
      <c r="O31">
        <v>28870.05</v>
      </c>
      <c r="P31">
        <v>343.87</v>
      </c>
      <c r="Q31">
        <v>772.13</v>
      </c>
      <c r="R31">
        <v>117.66</v>
      </c>
      <c r="S31">
        <v>98.14</v>
      </c>
      <c r="T31">
        <v>5850.36</v>
      </c>
      <c r="U31">
        <v>0.83</v>
      </c>
      <c r="V31">
        <v>0.87</v>
      </c>
      <c r="W31">
        <v>12.29</v>
      </c>
      <c r="X31">
        <v>0.33</v>
      </c>
      <c r="Y31">
        <v>2</v>
      </c>
      <c r="Z31">
        <v>10</v>
      </c>
      <c r="AA31">
        <v>458.74719334956939</v>
      </c>
      <c r="AB31">
        <v>627.67814843869064</v>
      </c>
      <c r="AC31">
        <v>567.77342690351566</v>
      </c>
      <c r="AD31">
        <v>458747.1933495694</v>
      </c>
      <c r="AE31">
        <v>627678.1484386907</v>
      </c>
      <c r="AF31">
        <v>7.591509482637961E-6</v>
      </c>
      <c r="AG31">
        <v>22</v>
      </c>
      <c r="AH31">
        <v>567773.4269035157</v>
      </c>
    </row>
    <row r="32" spans="1:34" x14ac:dyDescent="0.25">
      <c r="A32">
        <v>30</v>
      </c>
      <c r="B32">
        <v>95</v>
      </c>
      <c r="C32" t="s">
        <v>34</v>
      </c>
      <c r="D32">
        <v>3.0813999999999999</v>
      </c>
      <c r="E32">
        <v>32.450000000000003</v>
      </c>
      <c r="F32">
        <v>29.61</v>
      </c>
      <c r="G32">
        <v>177.67</v>
      </c>
      <c r="H32">
        <v>2.36</v>
      </c>
      <c r="I32">
        <v>10</v>
      </c>
      <c r="J32">
        <v>233.89</v>
      </c>
      <c r="K32">
        <v>53.44</v>
      </c>
      <c r="L32">
        <v>31</v>
      </c>
      <c r="M32">
        <v>0</v>
      </c>
      <c r="N32">
        <v>54.46</v>
      </c>
      <c r="O32">
        <v>29081.05</v>
      </c>
      <c r="P32">
        <v>345.49</v>
      </c>
      <c r="Q32">
        <v>772.23</v>
      </c>
      <c r="R32">
        <v>118.58</v>
      </c>
      <c r="S32">
        <v>98.14</v>
      </c>
      <c r="T32">
        <v>6309.87</v>
      </c>
      <c r="U32">
        <v>0.83</v>
      </c>
      <c r="V32">
        <v>0.87</v>
      </c>
      <c r="W32">
        <v>12.3</v>
      </c>
      <c r="X32">
        <v>0.37</v>
      </c>
      <c r="Y32">
        <v>2</v>
      </c>
      <c r="Z32">
        <v>10</v>
      </c>
      <c r="AA32">
        <v>459.79535948303879</v>
      </c>
      <c r="AB32">
        <v>629.11229558432967</v>
      </c>
      <c r="AC32">
        <v>569.07070105841296</v>
      </c>
      <c r="AD32">
        <v>459795.35948303877</v>
      </c>
      <c r="AE32">
        <v>629112.29558432964</v>
      </c>
      <c r="AF32">
        <v>7.5838798248664656E-6</v>
      </c>
      <c r="AG32">
        <v>22</v>
      </c>
      <c r="AH32">
        <v>569070.70105841302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1.3802000000000001</v>
      </c>
      <c r="E2">
        <v>72.45</v>
      </c>
      <c r="F2">
        <v>49.91</v>
      </c>
      <c r="G2">
        <v>5.81</v>
      </c>
      <c r="H2">
        <v>0.09</v>
      </c>
      <c r="I2">
        <v>515</v>
      </c>
      <c r="J2">
        <v>194.77</v>
      </c>
      <c r="K2">
        <v>54.38</v>
      </c>
      <c r="L2">
        <v>1</v>
      </c>
      <c r="M2">
        <v>513</v>
      </c>
      <c r="N2">
        <v>39.4</v>
      </c>
      <c r="O2">
        <v>24256.19</v>
      </c>
      <c r="P2">
        <v>705.18</v>
      </c>
      <c r="Q2">
        <v>775.92</v>
      </c>
      <c r="R2">
        <v>797.16</v>
      </c>
      <c r="S2">
        <v>98.14</v>
      </c>
      <c r="T2">
        <v>343073.44</v>
      </c>
      <c r="U2">
        <v>0.12</v>
      </c>
      <c r="V2">
        <v>0.52</v>
      </c>
      <c r="W2">
        <v>13.11</v>
      </c>
      <c r="X2">
        <v>20.59</v>
      </c>
      <c r="Y2">
        <v>2</v>
      </c>
      <c r="Z2">
        <v>10</v>
      </c>
      <c r="AA2">
        <v>1514.0862045916169</v>
      </c>
      <c r="AB2">
        <v>2071.639541891318</v>
      </c>
      <c r="AC2">
        <v>1873.925171577569</v>
      </c>
      <c r="AD2">
        <v>1514086.204591617</v>
      </c>
      <c r="AE2">
        <v>2071639.541891318</v>
      </c>
      <c r="AF2">
        <v>3.3273600835381389E-6</v>
      </c>
      <c r="AG2">
        <v>48</v>
      </c>
      <c r="AH2">
        <v>1873925.1715775691</v>
      </c>
    </row>
    <row r="3" spans="1:34" x14ac:dyDescent="0.25">
      <c r="A3">
        <v>1</v>
      </c>
      <c r="B3">
        <v>100</v>
      </c>
      <c r="C3" t="s">
        <v>34</v>
      </c>
      <c r="D3">
        <v>2.1648000000000001</v>
      </c>
      <c r="E3">
        <v>46.19</v>
      </c>
      <c r="F3">
        <v>36.4</v>
      </c>
      <c r="G3">
        <v>11.68</v>
      </c>
      <c r="H3">
        <v>0.18</v>
      </c>
      <c r="I3">
        <v>187</v>
      </c>
      <c r="J3">
        <v>196.32</v>
      </c>
      <c r="K3">
        <v>54.38</v>
      </c>
      <c r="L3">
        <v>2</v>
      </c>
      <c r="M3">
        <v>185</v>
      </c>
      <c r="N3">
        <v>39.950000000000003</v>
      </c>
      <c r="O3">
        <v>24447.22</v>
      </c>
      <c r="P3">
        <v>514</v>
      </c>
      <c r="Q3">
        <v>773.18</v>
      </c>
      <c r="R3">
        <v>344.41</v>
      </c>
      <c r="S3">
        <v>98.14</v>
      </c>
      <c r="T3">
        <v>118340.46</v>
      </c>
      <c r="U3">
        <v>0.28000000000000003</v>
      </c>
      <c r="V3">
        <v>0.71</v>
      </c>
      <c r="W3">
        <v>12.6</v>
      </c>
      <c r="X3">
        <v>7.14</v>
      </c>
      <c r="Y3">
        <v>2</v>
      </c>
      <c r="Z3">
        <v>10</v>
      </c>
      <c r="AA3">
        <v>790.14887455029361</v>
      </c>
      <c r="AB3">
        <v>1081.11654906784</v>
      </c>
      <c r="AC3">
        <v>977.93630298141068</v>
      </c>
      <c r="AD3">
        <v>790148.87455029367</v>
      </c>
      <c r="AE3">
        <v>1081116.54906784</v>
      </c>
      <c r="AF3">
        <v>5.2188589398952058E-6</v>
      </c>
      <c r="AG3">
        <v>31</v>
      </c>
      <c r="AH3">
        <v>977936.30298141064</v>
      </c>
    </row>
    <row r="4" spans="1:34" x14ac:dyDescent="0.25">
      <c r="A4">
        <v>2</v>
      </c>
      <c r="B4">
        <v>100</v>
      </c>
      <c r="C4" t="s">
        <v>34</v>
      </c>
      <c r="D4">
        <v>2.4649999999999999</v>
      </c>
      <c r="E4">
        <v>40.57</v>
      </c>
      <c r="F4">
        <v>33.58</v>
      </c>
      <c r="G4">
        <v>17.52</v>
      </c>
      <c r="H4">
        <v>0.27</v>
      </c>
      <c r="I4">
        <v>115</v>
      </c>
      <c r="J4">
        <v>197.88</v>
      </c>
      <c r="K4">
        <v>54.38</v>
      </c>
      <c r="L4">
        <v>3</v>
      </c>
      <c r="M4">
        <v>113</v>
      </c>
      <c r="N4">
        <v>40.5</v>
      </c>
      <c r="O4">
        <v>24639</v>
      </c>
      <c r="P4">
        <v>472.45</v>
      </c>
      <c r="Q4">
        <v>772.55</v>
      </c>
      <c r="R4">
        <v>251</v>
      </c>
      <c r="S4">
        <v>98.14</v>
      </c>
      <c r="T4">
        <v>71991.03</v>
      </c>
      <c r="U4">
        <v>0.39</v>
      </c>
      <c r="V4">
        <v>0.76</v>
      </c>
      <c r="W4">
        <v>12.46</v>
      </c>
      <c r="X4">
        <v>4.32</v>
      </c>
      <c r="Y4">
        <v>2</v>
      </c>
      <c r="Z4">
        <v>10</v>
      </c>
      <c r="AA4">
        <v>658.00739466533093</v>
      </c>
      <c r="AB4">
        <v>900.31474661857817</v>
      </c>
      <c r="AC4">
        <v>814.38997080098352</v>
      </c>
      <c r="AD4">
        <v>658007.39466533088</v>
      </c>
      <c r="AE4">
        <v>900314.74661857821</v>
      </c>
      <c r="AF4">
        <v>5.942575428141944E-6</v>
      </c>
      <c r="AG4">
        <v>27</v>
      </c>
      <c r="AH4">
        <v>814389.97080098349</v>
      </c>
    </row>
    <row r="5" spans="1:34" x14ac:dyDescent="0.25">
      <c r="A5">
        <v>3</v>
      </c>
      <c r="B5">
        <v>100</v>
      </c>
      <c r="C5" t="s">
        <v>34</v>
      </c>
      <c r="D5">
        <v>2.6236999999999999</v>
      </c>
      <c r="E5">
        <v>38.11</v>
      </c>
      <c r="F5">
        <v>32.369999999999997</v>
      </c>
      <c r="G5">
        <v>23.4</v>
      </c>
      <c r="H5">
        <v>0.36</v>
      </c>
      <c r="I5">
        <v>83</v>
      </c>
      <c r="J5">
        <v>199.44</v>
      </c>
      <c r="K5">
        <v>54.38</v>
      </c>
      <c r="L5">
        <v>4</v>
      </c>
      <c r="M5">
        <v>81</v>
      </c>
      <c r="N5">
        <v>41.06</v>
      </c>
      <c r="O5">
        <v>24831.54</v>
      </c>
      <c r="P5">
        <v>453.67</v>
      </c>
      <c r="Q5">
        <v>772.72</v>
      </c>
      <c r="R5">
        <v>210.37</v>
      </c>
      <c r="S5">
        <v>98.14</v>
      </c>
      <c r="T5">
        <v>51839.11</v>
      </c>
      <c r="U5">
        <v>0.47</v>
      </c>
      <c r="V5">
        <v>0.79</v>
      </c>
      <c r="W5">
        <v>12.42</v>
      </c>
      <c r="X5">
        <v>3.11</v>
      </c>
      <c r="Y5">
        <v>2</v>
      </c>
      <c r="Z5">
        <v>10</v>
      </c>
      <c r="AA5">
        <v>600.51317522524732</v>
      </c>
      <c r="AB5">
        <v>821.64861911470905</v>
      </c>
      <c r="AC5">
        <v>743.23162809748021</v>
      </c>
      <c r="AD5">
        <v>600513.17522524728</v>
      </c>
      <c r="AE5">
        <v>821648.61911470909</v>
      </c>
      <c r="AF5">
        <v>6.325166389783375E-6</v>
      </c>
      <c r="AG5">
        <v>25</v>
      </c>
      <c r="AH5">
        <v>743231.62809748016</v>
      </c>
    </row>
    <row r="6" spans="1:34" x14ac:dyDescent="0.25">
      <c r="A6">
        <v>4</v>
      </c>
      <c r="B6">
        <v>100</v>
      </c>
      <c r="C6" t="s">
        <v>34</v>
      </c>
      <c r="D6">
        <v>2.7229999999999999</v>
      </c>
      <c r="E6">
        <v>36.72</v>
      </c>
      <c r="F6">
        <v>31.68</v>
      </c>
      <c r="G6">
        <v>29.24</v>
      </c>
      <c r="H6">
        <v>0.44</v>
      </c>
      <c r="I6">
        <v>65</v>
      </c>
      <c r="J6">
        <v>201.01</v>
      </c>
      <c r="K6">
        <v>54.38</v>
      </c>
      <c r="L6">
        <v>5</v>
      </c>
      <c r="M6">
        <v>63</v>
      </c>
      <c r="N6">
        <v>41.63</v>
      </c>
      <c r="O6">
        <v>25024.84</v>
      </c>
      <c r="P6">
        <v>441.92</v>
      </c>
      <c r="Q6">
        <v>772.77</v>
      </c>
      <c r="R6">
        <v>187.52</v>
      </c>
      <c r="S6">
        <v>98.14</v>
      </c>
      <c r="T6">
        <v>40503.06</v>
      </c>
      <c r="U6">
        <v>0.52</v>
      </c>
      <c r="V6">
        <v>0.81</v>
      </c>
      <c r="W6">
        <v>12.38</v>
      </c>
      <c r="X6">
        <v>2.42</v>
      </c>
      <c r="Y6">
        <v>2</v>
      </c>
      <c r="Z6">
        <v>10</v>
      </c>
      <c r="AA6">
        <v>569.49526931913658</v>
      </c>
      <c r="AB6">
        <v>779.20855184053767</v>
      </c>
      <c r="AC6">
        <v>704.84198127894717</v>
      </c>
      <c r="AD6">
        <v>569495.26931913663</v>
      </c>
      <c r="AE6">
        <v>779208.55184053769</v>
      </c>
      <c r="AF6">
        <v>6.564556953683779E-6</v>
      </c>
      <c r="AG6">
        <v>24</v>
      </c>
      <c r="AH6">
        <v>704841.98127894721</v>
      </c>
    </row>
    <row r="7" spans="1:34" x14ac:dyDescent="0.25">
      <c r="A7">
        <v>5</v>
      </c>
      <c r="B7">
        <v>100</v>
      </c>
      <c r="C7" t="s">
        <v>34</v>
      </c>
      <c r="D7">
        <v>2.7955000000000001</v>
      </c>
      <c r="E7">
        <v>35.770000000000003</v>
      </c>
      <c r="F7">
        <v>31.19</v>
      </c>
      <c r="G7">
        <v>35.31</v>
      </c>
      <c r="H7">
        <v>0.53</v>
      </c>
      <c r="I7">
        <v>53</v>
      </c>
      <c r="J7">
        <v>202.58</v>
      </c>
      <c r="K7">
        <v>54.38</v>
      </c>
      <c r="L7">
        <v>6</v>
      </c>
      <c r="M7">
        <v>51</v>
      </c>
      <c r="N7">
        <v>42.2</v>
      </c>
      <c r="O7">
        <v>25218.93</v>
      </c>
      <c r="P7">
        <v>433.31</v>
      </c>
      <c r="Q7">
        <v>772.52</v>
      </c>
      <c r="R7">
        <v>171.34</v>
      </c>
      <c r="S7">
        <v>98.14</v>
      </c>
      <c r="T7">
        <v>32472.04</v>
      </c>
      <c r="U7">
        <v>0.56999999999999995</v>
      </c>
      <c r="V7">
        <v>0.82</v>
      </c>
      <c r="W7">
        <v>12.36</v>
      </c>
      <c r="X7">
        <v>1.94</v>
      </c>
      <c r="Y7">
        <v>2</v>
      </c>
      <c r="Z7">
        <v>10</v>
      </c>
      <c r="AA7">
        <v>555.04849031915558</v>
      </c>
      <c r="AB7">
        <v>759.4418314658559</v>
      </c>
      <c r="AC7">
        <v>686.9617689540587</v>
      </c>
      <c r="AD7">
        <v>555048.49031915562</v>
      </c>
      <c r="AE7">
        <v>759441.83146585594</v>
      </c>
      <c r="AF7">
        <v>6.739338583923248E-6</v>
      </c>
      <c r="AG7">
        <v>24</v>
      </c>
      <c r="AH7">
        <v>686961.76895405864</v>
      </c>
    </row>
    <row r="8" spans="1:34" x14ac:dyDescent="0.25">
      <c r="A8">
        <v>6</v>
      </c>
      <c r="B8">
        <v>100</v>
      </c>
      <c r="C8" t="s">
        <v>34</v>
      </c>
      <c r="D8">
        <v>2.8448000000000002</v>
      </c>
      <c r="E8">
        <v>35.15</v>
      </c>
      <c r="F8">
        <v>30.88</v>
      </c>
      <c r="G8">
        <v>41.18</v>
      </c>
      <c r="H8">
        <v>0.61</v>
      </c>
      <c r="I8">
        <v>45</v>
      </c>
      <c r="J8">
        <v>204.16</v>
      </c>
      <c r="K8">
        <v>54.38</v>
      </c>
      <c r="L8">
        <v>7</v>
      </c>
      <c r="M8">
        <v>43</v>
      </c>
      <c r="N8">
        <v>42.78</v>
      </c>
      <c r="O8">
        <v>25413.94</v>
      </c>
      <c r="P8">
        <v>426.96</v>
      </c>
      <c r="Q8">
        <v>772.24</v>
      </c>
      <c r="R8">
        <v>161.09</v>
      </c>
      <c r="S8">
        <v>98.14</v>
      </c>
      <c r="T8">
        <v>27388.71</v>
      </c>
      <c r="U8">
        <v>0.61</v>
      </c>
      <c r="V8">
        <v>0.83</v>
      </c>
      <c r="W8">
        <v>12.35</v>
      </c>
      <c r="X8">
        <v>1.64</v>
      </c>
      <c r="Y8">
        <v>2</v>
      </c>
      <c r="Z8">
        <v>10</v>
      </c>
      <c r="AA8">
        <v>535.59692050280592</v>
      </c>
      <c r="AB8">
        <v>732.82733550043076</v>
      </c>
      <c r="AC8">
        <v>662.88732312989396</v>
      </c>
      <c r="AD8">
        <v>535596.92050280597</v>
      </c>
      <c r="AE8">
        <v>732827.33550043078</v>
      </c>
      <c r="AF8">
        <v>6.8581900924860867E-6</v>
      </c>
      <c r="AG8">
        <v>23</v>
      </c>
      <c r="AH8">
        <v>662887.32312989398</v>
      </c>
    </row>
    <row r="9" spans="1:34" x14ac:dyDescent="0.25">
      <c r="A9">
        <v>7</v>
      </c>
      <c r="B9">
        <v>100</v>
      </c>
      <c r="C9" t="s">
        <v>34</v>
      </c>
      <c r="D9">
        <v>2.8809999999999998</v>
      </c>
      <c r="E9">
        <v>34.71</v>
      </c>
      <c r="F9">
        <v>30.68</v>
      </c>
      <c r="G9">
        <v>47.19</v>
      </c>
      <c r="H9">
        <v>0.69</v>
      </c>
      <c r="I9">
        <v>39</v>
      </c>
      <c r="J9">
        <v>205.75</v>
      </c>
      <c r="K9">
        <v>54.38</v>
      </c>
      <c r="L9">
        <v>8</v>
      </c>
      <c r="M9">
        <v>37</v>
      </c>
      <c r="N9">
        <v>43.37</v>
      </c>
      <c r="O9">
        <v>25609.61</v>
      </c>
      <c r="P9">
        <v>422.11</v>
      </c>
      <c r="Q9">
        <v>772.44</v>
      </c>
      <c r="R9">
        <v>153.91</v>
      </c>
      <c r="S9">
        <v>98.14</v>
      </c>
      <c r="T9">
        <v>23828.48</v>
      </c>
      <c r="U9">
        <v>0.64</v>
      </c>
      <c r="V9">
        <v>0.84</v>
      </c>
      <c r="W9">
        <v>12.34</v>
      </c>
      <c r="X9">
        <v>1.43</v>
      </c>
      <c r="Y9">
        <v>2</v>
      </c>
      <c r="Z9">
        <v>10</v>
      </c>
      <c r="AA9">
        <v>528.78630902574571</v>
      </c>
      <c r="AB9">
        <v>723.50875641454411</v>
      </c>
      <c r="AC9">
        <v>654.45809615325663</v>
      </c>
      <c r="AD9">
        <v>528786.30902574572</v>
      </c>
      <c r="AE9">
        <v>723508.75641454407</v>
      </c>
      <c r="AF9">
        <v>6.9454603685504834E-6</v>
      </c>
      <c r="AG9">
        <v>23</v>
      </c>
      <c r="AH9">
        <v>654458.0961532566</v>
      </c>
    </row>
    <row r="10" spans="1:34" x14ac:dyDescent="0.25">
      <c r="A10">
        <v>8</v>
      </c>
      <c r="B10">
        <v>100</v>
      </c>
      <c r="C10" t="s">
        <v>34</v>
      </c>
      <c r="D10">
        <v>2.9060999999999999</v>
      </c>
      <c r="E10">
        <v>34.409999999999997</v>
      </c>
      <c r="F10">
        <v>30.53</v>
      </c>
      <c r="G10">
        <v>52.34</v>
      </c>
      <c r="H10">
        <v>0.77</v>
      </c>
      <c r="I10">
        <v>35</v>
      </c>
      <c r="J10">
        <v>207.34</v>
      </c>
      <c r="K10">
        <v>54.38</v>
      </c>
      <c r="L10">
        <v>9</v>
      </c>
      <c r="M10">
        <v>33</v>
      </c>
      <c r="N10">
        <v>43.96</v>
      </c>
      <c r="O10">
        <v>25806.1</v>
      </c>
      <c r="P10">
        <v>418.07</v>
      </c>
      <c r="Q10">
        <v>772.35</v>
      </c>
      <c r="R10">
        <v>149.69</v>
      </c>
      <c r="S10">
        <v>98.14</v>
      </c>
      <c r="T10">
        <v>21738.52</v>
      </c>
      <c r="U10">
        <v>0.66</v>
      </c>
      <c r="V10">
        <v>0.84</v>
      </c>
      <c r="W10">
        <v>12.32</v>
      </c>
      <c r="X10">
        <v>1.28</v>
      </c>
      <c r="Y10">
        <v>2</v>
      </c>
      <c r="Z10">
        <v>10</v>
      </c>
      <c r="AA10">
        <v>523.80962027744761</v>
      </c>
      <c r="AB10">
        <v>716.69943131311049</v>
      </c>
      <c r="AC10">
        <v>648.29864348255592</v>
      </c>
      <c r="AD10">
        <v>523809.62027744763</v>
      </c>
      <c r="AE10">
        <v>716699.43131311052</v>
      </c>
      <c r="AF10">
        <v>7.0059709743299408E-6</v>
      </c>
      <c r="AG10">
        <v>23</v>
      </c>
      <c r="AH10">
        <v>648298.64348255587</v>
      </c>
    </row>
    <row r="11" spans="1:34" x14ac:dyDescent="0.25">
      <c r="A11">
        <v>9</v>
      </c>
      <c r="B11">
        <v>100</v>
      </c>
      <c r="C11" t="s">
        <v>34</v>
      </c>
      <c r="D11">
        <v>2.9323999999999999</v>
      </c>
      <c r="E11">
        <v>34.1</v>
      </c>
      <c r="F11">
        <v>30.38</v>
      </c>
      <c r="G11">
        <v>58.8</v>
      </c>
      <c r="H11">
        <v>0.85</v>
      </c>
      <c r="I11">
        <v>31</v>
      </c>
      <c r="J11">
        <v>208.94</v>
      </c>
      <c r="K11">
        <v>54.38</v>
      </c>
      <c r="L11">
        <v>10</v>
      </c>
      <c r="M11">
        <v>29</v>
      </c>
      <c r="N11">
        <v>44.56</v>
      </c>
      <c r="O11">
        <v>26003.41</v>
      </c>
      <c r="P11">
        <v>414.18</v>
      </c>
      <c r="Q11">
        <v>772.21</v>
      </c>
      <c r="R11">
        <v>144.25</v>
      </c>
      <c r="S11">
        <v>98.14</v>
      </c>
      <c r="T11">
        <v>19040.73</v>
      </c>
      <c r="U11">
        <v>0.68</v>
      </c>
      <c r="V11">
        <v>0.85</v>
      </c>
      <c r="W11">
        <v>12.33</v>
      </c>
      <c r="X11">
        <v>1.1299999999999999</v>
      </c>
      <c r="Y11">
        <v>2</v>
      </c>
      <c r="Z11">
        <v>10</v>
      </c>
      <c r="AA11">
        <v>518.86883516662135</v>
      </c>
      <c r="AB11">
        <v>709.93923115242274</v>
      </c>
      <c r="AC11">
        <v>642.18362733720357</v>
      </c>
      <c r="AD11">
        <v>518868.83516662137</v>
      </c>
      <c r="AE11">
        <v>709939.23115242273</v>
      </c>
      <c r="AF11">
        <v>7.0693745174375004E-6</v>
      </c>
      <c r="AG11">
        <v>23</v>
      </c>
      <c r="AH11">
        <v>642183.62733720359</v>
      </c>
    </row>
    <row r="12" spans="1:34" x14ac:dyDescent="0.25">
      <c r="A12">
        <v>10</v>
      </c>
      <c r="B12">
        <v>100</v>
      </c>
      <c r="C12" t="s">
        <v>34</v>
      </c>
      <c r="D12">
        <v>2.9531000000000001</v>
      </c>
      <c r="E12">
        <v>33.86</v>
      </c>
      <c r="F12">
        <v>30.26</v>
      </c>
      <c r="G12">
        <v>64.84</v>
      </c>
      <c r="H12">
        <v>0.93</v>
      </c>
      <c r="I12">
        <v>28</v>
      </c>
      <c r="J12">
        <v>210.55</v>
      </c>
      <c r="K12">
        <v>54.38</v>
      </c>
      <c r="L12">
        <v>11</v>
      </c>
      <c r="M12">
        <v>26</v>
      </c>
      <c r="N12">
        <v>45.17</v>
      </c>
      <c r="O12">
        <v>26201.54</v>
      </c>
      <c r="P12">
        <v>410.39</v>
      </c>
      <c r="Q12">
        <v>772.23</v>
      </c>
      <c r="R12">
        <v>140.19</v>
      </c>
      <c r="S12">
        <v>98.14</v>
      </c>
      <c r="T12">
        <v>17024.88</v>
      </c>
      <c r="U12">
        <v>0.7</v>
      </c>
      <c r="V12">
        <v>0.85</v>
      </c>
      <c r="W12">
        <v>12.32</v>
      </c>
      <c r="X12">
        <v>1.01</v>
      </c>
      <c r="Y12">
        <v>2</v>
      </c>
      <c r="Z12">
        <v>10</v>
      </c>
      <c r="AA12">
        <v>514.70021345956843</v>
      </c>
      <c r="AB12">
        <v>704.23553902622268</v>
      </c>
      <c r="AC12">
        <v>637.02428758234589</v>
      </c>
      <c r="AD12">
        <v>514700.21345956839</v>
      </c>
      <c r="AE12">
        <v>704235.53902622266</v>
      </c>
      <c r="AF12">
        <v>7.1192776863472534E-6</v>
      </c>
      <c r="AG12">
        <v>23</v>
      </c>
      <c r="AH12">
        <v>637024.28758234589</v>
      </c>
    </row>
    <row r="13" spans="1:34" x14ac:dyDescent="0.25">
      <c r="A13">
        <v>11</v>
      </c>
      <c r="B13">
        <v>100</v>
      </c>
      <c r="C13" t="s">
        <v>34</v>
      </c>
      <c r="D13">
        <v>2.9655999999999998</v>
      </c>
      <c r="E13">
        <v>33.72</v>
      </c>
      <c r="F13">
        <v>30.19</v>
      </c>
      <c r="G13">
        <v>69.680000000000007</v>
      </c>
      <c r="H13">
        <v>1</v>
      </c>
      <c r="I13">
        <v>26</v>
      </c>
      <c r="J13">
        <v>212.16</v>
      </c>
      <c r="K13">
        <v>54.38</v>
      </c>
      <c r="L13">
        <v>12</v>
      </c>
      <c r="M13">
        <v>24</v>
      </c>
      <c r="N13">
        <v>45.78</v>
      </c>
      <c r="O13">
        <v>26400.51</v>
      </c>
      <c r="P13">
        <v>407.82</v>
      </c>
      <c r="Q13">
        <v>772.26</v>
      </c>
      <c r="R13">
        <v>138.13</v>
      </c>
      <c r="S13">
        <v>98.14</v>
      </c>
      <c r="T13">
        <v>16003.83</v>
      </c>
      <c r="U13">
        <v>0.71</v>
      </c>
      <c r="V13">
        <v>0.85</v>
      </c>
      <c r="W13">
        <v>12.32</v>
      </c>
      <c r="X13">
        <v>0.94</v>
      </c>
      <c r="Y13">
        <v>2</v>
      </c>
      <c r="Z13">
        <v>10</v>
      </c>
      <c r="AA13">
        <v>502.20093311548982</v>
      </c>
      <c r="AB13">
        <v>687.1334722301234</v>
      </c>
      <c r="AC13">
        <v>621.55441803836493</v>
      </c>
      <c r="AD13">
        <v>502200.93311548978</v>
      </c>
      <c r="AE13">
        <v>687133.47223012336</v>
      </c>
      <c r="AF13">
        <v>7.1494124501816434E-6</v>
      </c>
      <c r="AG13">
        <v>22</v>
      </c>
      <c r="AH13">
        <v>621554.41803836497</v>
      </c>
    </row>
    <row r="14" spans="1:34" x14ac:dyDescent="0.25">
      <c r="A14">
        <v>12</v>
      </c>
      <c r="B14">
        <v>100</v>
      </c>
      <c r="C14" t="s">
        <v>34</v>
      </c>
      <c r="D14">
        <v>2.9786000000000001</v>
      </c>
      <c r="E14">
        <v>33.57</v>
      </c>
      <c r="F14">
        <v>30.12</v>
      </c>
      <c r="G14">
        <v>75.31</v>
      </c>
      <c r="H14">
        <v>1.08</v>
      </c>
      <c r="I14">
        <v>24</v>
      </c>
      <c r="J14">
        <v>213.78</v>
      </c>
      <c r="K14">
        <v>54.38</v>
      </c>
      <c r="L14">
        <v>13</v>
      </c>
      <c r="M14">
        <v>22</v>
      </c>
      <c r="N14">
        <v>46.4</v>
      </c>
      <c r="O14">
        <v>26600.32</v>
      </c>
      <c r="P14">
        <v>404.08</v>
      </c>
      <c r="Q14">
        <v>772.28</v>
      </c>
      <c r="R14">
        <v>135.84</v>
      </c>
      <c r="S14">
        <v>98.14</v>
      </c>
      <c r="T14">
        <v>14868.01</v>
      </c>
      <c r="U14">
        <v>0.72</v>
      </c>
      <c r="V14">
        <v>0.85</v>
      </c>
      <c r="W14">
        <v>12.31</v>
      </c>
      <c r="X14">
        <v>0.87</v>
      </c>
      <c r="Y14">
        <v>2</v>
      </c>
      <c r="Z14">
        <v>10</v>
      </c>
      <c r="AA14">
        <v>499.03095670672661</v>
      </c>
      <c r="AB14">
        <v>682.79617065816456</v>
      </c>
      <c r="AC14">
        <v>617.63106244099276</v>
      </c>
      <c r="AD14">
        <v>499030.95670672657</v>
      </c>
      <c r="AE14">
        <v>682796.17065816454</v>
      </c>
      <c r="AF14">
        <v>7.1807526045694106E-6</v>
      </c>
      <c r="AG14">
        <v>22</v>
      </c>
      <c r="AH14">
        <v>617631.0624409928</v>
      </c>
    </row>
    <row r="15" spans="1:34" x14ac:dyDescent="0.25">
      <c r="A15">
        <v>13</v>
      </c>
      <c r="B15">
        <v>100</v>
      </c>
      <c r="C15" t="s">
        <v>34</v>
      </c>
      <c r="D15">
        <v>2.9944000000000002</v>
      </c>
      <c r="E15">
        <v>33.4</v>
      </c>
      <c r="F15">
        <v>30.02</v>
      </c>
      <c r="G15">
        <v>81.88</v>
      </c>
      <c r="H15">
        <v>1.1499999999999999</v>
      </c>
      <c r="I15">
        <v>22</v>
      </c>
      <c r="J15">
        <v>215.41</v>
      </c>
      <c r="K15">
        <v>54.38</v>
      </c>
      <c r="L15">
        <v>14</v>
      </c>
      <c r="M15">
        <v>20</v>
      </c>
      <c r="N15">
        <v>47.03</v>
      </c>
      <c r="O15">
        <v>26801</v>
      </c>
      <c r="P15">
        <v>401.38</v>
      </c>
      <c r="Q15">
        <v>772.26</v>
      </c>
      <c r="R15">
        <v>132.65</v>
      </c>
      <c r="S15">
        <v>98.14</v>
      </c>
      <c r="T15">
        <v>13280.91</v>
      </c>
      <c r="U15">
        <v>0.74</v>
      </c>
      <c r="V15">
        <v>0.86</v>
      </c>
      <c r="W15">
        <v>12.3</v>
      </c>
      <c r="X15">
        <v>0.78</v>
      </c>
      <c r="Y15">
        <v>2</v>
      </c>
      <c r="Z15">
        <v>10</v>
      </c>
      <c r="AA15">
        <v>496.00645095052141</v>
      </c>
      <c r="AB15">
        <v>678.65790845074764</v>
      </c>
      <c r="AC15">
        <v>613.88775017056423</v>
      </c>
      <c r="AD15">
        <v>496006.45095052128</v>
      </c>
      <c r="AE15">
        <v>678657.90845074761</v>
      </c>
      <c r="AF15">
        <v>7.2188429460560812E-6</v>
      </c>
      <c r="AG15">
        <v>22</v>
      </c>
      <c r="AH15">
        <v>613887.75017056428</v>
      </c>
    </row>
    <row r="16" spans="1:34" x14ac:dyDescent="0.25">
      <c r="A16">
        <v>14</v>
      </c>
      <c r="B16">
        <v>100</v>
      </c>
      <c r="C16" t="s">
        <v>34</v>
      </c>
      <c r="D16">
        <v>3.0074999999999998</v>
      </c>
      <c r="E16">
        <v>33.25</v>
      </c>
      <c r="F16">
        <v>29.96</v>
      </c>
      <c r="G16">
        <v>89.87</v>
      </c>
      <c r="H16">
        <v>1.23</v>
      </c>
      <c r="I16">
        <v>20</v>
      </c>
      <c r="J16">
        <v>217.04</v>
      </c>
      <c r="K16">
        <v>54.38</v>
      </c>
      <c r="L16">
        <v>15</v>
      </c>
      <c r="M16">
        <v>18</v>
      </c>
      <c r="N16">
        <v>47.66</v>
      </c>
      <c r="O16">
        <v>27002.55</v>
      </c>
      <c r="P16">
        <v>397.85</v>
      </c>
      <c r="Q16">
        <v>772.19</v>
      </c>
      <c r="R16">
        <v>130.24</v>
      </c>
      <c r="S16">
        <v>98.14</v>
      </c>
      <c r="T16">
        <v>12090.15</v>
      </c>
      <c r="U16">
        <v>0.75</v>
      </c>
      <c r="V16">
        <v>0.86</v>
      </c>
      <c r="W16">
        <v>12.31</v>
      </c>
      <c r="X16">
        <v>0.71</v>
      </c>
      <c r="Y16">
        <v>2</v>
      </c>
      <c r="Z16">
        <v>10</v>
      </c>
      <c r="AA16">
        <v>493.01105752247992</v>
      </c>
      <c r="AB16">
        <v>674.55947901506977</v>
      </c>
      <c r="AC16">
        <v>610.18046908804581</v>
      </c>
      <c r="AD16">
        <v>493011.05752247991</v>
      </c>
      <c r="AE16">
        <v>674559.47901506978</v>
      </c>
      <c r="AF16">
        <v>7.2504241785545223E-6</v>
      </c>
      <c r="AG16">
        <v>22</v>
      </c>
      <c r="AH16">
        <v>610180.46908804576</v>
      </c>
    </row>
    <row r="17" spans="1:34" x14ac:dyDescent="0.25">
      <c r="A17">
        <v>15</v>
      </c>
      <c r="B17">
        <v>100</v>
      </c>
      <c r="C17" t="s">
        <v>34</v>
      </c>
      <c r="D17">
        <v>3.0137999999999998</v>
      </c>
      <c r="E17">
        <v>33.18</v>
      </c>
      <c r="F17">
        <v>29.93</v>
      </c>
      <c r="G17">
        <v>94.5</v>
      </c>
      <c r="H17">
        <v>1.3</v>
      </c>
      <c r="I17">
        <v>19</v>
      </c>
      <c r="J17">
        <v>218.68</v>
      </c>
      <c r="K17">
        <v>54.38</v>
      </c>
      <c r="L17">
        <v>16</v>
      </c>
      <c r="M17">
        <v>17</v>
      </c>
      <c r="N17">
        <v>48.31</v>
      </c>
      <c r="O17">
        <v>27204.98</v>
      </c>
      <c r="P17">
        <v>396.53</v>
      </c>
      <c r="Q17">
        <v>772.25</v>
      </c>
      <c r="R17">
        <v>129.31</v>
      </c>
      <c r="S17">
        <v>98.14</v>
      </c>
      <c r="T17">
        <v>11628.59</v>
      </c>
      <c r="U17">
        <v>0.76</v>
      </c>
      <c r="V17">
        <v>0.86</v>
      </c>
      <c r="W17">
        <v>12.3</v>
      </c>
      <c r="X17">
        <v>0.68</v>
      </c>
      <c r="Y17">
        <v>2</v>
      </c>
      <c r="Z17">
        <v>10</v>
      </c>
      <c r="AA17">
        <v>491.74666063850623</v>
      </c>
      <c r="AB17">
        <v>672.82947541716351</v>
      </c>
      <c r="AC17">
        <v>608.61557460544827</v>
      </c>
      <c r="AD17">
        <v>491746.66063850618</v>
      </c>
      <c r="AE17">
        <v>672829.47541716346</v>
      </c>
      <c r="AF17">
        <v>7.2656120995270564E-6</v>
      </c>
      <c r="AG17">
        <v>22</v>
      </c>
      <c r="AH17">
        <v>608615.57460544829</v>
      </c>
    </row>
    <row r="18" spans="1:34" x14ac:dyDescent="0.25">
      <c r="A18">
        <v>16</v>
      </c>
      <c r="B18">
        <v>100</v>
      </c>
      <c r="C18" t="s">
        <v>34</v>
      </c>
      <c r="D18">
        <v>3.0211999999999999</v>
      </c>
      <c r="E18">
        <v>33.1</v>
      </c>
      <c r="F18">
        <v>29.88</v>
      </c>
      <c r="G18">
        <v>99.61</v>
      </c>
      <c r="H18">
        <v>1.37</v>
      </c>
      <c r="I18">
        <v>18</v>
      </c>
      <c r="J18">
        <v>220.33</v>
      </c>
      <c r="K18">
        <v>54.38</v>
      </c>
      <c r="L18">
        <v>17</v>
      </c>
      <c r="M18">
        <v>16</v>
      </c>
      <c r="N18">
        <v>48.95</v>
      </c>
      <c r="O18">
        <v>27408.3</v>
      </c>
      <c r="P18">
        <v>394.05</v>
      </c>
      <c r="Q18">
        <v>772.13</v>
      </c>
      <c r="R18">
        <v>128.07</v>
      </c>
      <c r="S18">
        <v>98.14</v>
      </c>
      <c r="T18">
        <v>11012.98</v>
      </c>
      <c r="U18">
        <v>0.77</v>
      </c>
      <c r="V18">
        <v>0.86</v>
      </c>
      <c r="W18">
        <v>12.3</v>
      </c>
      <c r="X18">
        <v>0.64</v>
      </c>
      <c r="Y18">
        <v>2</v>
      </c>
      <c r="Z18">
        <v>10</v>
      </c>
      <c r="AA18">
        <v>489.80324811006727</v>
      </c>
      <c r="AB18">
        <v>670.17041265844352</v>
      </c>
      <c r="AC18">
        <v>606.21028906440256</v>
      </c>
      <c r="AD18">
        <v>489803.24811006727</v>
      </c>
      <c r="AE18">
        <v>670170.41265844356</v>
      </c>
      <c r="AF18">
        <v>7.2834518797170153E-6</v>
      </c>
      <c r="AG18">
        <v>22</v>
      </c>
      <c r="AH18">
        <v>606210.28906440258</v>
      </c>
    </row>
    <row r="19" spans="1:34" x14ac:dyDescent="0.25">
      <c r="A19">
        <v>17</v>
      </c>
      <c r="B19">
        <v>100</v>
      </c>
      <c r="C19" t="s">
        <v>34</v>
      </c>
      <c r="D19">
        <v>3.028</v>
      </c>
      <c r="E19">
        <v>33.020000000000003</v>
      </c>
      <c r="F19">
        <v>29.85</v>
      </c>
      <c r="G19">
        <v>105.34</v>
      </c>
      <c r="H19">
        <v>1.44</v>
      </c>
      <c r="I19">
        <v>17</v>
      </c>
      <c r="J19">
        <v>221.99</v>
      </c>
      <c r="K19">
        <v>54.38</v>
      </c>
      <c r="L19">
        <v>18</v>
      </c>
      <c r="M19">
        <v>15</v>
      </c>
      <c r="N19">
        <v>49.61</v>
      </c>
      <c r="O19">
        <v>27612.53</v>
      </c>
      <c r="P19">
        <v>391.34</v>
      </c>
      <c r="Q19">
        <v>772.08</v>
      </c>
      <c r="R19">
        <v>126.7</v>
      </c>
      <c r="S19">
        <v>98.14</v>
      </c>
      <c r="T19">
        <v>10332.57</v>
      </c>
      <c r="U19">
        <v>0.77</v>
      </c>
      <c r="V19">
        <v>0.86</v>
      </c>
      <c r="W19">
        <v>12.3</v>
      </c>
      <c r="X19">
        <v>0.6</v>
      </c>
      <c r="Y19">
        <v>2</v>
      </c>
      <c r="Z19">
        <v>10</v>
      </c>
      <c r="AA19">
        <v>487.88211255231522</v>
      </c>
      <c r="AB19">
        <v>667.54183023380801</v>
      </c>
      <c r="AC19">
        <v>603.8325748571358</v>
      </c>
      <c r="AD19">
        <v>487882.11255231517</v>
      </c>
      <c r="AE19">
        <v>667541.83023380802</v>
      </c>
      <c r="AF19">
        <v>7.2998451912429241E-6</v>
      </c>
      <c r="AG19">
        <v>22</v>
      </c>
      <c r="AH19">
        <v>603832.57485713577</v>
      </c>
    </row>
    <row r="20" spans="1:34" x14ac:dyDescent="0.25">
      <c r="A20">
        <v>18</v>
      </c>
      <c r="B20">
        <v>100</v>
      </c>
      <c r="C20" t="s">
        <v>34</v>
      </c>
      <c r="D20">
        <v>3.0360999999999998</v>
      </c>
      <c r="E20">
        <v>32.94</v>
      </c>
      <c r="F20">
        <v>29.8</v>
      </c>
      <c r="G20">
        <v>111.74</v>
      </c>
      <c r="H20">
        <v>1.51</v>
      </c>
      <c r="I20">
        <v>16</v>
      </c>
      <c r="J20">
        <v>223.65</v>
      </c>
      <c r="K20">
        <v>54.38</v>
      </c>
      <c r="L20">
        <v>19</v>
      </c>
      <c r="M20">
        <v>14</v>
      </c>
      <c r="N20">
        <v>50.27</v>
      </c>
      <c r="O20">
        <v>27817.81</v>
      </c>
      <c r="P20">
        <v>388.14</v>
      </c>
      <c r="Q20">
        <v>772.22</v>
      </c>
      <c r="R20">
        <v>125.15</v>
      </c>
      <c r="S20">
        <v>98.14</v>
      </c>
      <c r="T20">
        <v>9561.43</v>
      </c>
      <c r="U20">
        <v>0.78</v>
      </c>
      <c r="V20">
        <v>0.86</v>
      </c>
      <c r="W20">
        <v>12.29</v>
      </c>
      <c r="X20">
        <v>0.55000000000000004</v>
      </c>
      <c r="Y20">
        <v>2</v>
      </c>
      <c r="Z20">
        <v>10</v>
      </c>
      <c r="AA20">
        <v>485.57289650067969</v>
      </c>
      <c r="AB20">
        <v>664.38225895653807</v>
      </c>
      <c r="AC20">
        <v>600.97454862808229</v>
      </c>
      <c r="AD20">
        <v>485572.89650067972</v>
      </c>
      <c r="AE20">
        <v>664382.25895653805</v>
      </c>
      <c r="AF20">
        <v>7.3193725182076097E-6</v>
      </c>
      <c r="AG20">
        <v>22</v>
      </c>
      <c r="AH20">
        <v>600974.54862808227</v>
      </c>
    </row>
    <row r="21" spans="1:34" x14ac:dyDescent="0.25">
      <c r="A21">
        <v>19</v>
      </c>
      <c r="B21">
        <v>100</v>
      </c>
      <c r="C21" t="s">
        <v>34</v>
      </c>
      <c r="D21">
        <v>3.0436999999999999</v>
      </c>
      <c r="E21">
        <v>32.86</v>
      </c>
      <c r="F21">
        <v>29.76</v>
      </c>
      <c r="G21">
        <v>119.02</v>
      </c>
      <c r="H21">
        <v>1.58</v>
      </c>
      <c r="I21">
        <v>15</v>
      </c>
      <c r="J21">
        <v>225.32</v>
      </c>
      <c r="K21">
        <v>54.38</v>
      </c>
      <c r="L21">
        <v>20</v>
      </c>
      <c r="M21">
        <v>13</v>
      </c>
      <c r="N21">
        <v>50.95</v>
      </c>
      <c r="O21">
        <v>28023.89</v>
      </c>
      <c r="P21">
        <v>385.59</v>
      </c>
      <c r="Q21">
        <v>772.08</v>
      </c>
      <c r="R21">
        <v>123.76</v>
      </c>
      <c r="S21">
        <v>98.14</v>
      </c>
      <c r="T21">
        <v>8871.8700000000008</v>
      </c>
      <c r="U21">
        <v>0.79</v>
      </c>
      <c r="V21">
        <v>0.86</v>
      </c>
      <c r="W21">
        <v>12.29</v>
      </c>
      <c r="X21">
        <v>0.51</v>
      </c>
      <c r="Y21">
        <v>2</v>
      </c>
      <c r="Z21">
        <v>10</v>
      </c>
      <c r="AA21">
        <v>483.64122038126419</v>
      </c>
      <c r="AB21">
        <v>661.73925447041802</v>
      </c>
      <c r="AC21">
        <v>598.58378878063729</v>
      </c>
      <c r="AD21">
        <v>483641.22038126423</v>
      </c>
      <c r="AE21">
        <v>661739.25447041797</v>
      </c>
      <c r="AF21">
        <v>7.337694454618919E-6</v>
      </c>
      <c r="AG21">
        <v>22</v>
      </c>
      <c r="AH21">
        <v>598583.78878063732</v>
      </c>
    </row>
    <row r="22" spans="1:34" x14ac:dyDescent="0.25">
      <c r="A22">
        <v>20</v>
      </c>
      <c r="B22">
        <v>100</v>
      </c>
      <c r="C22" t="s">
        <v>34</v>
      </c>
      <c r="D22">
        <v>3.0430999999999999</v>
      </c>
      <c r="E22">
        <v>32.86</v>
      </c>
      <c r="F22">
        <v>29.76</v>
      </c>
      <c r="G22">
        <v>119.04</v>
      </c>
      <c r="H22">
        <v>1.64</v>
      </c>
      <c r="I22">
        <v>15</v>
      </c>
      <c r="J22">
        <v>227</v>
      </c>
      <c r="K22">
        <v>54.38</v>
      </c>
      <c r="L22">
        <v>21</v>
      </c>
      <c r="M22">
        <v>13</v>
      </c>
      <c r="N22">
        <v>51.62</v>
      </c>
      <c r="O22">
        <v>28230.92</v>
      </c>
      <c r="P22">
        <v>382.79</v>
      </c>
      <c r="Q22">
        <v>772.16</v>
      </c>
      <c r="R22">
        <v>123.78</v>
      </c>
      <c r="S22">
        <v>98.14</v>
      </c>
      <c r="T22">
        <v>8883.5499999999993</v>
      </c>
      <c r="U22">
        <v>0.79</v>
      </c>
      <c r="V22">
        <v>0.86</v>
      </c>
      <c r="W22">
        <v>12.3</v>
      </c>
      <c r="X22">
        <v>0.51</v>
      </c>
      <c r="Y22">
        <v>2</v>
      </c>
      <c r="Z22">
        <v>10</v>
      </c>
      <c r="AA22">
        <v>482.44170576497538</v>
      </c>
      <c r="AB22">
        <v>660.09802565356154</v>
      </c>
      <c r="AC22">
        <v>597.09919653858265</v>
      </c>
      <c r="AD22">
        <v>482441.70576497552</v>
      </c>
      <c r="AE22">
        <v>660098.02565356158</v>
      </c>
      <c r="AF22">
        <v>7.3362479859548688E-6</v>
      </c>
      <c r="AG22">
        <v>22</v>
      </c>
      <c r="AH22">
        <v>597099.19653858268</v>
      </c>
    </row>
    <row r="23" spans="1:34" x14ac:dyDescent="0.25">
      <c r="A23">
        <v>21</v>
      </c>
      <c r="B23">
        <v>100</v>
      </c>
      <c r="C23" t="s">
        <v>34</v>
      </c>
      <c r="D23">
        <v>3.0505</v>
      </c>
      <c r="E23">
        <v>32.78</v>
      </c>
      <c r="F23">
        <v>29.72</v>
      </c>
      <c r="G23">
        <v>127.37</v>
      </c>
      <c r="H23">
        <v>1.71</v>
      </c>
      <c r="I23">
        <v>14</v>
      </c>
      <c r="J23">
        <v>228.69</v>
      </c>
      <c r="K23">
        <v>54.38</v>
      </c>
      <c r="L23">
        <v>22</v>
      </c>
      <c r="M23">
        <v>12</v>
      </c>
      <c r="N23">
        <v>52.31</v>
      </c>
      <c r="O23">
        <v>28438.91</v>
      </c>
      <c r="P23">
        <v>381.81</v>
      </c>
      <c r="Q23">
        <v>772.16</v>
      </c>
      <c r="R23">
        <v>122.43</v>
      </c>
      <c r="S23">
        <v>98.14</v>
      </c>
      <c r="T23">
        <v>8211.07</v>
      </c>
      <c r="U23">
        <v>0.8</v>
      </c>
      <c r="V23">
        <v>0.86</v>
      </c>
      <c r="W23">
        <v>12.29</v>
      </c>
      <c r="X23">
        <v>0.47</v>
      </c>
      <c r="Y23">
        <v>2</v>
      </c>
      <c r="Z23">
        <v>10</v>
      </c>
      <c r="AA23">
        <v>481.23964904276022</v>
      </c>
      <c r="AB23">
        <v>658.45331861522664</v>
      </c>
      <c r="AC23">
        <v>595.61145803162549</v>
      </c>
      <c r="AD23">
        <v>481239.64904276008</v>
      </c>
      <c r="AE23">
        <v>658453.31861522666</v>
      </c>
      <c r="AF23">
        <v>7.3540877661448294E-6</v>
      </c>
      <c r="AG23">
        <v>22</v>
      </c>
      <c r="AH23">
        <v>595611.45803162549</v>
      </c>
    </row>
    <row r="24" spans="1:34" x14ac:dyDescent="0.25">
      <c r="A24">
        <v>22</v>
      </c>
      <c r="B24">
        <v>100</v>
      </c>
      <c r="C24" t="s">
        <v>34</v>
      </c>
      <c r="D24">
        <v>3.0560999999999998</v>
      </c>
      <c r="E24">
        <v>32.72</v>
      </c>
      <c r="F24">
        <v>29.7</v>
      </c>
      <c r="G24">
        <v>137.07</v>
      </c>
      <c r="H24">
        <v>1.77</v>
      </c>
      <c r="I24">
        <v>13</v>
      </c>
      <c r="J24">
        <v>230.38</v>
      </c>
      <c r="K24">
        <v>54.38</v>
      </c>
      <c r="L24">
        <v>23</v>
      </c>
      <c r="M24">
        <v>11</v>
      </c>
      <c r="N24">
        <v>53</v>
      </c>
      <c r="O24">
        <v>28647.87</v>
      </c>
      <c r="P24">
        <v>379.31</v>
      </c>
      <c r="Q24">
        <v>772.14</v>
      </c>
      <c r="R24">
        <v>121.82</v>
      </c>
      <c r="S24">
        <v>98.14</v>
      </c>
      <c r="T24">
        <v>7914.26</v>
      </c>
      <c r="U24">
        <v>0.81</v>
      </c>
      <c r="V24">
        <v>0.86</v>
      </c>
      <c r="W24">
        <v>12.29</v>
      </c>
      <c r="X24">
        <v>0.45</v>
      </c>
      <c r="Y24">
        <v>2</v>
      </c>
      <c r="Z24">
        <v>10</v>
      </c>
      <c r="AA24">
        <v>479.58298985332181</v>
      </c>
      <c r="AB24">
        <v>656.1866044255919</v>
      </c>
      <c r="AC24">
        <v>593.56107586289625</v>
      </c>
      <c r="AD24">
        <v>479582.98985332181</v>
      </c>
      <c r="AE24">
        <v>656186.60442559188</v>
      </c>
      <c r="AF24">
        <v>7.3675881403426352E-6</v>
      </c>
      <c r="AG24">
        <v>22</v>
      </c>
      <c r="AH24">
        <v>593561.07586289628</v>
      </c>
    </row>
    <row r="25" spans="1:34" x14ac:dyDescent="0.25">
      <c r="A25">
        <v>23</v>
      </c>
      <c r="B25">
        <v>100</v>
      </c>
      <c r="C25" t="s">
        <v>34</v>
      </c>
      <c r="D25">
        <v>3.0565000000000002</v>
      </c>
      <c r="E25">
        <v>32.72</v>
      </c>
      <c r="F25">
        <v>29.69</v>
      </c>
      <c r="G25">
        <v>137.05000000000001</v>
      </c>
      <c r="H25">
        <v>1.84</v>
      </c>
      <c r="I25">
        <v>13</v>
      </c>
      <c r="J25">
        <v>232.08</v>
      </c>
      <c r="K25">
        <v>54.38</v>
      </c>
      <c r="L25">
        <v>24</v>
      </c>
      <c r="M25">
        <v>11</v>
      </c>
      <c r="N25">
        <v>53.71</v>
      </c>
      <c r="O25">
        <v>28857.81</v>
      </c>
      <c r="P25">
        <v>377.31</v>
      </c>
      <c r="Q25">
        <v>772.12</v>
      </c>
      <c r="R25">
        <v>121.75</v>
      </c>
      <c r="S25">
        <v>98.14</v>
      </c>
      <c r="T25">
        <v>7877.58</v>
      </c>
      <c r="U25">
        <v>0.81</v>
      </c>
      <c r="V25">
        <v>0.86</v>
      </c>
      <c r="W25">
        <v>12.29</v>
      </c>
      <c r="X25">
        <v>0.45</v>
      </c>
      <c r="Y25">
        <v>2</v>
      </c>
      <c r="Z25">
        <v>10</v>
      </c>
      <c r="AA25">
        <v>478.62751328172311</v>
      </c>
      <c r="AB25">
        <v>654.87927922767938</v>
      </c>
      <c r="AC25">
        <v>592.37851994702987</v>
      </c>
      <c r="AD25">
        <v>478627.51328172308</v>
      </c>
      <c r="AE25">
        <v>654879.27922767936</v>
      </c>
      <c r="AF25">
        <v>7.3685524527853367E-6</v>
      </c>
      <c r="AG25">
        <v>22</v>
      </c>
      <c r="AH25">
        <v>592378.51994702988</v>
      </c>
    </row>
    <row r="26" spans="1:34" x14ac:dyDescent="0.25">
      <c r="A26">
        <v>24</v>
      </c>
      <c r="B26">
        <v>100</v>
      </c>
      <c r="C26" t="s">
        <v>34</v>
      </c>
      <c r="D26">
        <v>3.0642999999999998</v>
      </c>
      <c r="E26">
        <v>32.630000000000003</v>
      </c>
      <c r="F26">
        <v>29.65</v>
      </c>
      <c r="G26">
        <v>148.25</v>
      </c>
      <c r="H26">
        <v>1.9</v>
      </c>
      <c r="I26">
        <v>12</v>
      </c>
      <c r="J26">
        <v>233.79</v>
      </c>
      <c r="K26">
        <v>54.38</v>
      </c>
      <c r="L26">
        <v>25</v>
      </c>
      <c r="M26">
        <v>10</v>
      </c>
      <c r="N26">
        <v>54.42</v>
      </c>
      <c r="O26">
        <v>29068.74</v>
      </c>
      <c r="P26">
        <v>374.5</v>
      </c>
      <c r="Q26">
        <v>772.1</v>
      </c>
      <c r="R26">
        <v>120.31</v>
      </c>
      <c r="S26">
        <v>98.14</v>
      </c>
      <c r="T26">
        <v>7162.94</v>
      </c>
      <c r="U26">
        <v>0.82</v>
      </c>
      <c r="V26">
        <v>0.87</v>
      </c>
      <c r="W26">
        <v>12.29</v>
      </c>
      <c r="X26">
        <v>0.4</v>
      </c>
      <c r="Y26">
        <v>2</v>
      </c>
      <c r="Z26">
        <v>10</v>
      </c>
      <c r="AA26">
        <v>476.59363117260159</v>
      </c>
      <c r="AB26">
        <v>652.09643199743334</v>
      </c>
      <c r="AC26">
        <v>589.86126375068795</v>
      </c>
      <c r="AD26">
        <v>476593.6311726016</v>
      </c>
      <c r="AE26">
        <v>652096.4319974333</v>
      </c>
      <c r="AF26">
        <v>7.3873565454179964E-6</v>
      </c>
      <c r="AG26">
        <v>22</v>
      </c>
      <c r="AH26">
        <v>589861.26375068794</v>
      </c>
    </row>
    <row r="27" spans="1:34" x14ac:dyDescent="0.25">
      <c r="A27">
        <v>25</v>
      </c>
      <c r="B27">
        <v>100</v>
      </c>
      <c r="C27" t="s">
        <v>34</v>
      </c>
      <c r="D27">
        <v>3.0632999999999999</v>
      </c>
      <c r="E27">
        <v>32.64</v>
      </c>
      <c r="F27">
        <v>29.66</v>
      </c>
      <c r="G27">
        <v>148.31</v>
      </c>
      <c r="H27">
        <v>1.96</v>
      </c>
      <c r="I27">
        <v>12</v>
      </c>
      <c r="J27">
        <v>235.51</v>
      </c>
      <c r="K27">
        <v>54.38</v>
      </c>
      <c r="L27">
        <v>26</v>
      </c>
      <c r="M27">
        <v>10</v>
      </c>
      <c r="N27">
        <v>55.14</v>
      </c>
      <c r="O27">
        <v>29280.69</v>
      </c>
      <c r="P27">
        <v>373.1</v>
      </c>
      <c r="Q27">
        <v>772.15</v>
      </c>
      <c r="R27">
        <v>120.57</v>
      </c>
      <c r="S27">
        <v>98.14</v>
      </c>
      <c r="T27">
        <v>7294.95</v>
      </c>
      <c r="U27">
        <v>0.81</v>
      </c>
      <c r="V27">
        <v>0.87</v>
      </c>
      <c r="W27">
        <v>12.29</v>
      </c>
      <c r="X27">
        <v>0.41</v>
      </c>
      <c r="Y27">
        <v>2</v>
      </c>
      <c r="Z27">
        <v>10</v>
      </c>
      <c r="AA27">
        <v>476.08713593224712</v>
      </c>
      <c r="AB27">
        <v>651.40342286458724</v>
      </c>
      <c r="AC27">
        <v>589.23439443683651</v>
      </c>
      <c r="AD27">
        <v>476087.1359322471</v>
      </c>
      <c r="AE27">
        <v>651403.42286458728</v>
      </c>
      <c r="AF27">
        <v>7.3849457643112446E-6</v>
      </c>
      <c r="AG27">
        <v>22</v>
      </c>
      <c r="AH27">
        <v>589234.39443683648</v>
      </c>
    </row>
    <row r="28" spans="1:34" x14ac:dyDescent="0.25">
      <c r="A28">
        <v>26</v>
      </c>
      <c r="B28">
        <v>100</v>
      </c>
      <c r="C28" t="s">
        <v>34</v>
      </c>
      <c r="D28">
        <v>3.0720000000000001</v>
      </c>
      <c r="E28">
        <v>32.549999999999997</v>
      </c>
      <c r="F28">
        <v>29.61</v>
      </c>
      <c r="G28">
        <v>161.5</v>
      </c>
      <c r="H28">
        <v>2.02</v>
      </c>
      <c r="I28">
        <v>11</v>
      </c>
      <c r="J28">
        <v>237.24</v>
      </c>
      <c r="K28">
        <v>54.38</v>
      </c>
      <c r="L28">
        <v>27</v>
      </c>
      <c r="M28">
        <v>9</v>
      </c>
      <c r="N28">
        <v>55.86</v>
      </c>
      <c r="O28">
        <v>29493.67</v>
      </c>
      <c r="P28">
        <v>370.28</v>
      </c>
      <c r="Q28">
        <v>772.05</v>
      </c>
      <c r="R28">
        <v>118.85</v>
      </c>
      <c r="S28">
        <v>98.14</v>
      </c>
      <c r="T28">
        <v>6437.65</v>
      </c>
      <c r="U28">
        <v>0.83</v>
      </c>
      <c r="V28">
        <v>0.87</v>
      </c>
      <c r="W28">
        <v>12.29</v>
      </c>
      <c r="X28">
        <v>0.36</v>
      </c>
      <c r="Y28">
        <v>2</v>
      </c>
      <c r="Z28">
        <v>10</v>
      </c>
      <c r="AA28">
        <v>473.95397151256577</v>
      </c>
      <c r="AB28">
        <v>648.48473319700713</v>
      </c>
      <c r="AC28">
        <v>586.59426041472329</v>
      </c>
      <c r="AD28">
        <v>473953.97151256591</v>
      </c>
      <c r="AE28">
        <v>648484.7331970071</v>
      </c>
      <c r="AF28">
        <v>7.4059195599399813E-6</v>
      </c>
      <c r="AG28">
        <v>22</v>
      </c>
      <c r="AH28">
        <v>586594.26041472331</v>
      </c>
    </row>
    <row r="29" spans="1:34" x14ac:dyDescent="0.25">
      <c r="A29">
        <v>27</v>
      </c>
      <c r="B29">
        <v>100</v>
      </c>
      <c r="C29" t="s">
        <v>34</v>
      </c>
      <c r="D29">
        <v>3.0718999999999999</v>
      </c>
      <c r="E29">
        <v>32.549999999999997</v>
      </c>
      <c r="F29">
        <v>29.61</v>
      </c>
      <c r="G29">
        <v>161.5</v>
      </c>
      <c r="H29">
        <v>2.08</v>
      </c>
      <c r="I29">
        <v>11</v>
      </c>
      <c r="J29">
        <v>238.97</v>
      </c>
      <c r="K29">
        <v>54.38</v>
      </c>
      <c r="L29">
        <v>28</v>
      </c>
      <c r="M29">
        <v>9</v>
      </c>
      <c r="N29">
        <v>56.6</v>
      </c>
      <c r="O29">
        <v>29707.68</v>
      </c>
      <c r="P29">
        <v>368.22</v>
      </c>
      <c r="Q29">
        <v>772.09</v>
      </c>
      <c r="R29">
        <v>118.76</v>
      </c>
      <c r="S29">
        <v>98.14</v>
      </c>
      <c r="T29">
        <v>6392.73</v>
      </c>
      <c r="U29">
        <v>0.83</v>
      </c>
      <c r="V29">
        <v>0.87</v>
      </c>
      <c r="W29">
        <v>12.29</v>
      </c>
      <c r="X29">
        <v>0.36</v>
      </c>
      <c r="Y29">
        <v>2</v>
      </c>
      <c r="Z29">
        <v>10</v>
      </c>
      <c r="AA29">
        <v>473.04995248779409</v>
      </c>
      <c r="AB29">
        <v>647.24781448480974</v>
      </c>
      <c r="AC29">
        <v>585.47539148839178</v>
      </c>
      <c r="AD29">
        <v>473049.9524877941</v>
      </c>
      <c r="AE29">
        <v>647247.81448480976</v>
      </c>
      <c r="AF29">
        <v>7.4056784818293057E-6</v>
      </c>
      <c r="AG29">
        <v>22</v>
      </c>
      <c r="AH29">
        <v>585475.39148839179</v>
      </c>
    </row>
    <row r="30" spans="1:34" x14ac:dyDescent="0.25">
      <c r="A30">
        <v>28</v>
      </c>
      <c r="B30">
        <v>100</v>
      </c>
      <c r="C30" t="s">
        <v>34</v>
      </c>
      <c r="D30">
        <v>3.0788000000000002</v>
      </c>
      <c r="E30">
        <v>32.479999999999997</v>
      </c>
      <c r="F30">
        <v>29.57</v>
      </c>
      <c r="G30">
        <v>177.45</v>
      </c>
      <c r="H30">
        <v>2.14</v>
      </c>
      <c r="I30">
        <v>10</v>
      </c>
      <c r="J30">
        <v>240.72</v>
      </c>
      <c r="K30">
        <v>54.38</v>
      </c>
      <c r="L30">
        <v>29</v>
      </c>
      <c r="M30">
        <v>8</v>
      </c>
      <c r="N30">
        <v>57.34</v>
      </c>
      <c r="O30">
        <v>29922.880000000001</v>
      </c>
      <c r="P30">
        <v>364.2</v>
      </c>
      <c r="Q30">
        <v>772.1</v>
      </c>
      <c r="R30">
        <v>117.59</v>
      </c>
      <c r="S30">
        <v>98.14</v>
      </c>
      <c r="T30">
        <v>5814.49</v>
      </c>
      <c r="U30">
        <v>0.83</v>
      </c>
      <c r="V30">
        <v>0.87</v>
      </c>
      <c r="W30">
        <v>12.29</v>
      </c>
      <c r="X30">
        <v>0.33</v>
      </c>
      <c r="Y30">
        <v>2</v>
      </c>
      <c r="Z30">
        <v>10</v>
      </c>
      <c r="AA30">
        <v>470.57952489316841</v>
      </c>
      <c r="AB30">
        <v>643.86766646226943</v>
      </c>
      <c r="AC30">
        <v>582.41784004905514</v>
      </c>
      <c r="AD30">
        <v>470579.52489316842</v>
      </c>
      <c r="AE30">
        <v>643867.66646226938</v>
      </c>
      <c r="AF30">
        <v>7.4223128714658908E-6</v>
      </c>
      <c r="AG30">
        <v>22</v>
      </c>
      <c r="AH30">
        <v>582417.84004905517</v>
      </c>
    </row>
    <row r="31" spans="1:34" x14ac:dyDescent="0.25">
      <c r="A31">
        <v>29</v>
      </c>
      <c r="B31">
        <v>100</v>
      </c>
      <c r="C31" t="s">
        <v>34</v>
      </c>
      <c r="D31">
        <v>3.0788000000000002</v>
      </c>
      <c r="E31">
        <v>32.479999999999997</v>
      </c>
      <c r="F31">
        <v>29.57</v>
      </c>
      <c r="G31">
        <v>177.45</v>
      </c>
      <c r="H31">
        <v>2.2000000000000002</v>
      </c>
      <c r="I31">
        <v>10</v>
      </c>
      <c r="J31">
        <v>242.47</v>
      </c>
      <c r="K31">
        <v>54.38</v>
      </c>
      <c r="L31">
        <v>30</v>
      </c>
      <c r="M31">
        <v>8</v>
      </c>
      <c r="N31">
        <v>58.1</v>
      </c>
      <c r="O31">
        <v>30139.040000000001</v>
      </c>
      <c r="P31">
        <v>362.61</v>
      </c>
      <c r="Q31">
        <v>772.06</v>
      </c>
      <c r="R31">
        <v>117.7</v>
      </c>
      <c r="S31">
        <v>98.14</v>
      </c>
      <c r="T31">
        <v>5869.5</v>
      </c>
      <c r="U31">
        <v>0.83</v>
      </c>
      <c r="V31">
        <v>0.87</v>
      </c>
      <c r="W31">
        <v>12.29</v>
      </c>
      <c r="X31">
        <v>0.33</v>
      </c>
      <c r="Y31">
        <v>2</v>
      </c>
      <c r="Z31">
        <v>10</v>
      </c>
      <c r="AA31">
        <v>469.87692045950399</v>
      </c>
      <c r="AB31">
        <v>642.90633207940982</v>
      </c>
      <c r="AC31">
        <v>581.54825407045439</v>
      </c>
      <c r="AD31">
        <v>469876.92045950412</v>
      </c>
      <c r="AE31">
        <v>642906.33207940985</v>
      </c>
      <c r="AF31">
        <v>7.4223128714658908E-6</v>
      </c>
      <c r="AG31">
        <v>22</v>
      </c>
      <c r="AH31">
        <v>581548.25407045439</v>
      </c>
    </row>
    <row r="32" spans="1:34" x14ac:dyDescent="0.25">
      <c r="A32">
        <v>30</v>
      </c>
      <c r="B32">
        <v>100</v>
      </c>
      <c r="C32" t="s">
        <v>34</v>
      </c>
      <c r="D32">
        <v>3.0779000000000001</v>
      </c>
      <c r="E32">
        <v>32.49</v>
      </c>
      <c r="F32">
        <v>29.58</v>
      </c>
      <c r="G32">
        <v>177.5</v>
      </c>
      <c r="H32">
        <v>2.2599999999999998</v>
      </c>
      <c r="I32">
        <v>10</v>
      </c>
      <c r="J32">
        <v>244.23</v>
      </c>
      <c r="K32">
        <v>54.38</v>
      </c>
      <c r="L32">
        <v>31</v>
      </c>
      <c r="M32">
        <v>8</v>
      </c>
      <c r="N32">
        <v>58.86</v>
      </c>
      <c r="O32">
        <v>30356.28</v>
      </c>
      <c r="P32">
        <v>360.39</v>
      </c>
      <c r="Q32">
        <v>772.21</v>
      </c>
      <c r="R32">
        <v>118.13</v>
      </c>
      <c r="S32">
        <v>98.14</v>
      </c>
      <c r="T32">
        <v>6082.65</v>
      </c>
      <c r="U32">
        <v>0.83</v>
      </c>
      <c r="V32">
        <v>0.87</v>
      </c>
      <c r="W32">
        <v>12.28</v>
      </c>
      <c r="X32">
        <v>0.34</v>
      </c>
      <c r="Y32">
        <v>2</v>
      </c>
      <c r="Z32">
        <v>10</v>
      </c>
      <c r="AA32">
        <v>469.00002062474692</v>
      </c>
      <c r="AB32">
        <v>641.70651903940461</v>
      </c>
      <c r="AC32">
        <v>580.46294950303911</v>
      </c>
      <c r="AD32">
        <v>469000.02062474692</v>
      </c>
      <c r="AE32">
        <v>641706.51903940458</v>
      </c>
      <c r="AF32">
        <v>7.4201431684698138E-6</v>
      </c>
      <c r="AG32">
        <v>22</v>
      </c>
      <c r="AH32">
        <v>580462.94950303913</v>
      </c>
    </row>
    <row r="33" spans="1:34" x14ac:dyDescent="0.25">
      <c r="A33">
        <v>31</v>
      </c>
      <c r="B33">
        <v>100</v>
      </c>
      <c r="C33" t="s">
        <v>34</v>
      </c>
      <c r="D33">
        <v>3.0825999999999998</v>
      </c>
      <c r="E33">
        <v>32.44</v>
      </c>
      <c r="F33">
        <v>29.57</v>
      </c>
      <c r="G33">
        <v>197.16</v>
      </c>
      <c r="H33">
        <v>2.31</v>
      </c>
      <c r="I33">
        <v>9</v>
      </c>
      <c r="J33">
        <v>246</v>
      </c>
      <c r="K33">
        <v>54.38</v>
      </c>
      <c r="L33">
        <v>32</v>
      </c>
      <c r="M33">
        <v>5</v>
      </c>
      <c r="N33">
        <v>59.63</v>
      </c>
      <c r="O33">
        <v>30574.639999999999</v>
      </c>
      <c r="P33">
        <v>356.59</v>
      </c>
      <c r="Q33">
        <v>772.17</v>
      </c>
      <c r="R33">
        <v>117.41</v>
      </c>
      <c r="S33">
        <v>98.14</v>
      </c>
      <c r="T33">
        <v>5727.87</v>
      </c>
      <c r="U33">
        <v>0.84</v>
      </c>
      <c r="V33">
        <v>0.87</v>
      </c>
      <c r="W33">
        <v>12.29</v>
      </c>
      <c r="X33">
        <v>0.33</v>
      </c>
      <c r="Y33">
        <v>2</v>
      </c>
      <c r="Z33">
        <v>10</v>
      </c>
      <c r="AA33">
        <v>466.91005664286411</v>
      </c>
      <c r="AB33">
        <v>638.84693811668922</v>
      </c>
      <c r="AC33">
        <v>577.87628297014066</v>
      </c>
      <c r="AD33">
        <v>466910.05664286407</v>
      </c>
      <c r="AE33">
        <v>638846.93811668921</v>
      </c>
      <c r="AF33">
        <v>7.4314738396715451E-6</v>
      </c>
      <c r="AG33">
        <v>22</v>
      </c>
      <c r="AH33">
        <v>577876.28297014069</v>
      </c>
    </row>
    <row r="34" spans="1:34" x14ac:dyDescent="0.25">
      <c r="A34">
        <v>32</v>
      </c>
      <c r="B34">
        <v>100</v>
      </c>
      <c r="C34" t="s">
        <v>34</v>
      </c>
      <c r="D34">
        <v>3.0838000000000001</v>
      </c>
      <c r="E34">
        <v>32.43</v>
      </c>
      <c r="F34">
        <v>29.56</v>
      </c>
      <c r="G34">
        <v>197.07</v>
      </c>
      <c r="H34">
        <v>2.37</v>
      </c>
      <c r="I34">
        <v>9</v>
      </c>
      <c r="J34">
        <v>247.78</v>
      </c>
      <c r="K34">
        <v>54.38</v>
      </c>
      <c r="L34">
        <v>33</v>
      </c>
      <c r="M34">
        <v>3</v>
      </c>
      <c r="N34">
        <v>60.41</v>
      </c>
      <c r="O34">
        <v>30794.11</v>
      </c>
      <c r="P34">
        <v>358.47</v>
      </c>
      <c r="Q34">
        <v>772.17</v>
      </c>
      <c r="R34">
        <v>117.08</v>
      </c>
      <c r="S34">
        <v>98.14</v>
      </c>
      <c r="T34">
        <v>5561.95</v>
      </c>
      <c r="U34">
        <v>0.84</v>
      </c>
      <c r="V34">
        <v>0.87</v>
      </c>
      <c r="W34">
        <v>12.29</v>
      </c>
      <c r="X34">
        <v>0.31</v>
      </c>
      <c r="Y34">
        <v>2</v>
      </c>
      <c r="Z34">
        <v>10</v>
      </c>
      <c r="AA34">
        <v>467.61197279039101</v>
      </c>
      <c r="AB34">
        <v>639.80733075609021</v>
      </c>
      <c r="AC34">
        <v>578.7450170839569</v>
      </c>
      <c r="AD34">
        <v>467611.97279039101</v>
      </c>
      <c r="AE34">
        <v>639807.33075609023</v>
      </c>
      <c r="AF34">
        <v>7.4343667769996464E-6</v>
      </c>
      <c r="AG34">
        <v>22</v>
      </c>
      <c r="AH34">
        <v>578745.01708395686</v>
      </c>
    </row>
    <row r="35" spans="1:34" x14ac:dyDescent="0.25">
      <c r="A35">
        <v>33</v>
      </c>
      <c r="B35">
        <v>100</v>
      </c>
      <c r="C35" t="s">
        <v>34</v>
      </c>
      <c r="D35">
        <v>3.0827</v>
      </c>
      <c r="E35">
        <v>32.44</v>
      </c>
      <c r="F35">
        <v>29.57</v>
      </c>
      <c r="G35">
        <v>197.15</v>
      </c>
      <c r="H35">
        <v>2.42</v>
      </c>
      <c r="I35">
        <v>9</v>
      </c>
      <c r="J35">
        <v>249.57</v>
      </c>
      <c r="K35">
        <v>54.38</v>
      </c>
      <c r="L35">
        <v>34</v>
      </c>
      <c r="M35">
        <v>0</v>
      </c>
      <c r="N35">
        <v>61.2</v>
      </c>
      <c r="O35">
        <v>31014.73</v>
      </c>
      <c r="P35">
        <v>360.71</v>
      </c>
      <c r="Q35">
        <v>772.23</v>
      </c>
      <c r="R35">
        <v>117.25</v>
      </c>
      <c r="S35">
        <v>98.14</v>
      </c>
      <c r="T35">
        <v>5650.47</v>
      </c>
      <c r="U35">
        <v>0.84</v>
      </c>
      <c r="V35">
        <v>0.87</v>
      </c>
      <c r="W35">
        <v>12.3</v>
      </c>
      <c r="X35">
        <v>0.33</v>
      </c>
      <c r="Y35">
        <v>2</v>
      </c>
      <c r="Z35">
        <v>10</v>
      </c>
      <c r="AA35">
        <v>468.72027790852991</v>
      </c>
      <c r="AB35">
        <v>641.3237627136989</v>
      </c>
      <c r="AC35">
        <v>580.11672290385673</v>
      </c>
      <c r="AD35">
        <v>468720.27790852991</v>
      </c>
      <c r="AE35">
        <v>641323.7627136989</v>
      </c>
      <c r="AF35">
        <v>7.4317149177822198E-6</v>
      </c>
      <c r="AG35">
        <v>22</v>
      </c>
      <c r="AH35">
        <v>580116.72290385677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H1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1.9907999999999999</v>
      </c>
      <c r="E2">
        <v>50.23</v>
      </c>
      <c r="F2">
        <v>40.96</v>
      </c>
      <c r="G2">
        <v>8.16</v>
      </c>
      <c r="H2">
        <v>0.15</v>
      </c>
      <c r="I2">
        <v>301</v>
      </c>
      <c r="J2">
        <v>116.05</v>
      </c>
      <c r="K2">
        <v>43.4</v>
      </c>
      <c r="L2">
        <v>1</v>
      </c>
      <c r="M2">
        <v>299</v>
      </c>
      <c r="N2">
        <v>16.649999999999999</v>
      </c>
      <c r="O2">
        <v>14546.17</v>
      </c>
      <c r="P2">
        <v>413.8</v>
      </c>
      <c r="Q2">
        <v>774.49</v>
      </c>
      <c r="R2">
        <v>497.55</v>
      </c>
      <c r="S2">
        <v>98.14</v>
      </c>
      <c r="T2">
        <v>194337.75</v>
      </c>
      <c r="U2">
        <v>0.2</v>
      </c>
      <c r="V2">
        <v>0.63</v>
      </c>
      <c r="W2">
        <v>12.76</v>
      </c>
      <c r="X2">
        <v>11.67</v>
      </c>
      <c r="Y2">
        <v>2</v>
      </c>
      <c r="Z2">
        <v>10</v>
      </c>
      <c r="AA2">
        <v>754.65623821966267</v>
      </c>
      <c r="AB2">
        <v>1032.553958215665</v>
      </c>
      <c r="AC2">
        <v>934.00845764214398</v>
      </c>
      <c r="AD2">
        <v>754656.23821966269</v>
      </c>
      <c r="AE2">
        <v>1032553.958215666</v>
      </c>
      <c r="AF2">
        <v>6.1082217727964092E-6</v>
      </c>
      <c r="AG2">
        <v>33</v>
      </c>
      <c r="AH2">
        <v>934008.45764214394</v>
      </c>
    </row>
    <row r="3" spans="1:34" x14ac:dyDescent="0.25">
      <c r="A3">
        <v>1</v>
      </c>
      <c r="B3">
        <v>55</v>
      </c>
      <c r="C3" t="s">
        <v>34</v>
      </c>
      <c r="D3">
        <v>2.5695999999999999</v>
      </c>
      <c r="E3">
        <v>38.92</v>
      </c>
      <c r="F3">
        <v>33.89</v>
      </c>
      <c r="G3">
        <v>16.53</v>
      </c>
      <c r="H3">
        <v>0.3</v>
      </c>
      <c r="I3">
        <v>123</v>
      </c>
      <c r="J3">
        <v>117.34</v>
      </c>
      <c r="K3">
        <v>43.4</v>
      </c>
      <c r="L3">
        <v>2</v>
      </c>
      <c r="M3">
        <v>121</v>
      </c>
      <c r="N3">
        <v>16.940000000000001</v>
      </c>
      <c r="O3">
        <v>14705.49</v>
      </c>
      <c r="P3">
        <v>338.95</v>
      </c>
      <c r="Q3">
        <v>773.08</v>
      </c>
      <c r="R3">
        <v>261.52999999999997</v>
      </c>
      <c r="S3">
        <v>98.14</v>
      </c>
      <c r="T3">
        <v>77218.36</v>
      </c>
      <c r="U3">
        <v>0.38</v>
      </c>
      <c r="V3">
        <v>0.76</v>
      </c>
      <c r="W3">
        <v>12.47</v>
      </c>
      <c r="X3">
        <v>4.63</v>
      </c>
      <c r="Y3">
        <v>2</v>
      </c>
      <c r="Z3">
        <v>10</v>
      </c>
      <c r="AA3">
        <v>528.87281978799183</v>
      </c>
      <c r="AB3">
        <v>723.62712425603456</v>
      </c>
      <c r="AC3">
        <v>654.56516713408553</v>
      </c>
      <c r="AD3">
        <v>528872.81978799182</v>
      </c>
      <c r="AE3">
        <v>723627.12425603461</v>
      </c>
      <c r="AF3">
        <v>7.8841102407964917E-6</v>
      </c>
      <c r="AG3">
        <v>26</v>
      </c>
      <c r="AH3">
        <v>654565.16713408555</v>
      </c>
    </row>
    <row r="4" spans="1:34" x14ac:dyDescent="0.25">
      <c r="A4">
        <v>2</v>
      </c>
      <c r="B4">
        <v>55</v>
      </c>
      <c r="C4" t="s">
        <v>34</v>
      </c>
      <c r="D4">
        <v>2.7761999999999998</v>
      </c>
      <c r="E4">
        <v>36.020000000000003</v>
      </c>
      <c r="F4">
        <v>32.1</v>
      </c>
      <c r="G4">
        <v>25.01</v>
      </c>
      <c r="H4">
        <v>0.45</v>
      </c>
      <c r="I4">
        <v>77</v>
      </c>
      <c r="J4">
        <v>118.63</v>
      </c>
      <c r="K4">
        <v>43.4</v>
      </c>
      <c r="L4">
        <v>3</v>
      </c>
      <c r="M4">
        <v>75</v>
      </c>
      <c r="N4">
        <v>17.23</v>
      </c>
      <c r="O4">
        <v>14865.24</v>
      </c>
      <c r="P4">
        <v>316.74</v>
      </c>
      <c r="Q4">
        <v>772.9</v>
      </c>
      <c r="R4">
        <v>201.78</v>
      </c>
      <c r="S4">
        <v>98.14</v>
      </c>
      <c r="T4">
        <v>47572.84</v>
      </c>
      <c r="U4">
        <v>0.49</v>
      </c>
      <c r="V4">
        <v>0.8</v>
      </c>
      <c r="W4">
        <v>12.39</v>
      </c>
      <c r="X4">
        <v>2.84</v>
      </c>
      <c r="Y4">
        <v>2</v>
      </c>
      <c r="Z4">
        <v>10</v>
      </c>
      <c r="AA4">
        <v>473.2577185317507</v>
      </c>
      <c r="AB4">
        <v>647.53208915214202</v>
      </c>
      <c r="AC4">
        <v>585.73253538045594</v>
      </c>
      <c r="AD4">
        <v>473257.71853175072</v>
      </c>
      <c r="AE4">
        <v>647532.08915214206</v>
      </c>
      <c r="AF4">
        <v>8.5180054679713639E-6</v>
      </c>
      <c r="AG4">
        <v>24</v>
      </c>
      <c r="AH4">
        <v>585732.5353804559</v>
      </c>
    </row>
    <row r="5" spans="1:34" x14ac:dyDescent="0.25">
      <c r="A5">
        <v>3</v>
      </c>
      <c r="B5">
        <v>55</v>
      </c>
      <c r="C5" t="s">
        <v>34</v>
      </c>
      <c r="D5">
        <v>2.8774000000000002</v>
      </c>
      <c r="E5">
        <v>34.75</v>
      </c>
      <c r="F5">
        <v>31.33</v>
      </c>
      <c r="G5">
        <v>33.57</v>
      </c>
      <c r="H5">
        <v>0.59</v>
      </c>
      <c r="I5">
        <v>56</v>
      </c>
      <c r="J5">
        <v>119.93</v>
      </c>
      <c r="K5">
        <v>43.4</v>
      </c>
      <c r="L5">
        <v>4</v>
      </c>
      <c r="M5">
        <v>54</v>
      </c>
      <c r="N5">
        <v>17.53</v>
      </c>
      <c r="O5">
        <v>15025.44</v>
      </c>
      <c r="P5">
        <v>304.99</v>
      </c>
      <c r="Q5">
        <v>772.63</v>
      </c>
      <c r="R5">
        <v>176.08</v>
      </c>
      <c r="S5">
        <v>98.14</v>
      </c>
      <c r="T5">
        <v>34826.639999999999</v>
      </c>
      <c r="U5">
        <v>0.56000000000000005</v>
      </c>
      <c r="V5">
        <v>0.82</v>
      </c>
      <c r="W5">
        <v>12.36</v>
      </c>
      <c r="X5">
        <v>2.08</v>
      </c>
      <c r="Y5">
        <v>2</v>
      </c>
      <c r="Z5">
        <v>10</v>
      </c>
      <c r="AA5">
        <v>447.59115713043877</v>
      </c>
      <c r="AB5">
        <v>612.413967514094</v>
      </c>
      <c r="AC5">
        <v>553.96603798294973</v>
      </c>
      <c r="AD5">
        <v>447591.15713043878</v>
      </c>
      <c r="AE5">
        <v>612413.96751409397</v>
      </c>
      <c r="AF5">
        <v>8.8285098096465696E-6</v>
      </c>
      <c r="AG5">
        <v>23</v>
      </c>
      <c r="AH5">
        <v>553966.03798294975</v>
      </c>
    </row>
    <row r="6" spans="1:34" x14ac:dyDescent="0.25">
      <c r="A6">
        <v>4</v>
      </c>
      <c r="B6">
        <v>55</v>
      </c>
      <c r="C6" t="s">
        <v>34</v>
      </c>
      <c r="D6">
        <v>2.9411</v>
      </c>
      <c r="E6">
        <v>34</v>
      </c>
      <c r="F6">
        <v>30.87</v>
      </c>
      <c r="G6">
        <v>42.09</v>
      </c>
      <c r="H6">
        <v>0.73</v>
      </c>
      <c r="I6">
        <v>44</v>
      </c>
      <c r="J6">
        <v>121.23</v>
      </c>
      <c r="K6">
        <v>43.4</v>
      </c>
      <c r="L6">
        <v>5</v>
      </c>
      <c r="M6">
        <v>42</v>
      </c>
      <c r="N6">
        <v>17.829999999999998</v>
      </c>
      <c r="O6">
        <v>15186.08</v>
      </c>
      <c r="P6">
        <v>295.85000000000002</v>
      </c>
      <c r="Q6">
        <v>772.42</v>
      </c>
      <c r="R6">
        <v>160.12</v>
      </c>
      <c r="S6">
        <v>98.14</v>
      </c>
      <c r="T6">
        <v>26910.32</v>
      </c>
      <c r="U6">
        <v>0.61</v>
      </c>
      <c r="V6">
        <v>0.83</v>
      </c>
      <c r="W6">
        <v>12.36</v>
      </c>
      <c r="X6">
        <v>1.61</v>
      </c>
      <c r="Y6">
        <v>2</v>
      </c>
      <c r="Z6">
        <v>10</v>
      </c>
      <c r="AA6">
        <v>437.3130037816253</v>
      </c>
      <c r="AB6">
        <v>598.35094466212388</v>
      </c>
      <c r="AC6">
        <v>541.24517029439517</v>
      </c>
      <c r="AD6">
        <v>437313.0037816253</v>
      </c>
      <c r="AE6">
        <v>598350.94466212392</v>
      </c>
      <c r="AF6">
        <v>9.0239557243176215E-6</v>
      </c>
      <c r="AG6">
        <v>23</v>
      </c>
      <c r="AH6">
        <v>541245.17029439518</v>
      </c>
    </row>
    <row r="7" spans="1:34" x14ac:dyDescent="0.25">
      <c r="A7">
        <v>5</v>
      </c>
      <c r="B7">
        <v>55</v>
      </c>
      <c r="C7" t="s">
        <v>34</v>
      </c>
      <c r="D7">
        <v>2.9836999999999998</v>
      </c>
      <c r="E7">
        <v>33.520000000000003</v>
      </c>
      <c r="F7">
        <v>30.57</v>
      </c>
      <c r="G7">
        <v>50.95</v>
      </c>
      <c r="H7">
        <v>0.86</v>
      </c>
      <c r="I7">
        <v>36</v>
      </c>
      <c r="J7">
        <v>122.54</v>
      </c>
      <c r="K7">
        <v>43.4</v>
      </c>
      <c r="L7">
        <v>6</v>
      </c>
      <c r="M7">
        <v>34</v>
      </c>
      <c r="N7">
        <v>18.14</v>
      </c>
      <c r="O7">
        <v>15347.16</v>
      </c>
      <c r="P7">
        <v>288.76</v>
      </c>
      <c r="Q7">
        <v>772.27</v>
      </c>
      <c r="R7">
        <v>150.66</v>
      </c>
      <c r="S7">
        <v>98.14</v>
      </c>
      <c r="T7">
        <v>22218.11</v>
      </c>
      <c r="U7">
        <v>0.65</v>
      </c>
      <c r="V7">
        <v>0.84</v>
      </c>
      <c r="W7">
        <v>12.33</v>
      </c>
      <c r="X7">
        <v>1.32</v>
      </c>
      <c r="Y7">
        <v>2</v>
      </c>
      <c r="Z7">
        <v>10</v>
      </c>
      <c r="AA7">
        <v>420.63740812200018</v>
      </c>
      <c r="AB7">
        <v>575.53465900526567</v>
      </c>
      <c r="AC7">
        <v>520.60643891776942</v>
      </c>
      <c r="AD7">
        <v>420637.40812200023</v>
      </c>
      <c r="AE7">
        <v>575534.65900526568</v>
      </c>
      <c r="AF7">
        <v>9.1546620973943386E-6</v>
      </c>
      <c r="AG7">
        <v>22</v>
      </c>
      <c r="AH7">
        <v>520606.43891776953</v>
      </c>
    </row>
    <row r="8" spans="1:34" x14ac:dyDescent="0.25">
      <c r="A8">
        <v>6</v>
      </c>
      <c r="B8">
        <v>55</v>
      </c>
      <c r="C8" t="s">
        <v>34</v>
      </c>
      <c r="D8">
        <v>3.0182000000000002</v>
      </c>
      <c r="E8">
        <v>33.130000000000003</v>
      </c>
      <c r="F8">
        <v>30.33</v>
      </c>
      <c r="G8">
        <v>60.66</v>
      </c>
      <c r="H8">
        <v>1</v>
      </c>
      <c r="I8">
        <v>30</v>
      </c>
      <c r="J8">
        <v>123.85</v>
      </c>
      <c r="K8">
        <v>43.4</v>
      </c>
      <c r="L8">
        <v>7</v>
      </c>
      <c r="M8">
        <v>28</v>
      </c>
      <c r="N8">
        <v>18.45</v>
      </c>
      <c r="O8">
        <v>15508.69</v>
      </c>
      <c r="P8">
        <v>281.66000000000003</v>
      </c>
      <c r="Q8">
        <v>772.21</v>
      </c>
      <c r="R8">
        <v>142.91999999999999</v>
      </c>
      <c r="S8">
        <v>98.14</v>
      </c>
      <c r="T8">
        <v>18378.71</v>
      </c>
      <c r="U8">
        <v>0.69</v>
      </c>
      <c r="V8">
        <v>0.85</v>
      </c>
      <c r="W8">
        <v>12.32</v>
      </c>
      <c r="X8">
        <v>1.08</v>
      </c>
      <c r="Y8">
        <v>2</v>
      </c>
      <c r="Z8">
        <v>10</v>
      </c>
      <c r="AA8">
        <v>414.46463891129957</v>
      </c>
      <c r="AB8">
        <v>567.08880384782697</v>
      </c>
      <c r="AC8">
        <v>512.96664432272462</v>
      </c>
      <c r="AD8">
        <v>414464.63891129958</v>
      </c>
      <c r="AE8">
        <v>567088.80384782702</v>
      </c>
      <c r="AF8">
        <v>9.2605158502381588E-6</v>
      </c>
      <c r="AG8">
        <v>22</v>
      </c>
      <c r="AH8">
        <v>512966.64432272472</v>
      </c>
    </row>
    <row r="9" spans="1:34" x14ac:dyDescent="0.25">
      <c r="A9">
        <v>7</v>
      </c>
      <c r="B9">
        <v>55</v>
      </c>
      <c r="C9" t="s">
        <v>34</v>
      </c>
      <c r="D9">
        <v>3.0402999999999998</v>
      </c>
      <c r="E9">
        <v>32.89</v>
      </c>
      <c r="F9">
        <v>30.19</v>
      </c>
      <c r="G9">
        <v>69.66</v>
      </c>
      <c r="H9">
        <v>1.1299999999999999</v>
      </c>
      <c r="I9">
        <v>26</v>
      </c>
      <c r="J9">
        <v>125.16</v>
      </c>
      <c r="K9">
        <v>43.4</v>
      </c>
      <c r="L9">
        <v>8</v>
      </c>
      <c r="M9">
        <v>24</v>
      </c>
      <c r="N9">
        <v>18.760000000000002</v>
      </c>
      <c r="O9">
        <v>15670.68</v>
      </c>
      <c r="P9">
        <v>275.89999999999998</v>
      </c>
      <c r="Q9">
        <v>772.21</v>
      </c>
      <c r="R9">
        <v>137.83000000000001</v>
      </c>
      <c r="S9">
        <v>98.14</v>
      </c>
      <c r="T9">
        <v>15855.37</v>
      </c>
      <c r="U9">
        <v>0.71</v>
      </c>
      <c r="V9">
        <v>0.85</v>
      </c>
      <c r="W9">
        <v>12.32</v>
      </c>
      <c r="X9">
        <v>0.94</v>
      </c>
      <c r="Y9">
        <v>2</v>
      </c>
      <c r="Z9">
        <v>10</v>
      </c>
      <c r="AA9">
        <v>410.07552258165032</v>
      </c>
      <c r="AB9">
        <v>561.08342125145452</v>
      </c>
      <c r="AC9">
        <v>507.53440701274252</v>
      </c>
      <c r="AD9">
        <v>410075.52258165029</v>
      </c>
      <c r="AE9">
        <v>561083.42125145451</v>
      </c>
      <c r="AF9">
        <v>9.3283236165526037E-6</v>
      </c>
      <c r="AG9">
        <v>22</v>
      </c>
      <c r="AH9">
        <v>507534.40701274248</v>
      </c>
    </row>
    <row r="10" spans="1:34" x14ac:dyDescent="0.25">
      <c r="A10">
        <v>8</v>
      </c>
      <c r="B10">
        <v>55</v>
      </c>
      <c r="C10" t="s">
        <v>34</v>
      </c>
      <c r="D10">
        <v>3.0573999999999999</v>
      </c>
      <c r="E10">
        <v>32.71</v>
      </c>
      <c r="F10">
        <v>30.07</v>
      </c>
      <c r="G10">
        <v>78.45</v>
      </c>
      <c r="H10">
        <v>1.26</v>
      </c>
      <c r="I10">
        <v>23</v>
      </c>
      <c r="J10">
        <v>126.48</v>
      </c>
      <c r="K10">
        <v>43.4</v>
      </c>
      <c r="L10">
        <v>9</v>
      </c>
      <c r="M10">
        <v>21</v>
      </c>
      <c r="N10">
        <v>19.079999999999998</v>
      </c>
      <c r="O10">
        <v>15833.12</v>
      </c>
      <c r="P10">
        <v>270.14999999999998</v>
      </c>
      <c r="Q10">
        <v>772.21</v>
      </c>
      <c r="R10">
        <v>134.25</v>
      </c>
      <c r="S10">
        <v>98.14</v>
      </c>
      <c r="T10">
        <v>14077.81</v>
      </c>
      <c r="U10">
        <v>0.73</v>
      </c>
      <c r="V10">
        <v>0.85</v>
      </c>
      <c r="W10">
        <v>12.31</v>
      </c>
      <c r="X10">
        <v>0.83</v>
      </c>
      <c r="Y10">
        <v>2</v>
      </c>
      <c r="Z10">
        <v>10</v>
      </c>
      <c r="AA10">
        <v>406.11903125956098</v>
      </c>
      <c r="AB10">
        <v>555.66997527649369</v>
      </c>
      <c r="AC10">
        <v>502.63761272381288</v>
      </c>
      <c r="AD10">
        <v>406119.03125956102</v>
      </c>
      <c r="AE10">
        <v>555669.9752764937</v>
      </c>
      <c r="AF10">
        <v>9.3807902592664981E-6</v>
      </c>
      <c r="AG10">
        <v>22</v>
      </c>
      <c r="AH10">
        <v>502637.61272381293</v>
      </c>
    </row>
    <row r="11" spans="1:34" x14ac:dyDescent="0.25">
      <c r="A11">
        <v>9</v>
      </c>
      <c r="B11">
        <v>55</v>
      </c>
      <c r="C11" t="s">
        <v>34</v>
      </c>
      <c r="D11">
        <v>3.0737999999999999</v>
      </c>
      <c r="E11">
        <v>32.53</v>
      </c>
      <c r="F11">
        <v>29.97</v>
      </c>
      <c r="G11">
        <v>89.91</v>
      </c>
      <c r="H11">
        <v>1.38</v>
      </c>
      <c r="I11">
        <v>20</v>
      </c>
      <c r="J11">
        <v>127.8</v>
      </c>
      <c r="K11">
        <v>43.4</v>
      </c>
      <c r="L11">
        <v>10</v>
      </c>
      <c r="M11">
        <v>18</v>
      </c>
      <c r="N11">
        <v>19.399999999999999</v>
      </c>
      <c r="O11">
        <v>15996.02</v>
      </c>
      <c r="P11">
        <v>263.23</v>
      </c>
      <c r="Q11">
        <v>772.07</v>
      </c>
      <c r="R11">
        <v>130.77000000000001</v>
      </c>
      <c r="S11">
        <v>98.14</v>
      </c>
      <c r="T11">
        <v>12352.39</v>
      </c>
      <c r="U11">
        <v>0.75</v>
      </c>
      <c r="V11">
        <v>0.86</v>
      </c>
      <c r="W11">
        <v>12.31</v>
      </c>
      <c r="X11">
        <v>0.72</v>
      </c>
      <c r="Y11">
        <v>2</v>
      </c>
      <c r="Z11">
        <v>10</v>
      </c>
      <c r="AA11">
        <v>401.78045184965612</v>
      </c>
      <c r="AB11">
        <v>549.73373952324698</v>
      </c>
      <c r="AC11">
        <v>497.26792297929683</v>
      </c>
      <c r="AD11">
        <v>401780.45184965612</v>
      </c>
      <c r="AE11">
        <v>549733.739523247</v>
      </c>
      <c r="AF11">
        <v>9.4311091446763121E-6</v>
      </c>
      <c r="AG11">
        <v>22</v>
      </c>
      <c r="AH11">
        <v>497267.92297929683</v>
      </c>
    </row>
    <row r="12" spans="1:34" x14ac:dyDescent="0.25">
      <c r="A12">
        <v>10</v>
      </c>
      <c r="B12">
        <v>55</v>
      </c>
      <c r="C12" t="s">
        <v>34</v>
      </c>
      <c r="D12">
        <v>3.0874000000000001</v>
      </c>
      <c r="E12">
        <v>32.39</v>
      </c>
      <c r="F12">
        <v>29.88</v>
      </c>
      <c r="G12">
        <v>99.59</v>
      </c>
      <c r="H12">
        <v>1.5</v>
      </c>
      <c r="I12">
        <v>18</v>
      </c>
      <c r="J12">
        <v>129.13</v>
      </c>
      <c r="K12">
        <v>43.4</v>
      </c>
      <c r="L12">
        <v>11</v>
      </c>
      <c r="M12">
        <v>16</v>
      </c>
      <c r="N12">
        <v>19.73</v>
      </c>
      <c r="O12">
        <v>16159.39</v>
      </c>
      <c r="P12">
        <v>257.68</v>
      </c>
      <c r="Q12">
        <v>772.19</v>
      </c>
      <c r="R12">
        <v>127.68</v>
      </c>
      <c r="S12">
        <v>98.14</v>
      </c>
      <c r="T12">
        <v>10817.46</v>
      </c>
      <c r="U12">
        <v>0.77</v>
      </c>
      <c r="V12">
        <v>0.86</v>
      </c>
      <c r="W12">
        <v>12.3</v>
      </c>
      <c r="X12">
        <v>0.63</v>
      </c>
      <c r="Y12">
        <v>2</v>
      </c>
      <c r="Z12">
        <v>10</v>
      </c>
      <c r="AA12">
        <v>398.2835498972089</v>
      </c>
      <c r="AB12">
        <v>544.94912399948271</v>
      </c>
      <c r="AC12">
        <v>492.93994444587048</v>
      </c>
      <c r="AD12">
        <v>398283.54989720893</v>
      </c>
      <c r="AE12">
        <v>544949.12399948272</v>
      </c>
      <c r="AF12">
        <v>9.4728370008698195E-6</v>
      </c>
      <c r="AG12">
        <v>22</v>
      </c>
      <c r="AH12">
        <v>492939.94444587053</v>
      </c>
    </row>
    <row r="13" spans="1:34" x14ac:dyDescent="0.25">
      <c r="A13">
        <v>11</v>
      </c>
      <c r="B13">
        <v>55</v>
      </c>
      <c r="C13" t="s">
        <v>34</v>
      </c>
      <c r="D13">
        <v>3.0990000000000002</v>
      </c>
      <c r="E13">
        <v>32.270000000000003</v>
      </c>
      <c r="F13">
        <v>29.8</v>
      </c>
      <c r="G13">
        <v>111.76</v>
      </c>
      <c r="H13">
        <v>1.63</v>
      </c>
      <c r="I13">
        <v>16</v>
      </c>
      <c r="J13">
        <v>130.44999999999999</v>
      </c>
      <c r="K13">
        <v>43.4</v>
      </c>
      <c r="L13">
        <v>12</v>
      </c>
      <c r="M13">
        <v>12</v>
      </c>
      <c r="N13">
        <v>20.05</v>
      </c>
      <c r="O13">
        <v>16323.22</v>
      </c>
      <c r="P13">
        <v>250.71</v>
      </c>
      <c r="Q13">
        <v>772.34</v>
      </c>
      <c r="R13">
        <v>125.15</v>
      </c>
      <c r="S13">
        <v>98.14</v>
      </c>
      <c r="T13">
        <v>9561.3799999999992</v>
      </c>
      <c r="U13">
        <v>0.78</v>
      </c>
      <c r="V13">
        <v>0.86</v>
      </c>
      <c r="W13">
        <v>12.3</v>
      </c>
      <c r="X13">
        <v>0.55000000000000004</v>
      </c>
      <c r="Y13">
        <v>2</v>
      </c>
      <c r="Z13">
        <v>10</v>
      </c>
      <c r="AA13">
        <v>394.33565955069531</v>
      </c>
      <c r="AB13">
        <v>539.54744625875287</v>
      </c>
      <c r="AC13">
        <v>488.05379524741357</v>
      </c>
      <c r="AD13">
        <v>394335.65955069527</v>
      </c>
      <c r="AE13">
        <v>539547.44625875284</v>
      </c>
      <c r="AF13">
        <v>9.5084284076231051E-6</v>
      </c>
      <c r="AG13">
        <v>22</v>
      </c>
      <c r="AH13">
        <v>488053.79524741363</v>
      </c>
    </row>
    <row r="14" spans="1:34" x14ac:dyDescent="0.25">
      <c r="A14">
        <v>12</v>
      </c>
      <c r="B14">
        <v>55</v>
      </c>
      <c r="C14" t="s">
        <v>34</v>
      </c>
      <c r="D14">
        <v>3.0966999999999998</v>
      </c>
      <c r="E14">
        <v>32.29</v>
      </c>
      <c r="F14">
        <v>29.83</v>
      </c>
      <c r="G14">
        <v>111.85</v>
      </c>
      <c r="H14">
        <v>1.74</v>
      </c>
      <c r="I14">
        <v>16</v>
      </c>
      <c r="J14">
        <v>131.79</v>
      </c>
      <c r="K14">
        <v>43.4</v>
      </c>
      <c r="L14">
        <v>13</v>
      </c>
      <c r="M14">
        <v>2</v>
      </c>
      <c r="N14">
        <v>20.39</v>
      </c>
      <c r="O14">
        <v>16487.53</v>
      </c>
      <c r="P14">
        <v>248.78</v>
      </c>
      <c r="Q14">
        <v>772.37</v>
      </c>
      <c r="R14">
        <v>125.5</v>
      </c>
      <c r="S14">
        <v>98.14</v>
      </c>
      <c r="T14">
        <v>9738.33</v>
      </c>
      <c r="U14">
        <v>0.78</v>
      </c>
      <c r="V14">
        <v>0.86</v>
      </c>
      <c r="W14">
        <v>12.31</v>
      </c>
      <c r="X14">
        <v>0.57999999999999996</v>
      </c>
      <c r="Y14">
        <v>2</v>
      </c>
      <c r="Z14">
        <v>10</v>
      </c>
      <c r="AA14">
        <v>393.69507790720093</v>
      </c>
      <c r="AB14">
        <v>538.67097419365609</v>
      </c>
      <c r="AC14">
        <v>487.26097244607342</v>
      </c>
      <c r="AD14">
        <v>393695.0779072009</v>
      </c>
      <c r="AE14">
        <v>538670.97419365612</v>
      </c>
      <c r="AF14">
        <v>9.5013714907668485E-6</v>
      </c>
      <c r="AG14">
        <v>22</v>
      </c>
      <c r="AH14">
        <v>487260.97244607343</v>
      </c>
    </row>
    <row r="15" spans="1:34" x14ac:dyDescent="0.25">
      <c r="A15">
        <v>13</v>
      </c>
      <c r="B15">
        <v>55</v>
      </c>
      <c r="C15" t="s">
        <v>34</v>
      </c>
      <c r="D15">
        <v>3.0964</v>
      </c>
      <c r="E15">
        <v>32.299999999999997</v>
      </c>
      <c r="F15">
        <v>29.83</v>
      </c>
      <c r="G15">
        <v>111.86</v>
      </c>
      <c r="H15">
        <v>1.86</v>
      </c>
      <c r="I15">
        <v>16</v>
      </c>
      <c r="J15">
        <v>133.12</v>
      </c>
      <c r="K15">
        <v>43.4</v>
      </c>
      <c r="L15">
        <v>14</v>
      </c>
      <c r="M15">
        <v>0</v>
      </c>
      <c r="N15">
        <v>20.72</v>
      </c>
      <c r="O15">
        <v>16652.310000000001</v>
      </c>
      <c r="P15">
        <v>250.93</v>
      </c>
      <c r="Q15">
        <v>772.39</v>
      </c>
      <c r="R15">
        <v>125.48</v>
      </c>
      <c r="S15">
        <v>98.14</v>
      </c>
      <c r="T15">
        <v>9728.44</v>
      </c>
      <c r="U15">
        <v>0.78</v>
      </c>
      <c r="V15">
        <v>0.86</v>
      </c>
      <c r="W15">
        <v>12.31</v>
      </c>
      <c r="X15">
        <v>0.57999999999999996</v>
      </c>
      <c r="Y15">
        <v>2</v>
      </c>
      <c r="Z15">
        <v>10</v>
      </c>
      <c r="AA15">
        <v>394.65729430827139</v>
      </c>
      <c r="AB15">
        <v>539.9875211235925</v>
      </c>
      <c r="AC15">
        <v>488.45186998480199</v>
      </c>
      <c r="AD15">
        <v>394657.29430827138</v>
      </c>
      <c r="AE15">
        <v>539987.52112359251</v>
      </c>
      <c r="AF15">
        <v>9.5004510233508155E-6</v>
      </c>
      <c r="AG15">
        <v>22</v>
      </c>
      <c r="AH15">
        <v>488451.86998480198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29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1.3802000000000001</v>
      </c>
      <c r="E2">
        <v>72.45</v>
      </c>
      <c r="F2">
        <v>49.91</v>
      </c>
      <c r="G2">
        <v>5.81</v>
      </c>
      <c r="H2">
        <v>0.09</v>
      </c>
      <c r="I2">
        <v>515</v>
      </c>
      <c r="J2">
        <v>194.77</v>
      </c>
      <c r="K2">
        <v>54.38</v>
      </c>
      <c r="L2">
        <v>1</v>
      </c>
      <c r="M2">
        <v>513</v>
      </c>
      <c r="N2">
        <v>39.4</v>
      </c>
      <c r="O2">
        <v>24256.19</v>
      </c>
      <c r="P2">
        <v>705.18</v>
      </c>
      <c r="Q2">
        <v>775.92</v>
      </c>
      <c r="R2">
        <v>797.16</v>
      </c>
      <c r="S2">
        <v>98.14</v>
      </c>
      <c r="T2">
        <v>343073.44</v>
      </c>
      <c r="U2">
        <v>0.12</v>
      </c>
      <c r="V2">
        <v>0.52</v>
      </c>
      <c r="W2">
        <v>13.11</v>
      </c>
      <c r="X2">
        <v>20.59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2.1648000000000001</v>
      </c>
      <c r="E3">
        <v>46.19</v>
      </c>
      <c r="F3">
        <v>36.4</v>
      </c>
      <c r="G3">
        <v>11.68</v>
      </c>
      <c r="H3">
        <v>0.18</v>
      </c>
      <c r="I3">
        <v>187</v>
      </c>
      <c r="J3">
        <v>196.32</v>
      </c>
      <c r="K3">
        <v>54.38</v>
      </c>
      <c r="L3">
        <v>2</v>
      </c>
      <c r="M3">
        <v>185</v>
      </c>
      <c r="N3">
        <v>39.950000000000003</v>
      </c>
      <c r="O3">
        <v>24447.22</v>
      </c>
      <c r="P3">
        <v>514</v>
      </c>
      <c r="Q3">
        <v>773.18</v>
      </c>
      <c r="R3">
        <v>344.41</v>
      </c>
      <c r="S3">
        <v>98.14</v>
      </c>
      <c r="T3">
        <v>118340.46</v>
      </c>
      <c r="U3">
        <v>0.28000000000000003</v>
      </c>
      <c r="V3">
        <v>0.71</v>
      </c>
      <c r="W3">
        <v>12.6</v>
      </c>
      <c r="X3">
        <v>7.14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2.4649999999999999</v>
      </c>
      <c r="E4">
        <v>40.57</v>
      </c>
      <c r="F4">
        <v>33.58</v>
      </c>
      <c r="G4">
        <v>17.52</v>
      </c>
      <c r="H4">
        <v>0.27</v>
      </c>
      <c r="I4">
        <v>115</v>
      </c>
      <c r="J4">
        <v>197.88</v>
      </c>
      <c r="K4">
        <v>54.38</v>
      </c>
      <c r="L4">
        <v>3</v>
      </c>
      <c r="M4">
        <v>113</v>
      </c>
      <c r="N4">
        <v>40.5</v>
      </c>
      <c r="O4">
        <v>24639</v>
      </c>
      <c r="P4">
        <v>472.45</v>
      </c>
      <c r="Q4">
        <v>772.55</v>
      </c>
      <c r="R4">
        <v>251</v>
      </c>
      <c r="S4">
        <v>98.14</v>
      </c>
      <c r="T4">
        <v>71991.03</v>
      </c>
      <c r="U4">
        <v>0.39</v>
      </c>
      <c r="V4">
        <v>0.76</v>
      </c>
      <c r="W4">
        <v>12.46</v>
      </c>
      <c r="X4">
        <v>4.32</v>
      </c>
      <c r="Y4">
        <v>2</v>
      </c>
      <c r="Z4">
        <v>10</v>
      </c>
    </row>
    <row r="5" spans="1:26" x14ac:dyDescent="0.25">
      <c r="A5">
        <v>3</v>
      </c>
      <c r="B5">
        <v>100</v>
      </c>
      <c r="C5" t="s">
        <v>34</v>
      </c>
      <c r="D5">
        <v>2.6236999999999999</v>
      </c>
      <c r="E5">
        <v>38.11</v>
      </c>
      <c r="F5">
        <v>32.369999999999997</v>
      </c>
      <c r="G5">
        <v>23.4</v>
      </c>
      <c r="H5">
        <v>0.36</v>
      </c>
      <c r="I5">
        <v>83</v>
      </c>
      <c r="J5">
        <v>199.44</v>
      </c>
      <c r="K5">
        <v>54.38</v>
      </c>
      <c r="L5">
        <v>4</v>
      </c>
      <c r="M5">
        <v>81</v>
      </c>
      <c r="N5">
        <v>41.06</v>
      </c>
      <c r="O5">
        <v>24831.54</v>
      </c>
      <c r="P5">
        <v>453.67</v>
      </c>
      <c r="Q5">
        <v>772.72</v>
      </c>
      <c r="R5">
        <v>210.37</v>
      </c>
      <c r="S5">
        <v>98.14</v>
      </c>
      <c r="T5">
        <v>51839.11</v>
      </c>
      <c r="U5">
        <v>0.47</v>
      </c>
      <c r="V5">
        <v>0.79</v>
      </c>
      <c r="W5">
        <v>12.42</v>
      </c>
      <c r="X5">
        <v>3.11</v>
      </c>
      <c r="Y5">
        <v>2</v>
      </c>
      <c r="Z5">
        <v>10</v>
      </c>
    </row>
    <row r="6" spans="1:26" x14ac:dyDescent="0.25">
      <c r="A6">
        <v>4</v>
      </c>
      <c r="B6">
        <v>100</v>
      </c>
      <c r="C6" t="s">
        <v>34</v>
      </c>
      <c r="D6">
        <v>2.7229999999999999</v>
      </c>
      <c r="E6">
        <v>36.72</v>
      </c>
      <c r="F6">
        <v>31.68</v>
      </c>
      <c r="G6">
        <v>29.24</v>
      </c>
      <c r="H6">
        <v>0.44</v>
      </c>
      <c r="I6">
        <v>65</v>
      </c>
      <c r="J6">
        <v>201.01</v>
      </c>
      <c r="K6">
        <v>54.38</v>
      </c>
      <c r="L6">
        <v>5</v>
      </c>
      <c r="M6">
        <v>63</v>
      </c>
      <c r="N6">
        <v>41.63</v>
      </c>
      <c r="O6">
        <v>25024.84</v>
      </c>
      <c r="P6">
        <v>441.92</v>
      </c>
      <c r="Q6">
        <v>772.77</v>
      </c>
      <c r="R6">
        <v>187.52</v>
      </c>
      <c r="S6">
        <v>98.14</v>
      </c>
      <c r="T6">
        <v>40503.06</v>
      </c>
      <c r="U6">
        <v>0.52</v>
      </c>
      <c r="V6">
        <v>0.81</v>
      </c>
      <c r="W6">
        <v>12.38</v>
      </c>
      <c r="X6">
        <v>2.42</v>
      </c>
      <c r="Y6">
        <v>2</v>
      </c>
      <c r="Z6">
        <v>10</v>
      </c>
    </row>
    <row r="7" spans="1:26" x14ac:dyDescent="0.25">
      <c r="A7">
        <v>5</v>
      </c>
      <c r="B7">
        <v>100</v>
      </c>
      <c r="C7" t="s">
        <v>34</v>
      </c>
      <c r="D7">
        <v>2.7955000000000001</v>
      </c>
      <c r="E7">
        <v>35.770000000000003</v>
      </c>
      <c r="F7">
        <v>31.19</v>
      </c>
      <c r="G7">
        <v>35.31</v>
      </c>
      <c r="H7">
        <v>0.53</v>
      </c>
      <c r="I7">
        <v>53</v>
      </c>
      <c r="J7">
        <v>202.58</v>
      </c>
      <c r="K7">
        <v>54.38</v>
      </c>
      <c r="L7">
        <v>6</v>
      </c>
      <c r="M7">
        <v>51</v>
      </c>
      <c r="N7">
        <v>42.2</v>
      </c>
      <c r="O7">
        <v>25218.93</v>
      </c>
      <c r="P7">
        <v>433.31</v>
      </c>
      <c r="Q7">
        <v>772.52</v>
      </c>
      <c r="R7">
        <v>171.34</v>
      </c>
      <c r="S7">
        <v>98.14</v>
      </c>
      <c r="T7">
        <v>32472.04</v>
      </c>
      <c r="U7">
        <v>0.56999999999999995</v>
      </c>
      <c r="V7">
        <v>0.82</v>
      </c>
      <c r="W7">
        <v>12.36</v>
      </c>
      <c r="X7">
        <v>1.94</v>
      </c>
      <c r="Y7">
        <v>2</v>
      </c>
      <c r="Z7">
        <v>10</v>
      </c>
    </row>
    <row r="8" spans="1:26" x14ac:dyDescent="0.25">
      <c r="A8">
        <v>6</v>
      </c>
      <c r="B8">
        <v>100</v>
      </c>
      <c r="C8" t="s">
        <v>34</v>
      </c>
      <c r="D8">
        <v>2.8448000000000002</v>
      </c>
      <c r="E8">
        <v>35.15</v>
      </c>
      <c r="F8">
        <v>30.88</v>
      </c>
      <c r="G8">
        <v>41.18</v>
      </c>
      <c r="H8">
        <v>0.61</v>
      </c>
      <c r="I8">
        <v>45</v>
      </c>
      <c r="J8">
        <v>204.16</v>
      </c>
      <c r="K8">
        <v>54.38</v>
      </c>
      <c r="L8">
        <v>7</v>
      </c>
      <c r="M8">
        <v>43</v>
      </c>
      <c r="N8">
        <v>42.78</v>
      </c>
      <c r="O8">
        <v>25413.94</v>
      </c>
      <c r="P8">
        <v>426.96</v>
      </c>
      <c r="Q8">
        <v>772.24</v>
      </c>
      <c r="R8">
        <v>161.09</v>
      </c>
      <c r="S8">
        <v>98.14</v>
      </c>
      <c r="T8">
        <v>27388.71</v>
      </c>
      <c r="U8">
        <v>0.61</v>
      </c>
      <c r="V8">
        <v>0.83</v>
      </c>
      <c r="W8">
        <v>12.35</v>
      </c>
      <c r="X8">
        <v>1.64</v>
      </c>
      <c r="Y8">
        <v>2</v>
      </c>
      <c r="Z8">
        <v>10</v>
      </c>
    </row>
    <row r="9" spans="1:26" x14ac:dyDescent="0.25">
      <c r="A9">
        <v>7</v>
      </c>
      <c r="B9">
        <v>100</v>
      </c>
      <c r="C9" t="s">
        <v>34</v>
      </c>
      <c r="D9">
        <v>2.8809999999999998</v>
      </c>
      <c r="E9">
        <v>34.71</v>
      </c>
      <c r="F9">
        <v>30.68</v>
      </c>
      <c r="G9">
        <v>47.19</v>
      </c>
      <c r="H9">
        <v>0.69</v>
      </c>
      <c r="I9">
        <v>39</v>
      </c>
      <c r="J9">
        <v>205.75</v>
      </c>
      <c r="K9">
        <v>54.38</v>
      </c>
      <c r="L9">
        <v>8</v>
      </c>
      <c r="M9">
        <v>37</v>
      </c>
      <c r="N9">
        <v>43.37</v>
      </c>
      <c r="O9">
        <v>25609.61</v>
      </c>
      <c r="P9">
        <v>422.11</v>
      </c>
      <c r="Q9">
        <v>772.44</v>
      </c>
      <c r="R9">
        <v>153.91</v>
      </c>
      <c r="S9">
        <v>98.14</v>
      </c>
      <c r="T9">
        <v>23828.48</v>
      </c>
      <c r="U9">
        <v>0.64</v>
      </c>
      <c r="V9">
        <v>0.84</v>
      </c>
      <c r="W9">
        <v>12.34</v>
      </c>
      <c r="X9">
        <v>1.43</v>
      </c>
      <c r="Y9">
        <v>2</v>
      </c>
      <c r="Z9">
        <v>10</v>
      </c>
    </row>
    <row r="10" spans="1:26" x14ac:dyDescent="0.25">
      <c r="A10">
        <v>8</v>
      </c>
      <c r="B10">
        <v>100</v>
      </c>
      <c r="C10" t="s">
        <v>34</v>
      </c>
      <c r="D10">
        <v>2.9060999999999999</v>
      </c>
      <c r="E10">
        <v>34.409999999999997</v>
      </c>
      <c r="F10">
        <v>30.53</v>
      </c>
      <c r="G10">
        <v>52.34</v>
      </c>
      <c r="H10">
        <v>0.77</v>
      </c>
      <c r="I10">
        <v>35</v>
      </c>
      <c r="J10">
        <v>207.34</v>
      </c>
      <c r="K10">
        <v>54.38</v>
      </c>
      <c r="L10">
        <v>9</v>
      </c>
      <c r="M10">
        <v>33</v>
      </c>
      <c r="N10">
        <v>43.96</v>
      </c>
      <c r="O10">
        <v>25806.1</v>
      </c>
      <c r="P10">
        <v>418.07</v>
      </c>
      <c r="Q10">
        <v>772.35</v>
      </c>
      <c r="R10">
        <v>149.69</v>
      </c>
      <c r="S10">
        <v>98.14</v>
      </c>
      <c r="T10">
        <v>21738.52</v>
      </c>
      <c r="U10">
        <v>0.66</v>
      </c>
      <c r="V10">
        <v>0.84</v>
      </c>
      <c r="W10">
        <v>12.32</v>
      </c>
      <c r="X10">
        <v>1.28</v>
      </c>
      <c r="Y10">
        <v>2</v>
      </c>
      <c r="Z10">
        <v>10</v>
      </c>
    </row>
    <row r="11" spans="1:26" x14ac:dyDescent="0.25">
      <c r="A11">
        <v>9</v>
      </c>
      <c r="B11">
        <v>100</v>
      </c>
      <c r="C11" t="s">
        <v>34</v>
      </c>
      <c r="D11">
        <v>2.9323999999999999</v>
      </c>
      <c r="E11">
        <v>34.1</v>
      </c>
      <c r="F11">
        <v>30.38</v>
      </c>
      <c r="G11">
        <v>58.8</v>
      </c>
      <c r="H11">
        <v>0.85</v>
      </c>
      <c r="I11">
        <v>31</v>
      </c>
      <c r="J11">
        <v>208.94</v>
      </c>
      <c r="K11">
        <v>54.38</v>
      </c>
      <c r="L11">
        <v>10</v>
      </c>
      <c r="M11">
        <v>29</v>
      </c>
      <c r="N11">
        <v>44.56</v>
      </c>
      <c r="O11">
        <v>26003.41</v>
      </c>
      <c r="P11">
        <v>414.18</v>
      </c>
      <c r="Q11">
        <v>772.21</v>
      </c>
      <c r="R11">
        <v>144.25</v>
      </c>
      <c r="S11">
        <v>98.14</v>
      </c>
      <c r="T11">
        <v>19040.73</v>
      </c>
      <c r="U11">
        <v>0.68</v>
      </c>
      <c r="V11">
        <v>0.85</v>
      </c>
      <c r="W11">
        <v>12.33</v>
      </c>
      <c r="X11">
        <v>1.1299999999999999</v>
      </c>
      <c r="Y11">
        <v>2</v>
      </c>
      <c r="Z11">
        <v>10</v>
      </c>
    </row>
    <row r="12" spans="1:26" x14ac:dyDescent="0.25">
      <c r="A12">
        <v>10</v>
      </c>
      <c r="B12">
        <v>100</v>
      </c>
      <c r="C12" t="s">
        <v>34</v>
      </c>
      <c r="D12">
        <v>2.9531000000000001</v>
      </c>
      <c r="E12">
        <v>33.86</v>
      </c>
      <c r="F12">
        <v>30.26</v>
      </c>
      <c r="G12">
        <v>64.84</v>
      </c>
      <c r="H12">
        <v>0.93</v>
      </c>
      <c r="I12">
        <v>28</v>
      </c>
      <c r="J12">
        <v>210.55</v>
      </c>
      <c r="K12">
        <v>54.38</v>
      </c>
      <c r="L12">
        <v>11</v>
      </c>
      <c r="M12">
        <v>26</v>
      </c>
      <c r="N12">
        <v>45.17</v>
      </c>
      <c r="O12">
        <v>26201.54</v>
      </c>
      <c r="P12">
        <v>410.39</v>
      </c>
      <c r="Q12">
        <v>772.23</v>
      </c>
      <c r="R12">
        <v>140.19</v>
      </c>
      <c r="S12">
        <v>98.14</v>
      </c>
      <c r="T12">
        <v>17024.88</v>
      </c>
      <c r="U12">
        <v>0.7</v>
      </c>
      <c r="V12">
        <v>0.85</v>
      </c>
      <c r="W12">
        <v>12.32</v>
      </c>
      <c r="X12">
        <v>1.01</v>
      </c>
      <c r="Y12">
        <v>2</v>
      </c>
      <c r="Z12">
        <v>10</v>
      </c>
    </row>
    <row r="13" spans="1:26" x14ac:dyDescent="0.25">
      <c r="A13">
        <v>11</v>
      </c>
      <c r="B13">
        <v>100</v>
      </c>
      <c r="C13" t="s">
        <v>34</v>
      </c>
      <c r="D13">
        <v>2.9655999999999998</v>
      </c>
      <c r="E13">
        <v>33.72</v>
      </c>
      <c r="F13">
        <v>30.19</v>
      </c>
      <c r="G13">
        <v>69.680000000000007</v>
      </c>
      <c r="H13">
        <v>1</v>
      </c>
      <c r="I13">
        <v>26</v>
      </c>
      <c r="J13">
        <v>212.16</v>
      </c>
      <c r="K13">
        <v>54.38</v>
      </c>
      <c r="L13">
        <v>12</v>
      </c>
      <c r="M13">
        <v>24</v>
      </c>
      <c r="N13">
        <v>45.78</v>
      </c>
      <c r="O13">
        <v>26400.51</v>
      </c>
      <c r="P13">
        <v>407.82</v>
      </c>
      <c r="Q13">
        <v>772.26</v>
      </c>
      <c r="R13">
        <v>138.13</v>
      </c>
      <c r="S13">
        <v>98.14</v>
      </c>
      <c r="T13">
        <v>16003.83</v>
      </c>
      <c r="U13">
        <v>0.71</v>
      </c>
      <c r="V13">
        <v>0.85</v>
      </c>
      <c r="W13">
        <v>12.32</v>
      </c>
      <c r="X13">
        <v>0.94</v>
      </c>
      <c r="Y13">
        <v>2</v>
      </c>
      <c r="Z13">
        <v>10</v>
      </c>
    </row>
    <row r="14" spans="1:26" x14ac:dyDescent="0.25">
      <c r="A14">
        <v>12</v>
      </c>
      <c r="B14">
        <v>100</v>
      </c>
      <c r="C14" t="s">
        <v>34</v>
      </c>
      <c r="D14">
        <v>2.9786000000000001</v>
      </c>
      <c r="E14">
        <v>33.57</v>
      </c>
      <c r="F14">
        <v>30.12</v>
      </c>
      <c r="G14">
        <v>75.31</v>
      </c>
      <c r="H14">
        <v>1.08</v>
      </c>
      <c r="I14">
        <v>24</v>
      </c>
      <c r="J14">
        <v>213.78</v>
      </c>
      <c r="K14">
        <v>54.38</v>
      </c>
      <c r="L14">
        <v>13</v>
      </c>
      <c r="M14">
        <v>22</v>
      </c>
      <c r="N14">
        <v>46.4</v>
      </c>
      <c r="O14">
        <v>26600.32</v>
      </c>
      <c r="P14">
        <v>404.08</v>
      </c>
      <c r="Q14">
        <v>772.28</v>
      </c>
      <c r="R14">
        <v>135.84</v>
      </c>
      <c r="S14">
        <v>98.14</v>
      </c>
      <c r="T14">
        <v>14868.01</v>
      </c>
      <c r="U14">
        <v>0.72</v>
      </c>
      <c r="V14">
        <v>0.85</v>
      </c>
      <c r="W14">
        <v>12.31</v>
      </c>
      <c r="X14">
        <v>0.87</v>
      </c>
      <c r="Y14">
        <v>2</v>
      </c>
      <c r="Z14">
        <v>10</v>
      </c>
    </row>
    <row r="15" spans="1:26" x14ac:dyDescent="0.25">
      <c r="A15">
        <v>13</v>
      </c>
      <c r="B15">
        <v>100</v>
      </c>
      <c r="C15" t="s">
        <v>34</v>
      </c>
      <c r="D15">
        <v>2.9944000000000002</v>
      </c>
      <c r="E15">
        <v>33.4</v>
      </c>
      <c r="F15">
        <v>30.02</v>
      </c>
      <c r="G15">
        <v>81.88</v>
      </c>
      <c r="H15">
        <v>1.1499999999999999</v>
      </c>
      <c r="I15">
        <v>22</v>
      </c>
      <c r="J15">
        <v>215.41</v>
      </c>
      <c r="K15">
        <v>54.38</v>
      </c>
      <c r="L15">
        <v>14</v>
      </c>
      <c r="M15">
        <v>20</v>
      </c>
      <c r="N15">
        <v>47.03</v>
      </c>
      <c r="O15">
        <v>26801</v>
      </c>
      <c r="P15">
        <v>401.38</v>
      </c>
      <c r="Q15">
        <v>772.26</v>
      </c>
      <c r="R15">
        <v>132.65</v>
      </c>
      <c r="S15">
        <v>98.14</v>
      </c>
      <c r="T15">
        <v>13280.91</v>
      </c>
      <c r="U15">
        <v>0.74</v>
      </c>
      <c r="V15">
        <v>0.86</v>
      </c>
      <c r="W15">
        <v>12.3</v>
      </c>
      <c r="X15">
        <v>0.78</v>
      </c>
      <c r="Y15">
        <v>2</v>
      </c>
      <c r="Z15">
        <v>10</v>
      </c>
    </row>
    <row r="16" spans="1:26" x14ac:dyDescent="0.25">
      <c r="A16">
        <v>14</v>
      </c>
      <c r="B16">
        <v>100</v>
      </c>
      <c r="C16" t="s">
        <v>34</v>
      </c>
      <c r="D16">
        <v>3.0074999999999998</v>
      </c>
      <c r="E16">
        <v>33.25</v>
      </c>
      <c r="F16">
        <v>29.96</v>
      </c>
      <c r="G16">
        <v>89.87</v>
      </c>
      <c r="H16">
        <v>1.23</v>
      </c>
      <c r="I16">
        <v>20</v>
      </c>
      <c r="J16">
        <v>217.04</v>
      </c>
      <c r="K16">
        <v>54.38</v>
      </c>
      <c r="L16">
        <v>15</v>
      </c>
      <c r="M16">
        <v>18</v>
      </c>
      <c r="N16">
        <v>47.66</v>
      </c>
      <c r="O16">
        <v>27002.55</v>
      </c>
      <c r="P16">
        <v>397.85</v>
      </c>
      <c r="Q16">
        <v>772.19</v>
      </c>
      <c r="R16">
        <v>130.24</v>
      </c>
      <c r="S16">
        <v>98.14</v>
      </c>
      <c r="T16">
        <v>12090.15</v>
      </c>
      <c r="U16">
        <v>0.75</v>
      </c>
      <c r="V16">
        <v>0.86</v>
      </c>
      <c r="W16">
        <v>12.31</v>
      </c>
      <c r="X16">
        <v>0.71</v>
      </c>
      <c r="Y16">
        <v>2</v>
      </c>
      <c r="Z16">
        <v>10</v>
      </c>
    </row>
    <row r="17" spans="1:26" x14ac:dyDescent="0.25">
      <c r="A17">
        <v>15</v>
      </c>
      <c r="B17">
        <v>100</v>
      </c>
      <c r="C17" t="s">
        <v>34</v>
      </c>
      <c r="D17">
        <v>3.0137999999999998</v>
      </c>
      <c r="E17">
        <v>33.18</v>
      </c>
      <c r="F17">
        <v>29.93</v>
      </c>
      <c r="G17">
        <v>94.5</v>
      </c>
      <c r="H17">
        <v>1.3</v>
      </c>
      <c r="I17">
        <v>19</v>
      </c>
      <c r="J17">
        <v>218.68</v>
      </c>
      <c r="K17">
        <v>54.38</v>
      </c>
      <c r="L17">
        <v>16</v>
      </c>
      <c r="M17">
        <v>17</v>
      </c>
      <c r="N17">
        <v>48.31</v>
      </c>
      <c r="O17">
        <v>27204.98</v>
      </c>
      <c r="P17">
        <v>396.53</v>
      </c>
      <c r="Q17">
        <v>772.25</v>
      </c>
      <c r="R17">
        <v>129.31</v>
      </c>
      <c r="S17">
        <v>98.14</v>
      </c>
      <c r="T17">
        <v>11628.59</v>
      </c>
      <c r="U17">
        <v>0.76</v>
      </c>
      <c r="V17">
        <v>0.86</v>
      </c>
      <c r="W17">
        <v>12.3</v>
      </c>
      <c r="X17">
        <v>0.68</v>
      </c>
      <c r="Y17">
        <v>2</v>
      </c>
      <c r="Z17">
        <v>10</v>
      </c>
    </row>
    <row r="18" spans="1:26" x14ac:dyDescent="0.25">
      <c r="A18">
        <v>16</v>
      </c>
      <c r="B18">
        <v>100</v>
      </c>
      <c r="C18" t="s">
        <v>34</v>
      </c>
      <c r="D18">
        <v>3.0211999999999999</v>
      </c>
      <c r="E18">
        <v>33.1</v>
      </c>
      <c r="F18">
        <v>29.88</v>
      </c>
      <c r="G18">
        <v>99.61</v>
      </c>
      <c r="H18">
        <v>1.37</v>
      </c>
      <c r="I18">
        <v>18</v>
      </c>
      <c r="J18">
        <v>220.33</v>
      </c>
      <c r="K18">
        <v>54.38</v>
      </c>
      <c r="L18">
        <v>17</v>
      </c>
      <c r="M18">
        <v>16</v>
      </c>
      <c r="N18">
        <v>48.95</v>
      </c>
      <c r="O18">
        <v>27408.3</v>
      </c>
      <c r="P18">
        <v>394.05</v>
      </c>
      <c r="Q18">
        <v>772.13</v>
      </c>
      <c r="R18">
        <v>128.07</v>
      </c>
      <c r="S18">
        <v>98.14</v>
      </c>
      <c r="T18">
        <v>11012.98</v>
      </c>
      <c r="U18">
        <v>0.77</v>
      </c>
      <c r="V18">
        <v>0.86</v>
      </c>
      <c r="W18">
        <v>12.3</v>
      </c>
      <c r="X18">
        <v>0.64</v>
      </c>
      <c r="Y18">
        <v>2</v>
      </c>
      <c r="Z18">
        <v>10</v>
      </c>
    </row>
    <row r="19" spans="1:26" x14ac:dyDescent="0.25">
      <c r="A19">
        <v>17</v>
      </c>
      <c r="B19">
        <v>100</v>
      </c>
      <c r="C19" t="s">
        <v>34</v>
      </c>
      <c r="D19">
        <v>3.028</v>
      </c>
      <c r="E19">
        <v>33.020000000000003</v>
      </c>
      <c r="F19">
        <v>29.85</v>
      </c>
      <c r="G19">
        <v>105.34</v>
      </c>
      <c r="H19">
        <v>1.44</v>
      </c>
      <c r="I19">
        <v>17</v>
      </c>
      <c r="J19">
        <v>221.99</v>
      </c>
      <c r="K19">
        <v>54.38</v>
      </c>
      <c r="L19">
        <v>18</v>
      </c>
      <c r="M19">
        <v>15</v>
      </c>
      <c r="N19">
        <v>49.61</v>
      </c>
      <c r="O19">
        <v>27612.53</v>
      </c>
      <c r="P19">
        <v>391.34</v>
      </c>
      <c r="Q19">
        <v>772.08</v>
      </c>
      <c r="R19">
        <v>126.7</v>
      </c>
      <c r="S19">
        <v>98.14</v>
      </c>
      <c r="T19">
        <v>10332.57</v>
      </c>
      <c r="U19">
        <v>0.77</v>
      </c>
      <c r="V19">
        <v>0.86</v>
      </c>
      <c r="W19">
        <v>12.3</v>
      </c>
      <c r="X19">
        <v>0.6</v>
      </c>
      <c r="Y19">
        <v>2</v>
      </c>
      <c r="Z19">
        <v>10</v>
      </c>
    </row>
    <row r="20" spans="1:26" x14ac:dyDescent="0.25">
      <c r="A20">
        <v>18</v>
      </c>
      <c r="B20">
        <v>100</v>
      </c>
      <c r="C20" t="s">
        <v>34</v>
      </c>
      <c r="D20">
        <v>3.0360999999999998</v>
      </c>
      <c r="E20">
        <v>32.94</v>
      </c>
      <c r="F20">
        <v>29.8</v>
      </c>
      <c r="G20">
        <v>111.74</v>
      </c>
      <c r="H20">
        <v>1.51</v>
      </c>
      <c r="I20">
        <v>16</v>
      </c>
      <c r="J20">
        <v>223.65</v>
      </c>
      <c r="K20">
        <v>54.38</v>
      </c>
      <c r="L20">
        <v>19</v>
      </c>
      <c r="M20">
        <v>14</v>
      </c>
      <c r="N20">
        <v>50.27</v>
      </c>
      <c r="O20">
        <v>27817.81</v>
      </c>
      <c r="P20">
        <v>388.14</v>
      </c>
      <c r="Q20">
        <v>772.22</v>
      </c>
      <c r="R20">
        <v>125.15</v>
      </c>
      <c r="S20">
        <v>98.14</v>
      </c>
      <c r="T20">
        <v>9561.43</v>
      </c>
      <c r="U20">
        <v>0.78</v>
      </c>
      <c r="V20">
        <v>0.86</v>
      </c>
      <c r="W20">
        <v>12.29</v>
      </c>
      <c r="X20">
        <v>0.55000000000000004</v>
      </c>
      <c r="Y20">
        <v>2</v>
      </c>
      <c r="Z20">
        <v>10</v>
      </c>
    </row>
    <row r="21" spans="1:26" x14ac:dyDescent="0.25">
      <c r="A21">
        <v>19</v>
      </c>
      <c r="B21">
        <v>100</v>
      </c>
      <c r="C21" t="s">
        <v>34</v>
      </c>
      <c r="D21">
        <v>3.0436999999999999</v>
      </c>
      <c r="E21">
        <v>32.86</v>
      </c>
      <c r="F21">
        <v>29.76</v>
      </c>
      <c r="G21">
        <v>119.02</v>
      </c>
      <c r="H21">
        <v>1.58</v>
      </c>
      <c r="I21">
        <v>15</v>
      </c>
      <c r="J21">
        <v>225.32</v>
      </c>
      <c r="K21">
        <v>54.38</v>
      </c>
      <c r="L21">
        <v>20</v>
      </c>
      <c r="M21">
        <v>13</v>
      </c>
      <c r="N21">
        <v>50.95</v>
      </c>
      <c r="O21">
        <v>28023.89</v>
      </c>
      <c r="P21">
        <v>385.59</v>
      </c>
      <c r="Q21">
        <v>772.08</v>
      </c>
      <c r="R21">
        <v>123.76</v>
      </c>
      <c r="S21">
        <v>98.14</v>
      </c>
      <c r="T21">
        <v>8871.8700000000008</v>
      </c>
      <c r="U21">
        <v>0.79</v>
      </c>
      <c r="V21">
        <v>0.86</v>
      </c>
      <c r="W21">
        <v>12.29</v>
      </c>
      <c r="X21">
        <v>0.51</v>
      </c>
      <c r="Y21">
        <v>2</v>
      </c>
      <c r="Z21">
        <v>10</v>
      </c>
    </row>
    <row r="22" spans="1:26" x14ac:dyDescent="0.25">
      <c r="A22">
        <v>20</v>
      </c>
      <c r="B22">
        <v>100</v>
      </c>
      <c r="C22" t="s">
        <v>34</v>
      </c>
      <c r="D22">
        <v>3.0430999999999999</v>
      </c>
      <c r="E22">
        <v>32.86</v>
      </c>
      <c r="F22">
        <v>29.76</v>
      </c>
      <c r="G22">
        <v>119.04</v>
      </c>
      <c r="H22">
        <v>1.64</v>
      </c>
      <c r="I22">
        <v>15</v>
      </c>
      <c r="J22">
        <v>227</v>
      </c>
      <c r="K22">
        <v>54.38</v>
      </c>
      <c r="L22">
        <v>21</v>
      </c>
      <c r="M22">
        <v>13</v>
      </c>
      <c r="N22">
        <v>51.62</v>
      </c>
      <c r="O22">
        <v>28230.92</v>
      </c>
      <c r="P22">
        <v>382.79</v>
      </c>
      <c r="Q22">
        <v>772.16</v>
      </c>
      <c r="R22">
        <v>123.78</v>
      </c>
      <c r="S22">
        <v>98.14</v>
      </c>
      <c r="T22">
        <v>8883.5499999999993</v>
      </c>
      <c r="U22">
        <v>0.79</v>
      </c>
      <c r="V22">
        <v>0.86</v>
      </c>
      <c r="W22">
        <v>12.3</v>
      </c>
      <c r="X22">
        <v>0.51</v>
      </c>
      <c r="Y22">
        <v>2</v>
      </c>
      <c r="Z22">
        <v>10</v>
      </c>
    </row>
    <row r="23" spans="1:26" x14ac:dyDescent="0.25">
      <c r="A23">
        <v>21</v>
      </c>
      <c r="B23">
        <v>100</v>
      </c>
      <c r="C23" t="s">
        <v>34</v>
      </c>
      <c r="D23">
        <v>3.0505</v>
      </c>
      <c r="E23">
        <v>32.78</v>
      </c>
      <c r="F23">
        <v>29.72</v>
      </c>
      <c r="G23">
        <v>127.37</v>
      </c>
      <c r="H23">
        <v>1.71</v>
      </c>
      <c r="I23">
        <v>14</v>
      </c>
      <c r="J23">
        <v>228.69</v>
      </c>
      <c r="K23">
        <v>54.38</v>
      </c>
      <c r="L23">
        <v>22</v>
      </c>
      <c r="M23">
        <v>12</v>
      </c>
      <c r="N23">
        <v>52.31</v>
      </c>
      <c r="O23">
        <v>28438.91</v>
      </c>
      <c r="P23">
        <v>381.81</v>
      </c>
      <c r="Q23">
        <v>772.16</v>
      </c>
      <c r="R23">
        <v>122.43</v>
      </c>
      <c r="S23">
        <v>98.14</v>
      </c>
      <c r="T23">
        <v>8211.07</v>
      </c>
      <c r="U23">
        <v>0.8</v>
      </c>
      <c r="V23">
        <v>0.86</v>
      </c>
      <c r="W23">
        <v>12.29</v>
      </c>
      <c r="X23">
        <v>0.47</v>
      </c>
      <c r="Y23">
        <v>2</v>
      </c>
      <c r="Z23">
        <v>10</v>
      </c>
    </row>
    <row r="24" spans="1:26" x14ac:dyDescent="0.25">
      <c r="A24">
        <v>22</v>
      </c>
      <c r="B24">
        <v>100</v>
      </c>
      <c r="C24" t="s">
        <v>34</v>
      </c>
      <c r="D24">
        <v>3.0560999999999998</v>
      </c>
      <c r="E24">
        <v>32.72</v>
      </c>
      <c r="F24">
        <v>29.7</v>
      </c>
      <c r="G24">
        <v>137.07</v>
      </c>
      <c r="H24">
        <v>1.77</v>
      </c>
      <c r="I24">
        <v>13</v>
      </c>
      <c r="J24">
        <v>230.38</v>
      </c>
      <c r="K24">
        <v>54.38</v>
      </c>
      <c r="L24">
        <v>23</v>
      </c>
      <c r="M24">
        <v>11</v>
      </c>
      <c r="N24">
        <v>53</v>
      </c>
      <c r="O24">
        <v>28647.87</v>
      </c>
      <c r="P24">
        <v>379.31</v>
      </c>
      <c r="Q24">
        <v>772.14</v>
      </c>
      <c r="R24">
        <v>121.82</v>
      </c>
      <c r="S24">
        <v>98.14</v>
      </c>
      <c r="T24">
        <v>7914.26</v>
      </c>
      <c r="U24">
        <v>0.81</v>
      </c>
      <c r="V24">
        <v>0.86</v>
      </c>
      <c r="W24">
        <v>12.29</v>
      </c>
      <c r="X24">
        <v>0.45</v>
      </c>
      <c r="Y24">
        <v>2</v>
      </c>
      <c r="Z24">
        <v>10</v>
      </c>
    </row>
    <row r="25" spans="1:26" x14ac:dyDescent="0.25">
      <c r="A25">
        <v>23</v>
      </c>
      <c r="B25">
        <v>100</v>
      </c>
      <c r="C25" t="s">
        <v>34</v>
      </c>
      <c r="D25">
        <v>3.0565000000000002</v>
      </c>
      <c r="E25">
        <v>32.72</v>
      </c>
      <c r="F25">
        <v>29.69</v>
      </c>
      <c r="G25">
        <v>137.05000000000001</v>
      </c>
      <c r="H25">
        <v>1.84</v>
      </c>
      <c r="I25">
        <v>13</v>
      </c>
      <c r="J25">
        <v>232.08</v>
      </c>
      <c r="K25">
        <v>54.38</v>
      </c>
      <c r="L25">
        <v>24</v>
      </c>
      <c r="M25">
        <v>11</v>
      </c>
      <c r="N25">
        <v>53.71</v>
      </c>
      <c r="O25">
        <v>28857.81</v>
      </c>
      <c r="P25">
        <v>377.31</v>
      </c>
      <c r="Q25">
        <v>772.12</v>
      </c>
      <c r="R25">
        <v>121.75</v>
      </c>
      <c r="S25">
        <v>98.14</v>
      </c>
      <c r="T25">
        <v>7877.58</v>
      </c>
      <c r="U25">
        <v>0.81</v>
      </c>
      <c r="V25">
        <v>0.86</v>
      </c>
      <c r="W25">
        <v>12.29</v>
      </c>
      <c r="X25">
        <v>0.45</v>
      </c>
      <c r="Y25">
        <v>2</v>
      </c>
      <c r="Z25">
        <v>10</v>
      </c>
    </row>
    <row r="26" spans="1:26" x14ac:dyDescent="0.25">
      <c r="A26">
        <v>24</v>
      </c>
      <c r="B26">
        <v>100</v>
      </c>
      <c r="C26" t="s">
        <v>34</v>
      </c>
      <c r="D26">
        <v>3.0642999999999998</v>
      </c>
      <c r="E26">
        <v>32.630000000000003</v>
      </c>
      <c r="F26">
        <v>29.65</v>
      </c>
      <c r="G26">
        <v>148.25</v>
      </c>
      <c r="H26">
        <v>1.9</v>
      </c>
      <c r="I26">
        <v>12</v>
      </c>
      <c r="J26">
        <v>233.79</v>
      </c>
      <c r="K26">
        <v>54.38</v>
      </c>
      <c r="L26">
        <v>25</v>
      </c>
      <c r="M26">
        <v>10</v>
      </c>
      <c r="N26">
        <v>54.42</v>
      </c>
      <c r="O26">
        <v>29068.74</v>
      </c>
      <c r="P26">
        <v>374.5</v>
      </c>
      <c r="Q26">
        <v>772.1</v>
      </c>
      <c r="R26">
        <v>120.31</v>
      </c>
      <c r="S26">
        <v>98.14</v>
      </c>
      <c r="T26">
        <v>7162.94</v>
      </c>
      <c r="U26">
        <v>0.82</v>
      </c>
      <c r="V26">
        <v>0.87</v>
      </c>
      <c r="W26">
        <v>12.29</v>
      </c>
      <c r="X26">
        <v>0.4</v>
      </c>
      <c r="Y26">
        <v>2</v>
      </c>
      <c r="Z26">
        <v>10</v>
      </c>
    </row>
    <row r="27" spans="1:26" x14ac:dyDescent="0.25">
      <c r="A27">
        <v>25</v>
      </c>
      <c r="B27">
        <v>100</v>
      </c>
      <c r="C27" t="s">
        <v>34</v>
      </c>
      <c r="D27">
        <v>3.0632999999999999</v>
      </c>
      <c r="E27">
        <v>32.64</v>
      </c>
      <c r="F27">
        <v>29.66</v>
      </c>
      <c r="G27">
        <v>148.31</v>
      </c>
      <c r="H27">
        <v>1.96</v>
      </c>
      <c r="I27">
        <v>12</v>
      </c>
      <c r="J27">
        <v>235.51</v>
      </c>
      <c r="K27">
        <v>54.38</v>
      </c>
      <c r="L27">
        <v>26</v>
      </c>
      <c r="M27">
        <v>10</v>
      </c>
      <c r="N27">
        <v>55.14</v>
      </c>
      <c r="O27">
        <v>29280.69</v>
      </c>
      <c r="P27">
        <v>373.1</v>
      </c>
      <c r="Q27">
        <v>772.15</v>
      </c>
      <c r="R27">
        <v>120.57</v>
      </c>
      <c r="S27">
        <v>98.14</v>
      </c>
      <c r="T27">
        <v>7294.95</v>
      </c>
      <c r="U27">
        <v>0.81</v>
      </c>
      <c r="V27">
        <v>0.87</v>
      </c>
      <c r="W27">
        <v>12.29</v>
      </c>
      <c r="X27">
        <v>0.41</v>
      </c>
      <c r="Y27">
        <v>2</v>
      </c>
      <c r="Z27">
        <v>10</v>
      </c>
    </row>
    <row r="28" spans="1:26" x14ac:dyDescent="0.25">
      <c r="A28">
        <v>26</v>
      </c>
      <c r="B28">
        <v>100</v>
      </c>
      <c r="C28" t="s">
        <v>34</v>
      </c>
      <c r="D28">
        <v>3.0720000000000001</v>
      </c>
      <c r="E28">
        <v>32.549999999999997</v>
      </c>
      <c r="F28">
        <v>29.61</v>
      </c>
      <c r="G28">
        <v>161.5</v>
      </c>
      <c r="H28">
        <v>2.02</v>
      </c>
      <c r="I28">
        <v>11</v>
      </c>
      <c r="J28">
        <v>237.24</v>
      </c>
      <c r="K28">
        <v>54.38</v>
      </c>
      <c r="L28">
        <v>27</v>
      </c>
      <c r="M28">
        <v>9</v>
      </c>
      <c r="N28">
        <v>55.86</v>
      </c>
      <c r="O28">
        <v>29493.67</v>
      </c>
      <c r="P28">
        <v>370.28</v>
      </c>
      <c r="Q28">
        <v>772.05</v>
      </c>
      <c r="R28">
        <v>118.85</v>
      </c>
      <c r="S28">
        <v>98.14</v>
      </c>
      <c r="T28">
        <v>6437.65</v>
      </c>
      <c r="U28">
        <v>0.83</v>
      </c>
      <c r="V28">
        <v>0.87</v>
      </c>
      <c r="W28">
        <v>12.29</v>
      </c>
      <c r="X28">
        <v>0.36</v>
      </c>
      <c r="Y28">
        <v>2</v>
      </c>
      <c r="Z28">
        <v>10</v>
      </c>
    </row>
    <row r="29" spans="1:26" x14ac:dyDescent="0.25">
      <c r="A29">
        <v>27</v>
      </c>
      <c r="B29">
        <v>100</v>
      </c>
      <c r="C29" t="s">
        <v>34</v>
      </c>
      <c r="D29">
        <v>3.0718999999999999</v>
      </c>
      <c r="E29">
        <v>32.549999999999997</v>
      </c>
      <c r="F29">
        <v>29.61</v>
      </c>
      <c r="G29">
        <v>161.5</v>
      </c>
      <c r="H29">
        <v>2.08</v>
      </c>
      <c r="I29">
        <v>11</v>
      </c>
      <c r="J29">
        <v>238.97</v>
      </c>
      <c r="K29">
        <v>54.38</v>
      </c>
      <c r="L29">
        <v>28</v>
      </c>
      <c r="M29">
        <v>9</v>
      </c>
      <c r="N29">
        <v>56.6</v>
      </c>
      <c r="O29">
        <v>29707.68</v>
      </c>
      <c r="P29">
        <v>368.22</v>
      </c>
      <c r="Q29">
        <v>772.09</v>
      </c>
      <c r="R29">
        <v>118.76</v>
      </c>
      <c r="S29">
        <v>98.14</v>
      </c>
      <c r="T29">
        <v>6392.73</v>
      </c>
      <c r="U29">
        <v>0.83</v>
      </c>
      <c r="V29">
        <v>0.87</v>
      </c>
      <c r="W29">
        <v>12.29</v>
      </c>
      <c r="X29">
        <v>0.36</v>
      </c>
      <c r="Y29">
        <v>2</v>
      </c>
      <c r="Z29">
        <v>10</v>
      </c>
    </row>
    <row r="30" spans="1:26" x14ac:dyDescent="0.25">
      <c r="A30">
        <v>28</v>
      </c>
      <c r="B30">
        <v>100</v>
      </c>
      <c r="C30" t="s">
        <v>34</v>
      </c>
      <c r="D30">
        <v>3.0788000000000002</v>
      </c>
      <c r="E30">
        <v>32.479999999999997</v>
      </c>
      <c r="F30">
        <v>29.57</v>
      </c>
      <c r="G30">
        <v>177.45</v>
      </c>
      <c r="H30">
        <v>2.14</v>
      </c>
      <c r="I30">
        <v>10</v>
      </c>
      <c r="J30">
        <v>240.72</v>
      </c>
      <c r="K30">
        <v>54.38</v>
      </c>
      <c r="L30">
        <v>29</v>
      </c>
      <c r="M30">
        <v>8</v>
      </c>
      <c r="N30">
        <v>57.34</v>
      </c>
      <c r="O30">
        <v>29922.880000000001</v>
      </c>
      <c r="P30">
        <v>364.2</v>
      </c>
      <c r="Q30">
        <v>772.1</v>
      </c>
      <c r="R30">
        <v>117.59</v>
      </c>
      <c r="S30">
        <v>98.14</v>
      </c>
      <c r="T30">
        <v>5814.49</v>
      </c>
      <c r="U30">
        <v>0.83</v>
      </c>
      <c r="V30">
        <v>0.87</v>
      </c>
      <c r="W30">
        <v>12.29</v>
      </c>
      <c r="X30">
        <v>0.33</v>
      </c>
      <c r="Y30">
        <v>2</v>
      </c>
      <c r="Z30">
        <v>10</v>
      </c>
    </row>
    <row r="31" spans="1:26" x14ac:dyDescent="0.25">
      <c r="A31">
        <v>29</v>
      </c>
      <c r="B31">
        <v>100</v>
      </c>
      <c r="C31" t="s">
        <v>34</v>
      </c>
      <c r="D31">
        <v>3.0788000000000002</v>
      </c>
      <c r="E31">
        <v>32.479999999999997</v>
      </c>
      <c r="F31">
        <v>29.57</v>
      </c>
      <c r="G31">
        <v>177.45</v>
      </c>
      <c r="H31">
        <v>2.2000000000000002</v>
      </c>
      <c r="I31">
        <v>10</v>
      </c>
      <c r="J31">
        <v>242.47</v>
      </c>
      <c r="K31">
        <v>54.38</v>
      </c>
      <c r="L31">
        <v>30</v>
      </c>
      <c r="M31">
        <v>8</v>
      </c>
      <c r="N31">
        <v>58.1</v>
      </c>
      <c r="O31">
        <v>30139.040000000001</v>
      </c>
      <c r="P31">
        <v>362.61</v>
      </c>
      <c r="Q31">
        <v>772.06</v>
      </c>
      <c r="R31">
        <v>117.7</v>
      </c>
      <c r="S31">
        <v>98.14</v>
      </c>
      <c r="T31">
        <v>5869.5</v>
      </c>
      <c r="U31">
        <v>0.83</v>
      </c>
      <c r="V31">
        <v>0.87</v>
      </c>
      <c r="W31">
        <v>12.29</v>
      </c>
      <c r="X31">
        <v>0.33</v>
      </c>
      <c r="Y31">
        <v>2</v>
      </c>
      <c r="Z31">
        <v>10</v>
      </c>
    </row>
    <row r="32" spans="1:26" x14ac:dyDescent="0.25">
      <c r="A32">
        <v>30</v>
      </c>
      <c r="B32">
        <v>100</v>
      </c>
      <c r="C32" t="s">
        <v>34</v>
      </c>
      <c r="D32">
        <v>3.0779000000000001</v>
      </c>
      <c r="E32">
        <v>32.49</v>
      </c>
      <c r="F32">
        <v>29.58</v>
      </c>
      <c r="G32">
        <v>177.5</v>
      </c>
      <c r="H32">
        <v>2.2599999999999998</v>
      </c>
      <c r="I32">
        <v>10</v>
      </c>
      <c r="J32">
        <v>244.23</v>
      </c>
      <c r="K32">
        <v>54.38</v>
      </c>
      <c r="L32">
        <v>31</v>
      </c>
      <c r="M32">
        <v>8</v>
      </c>
      <c r="N32">
        <v>58.86</v>
      </c>
      <c r="O32">
        <v>30356.28</v>
      </c>
      <c r="P32">
        <v>360.39</v>
      </c>
      <c r="Q32">
        <v>772.21</v>
      </c>
      <c r="R32">
        <v>118.13</v>
      </c>
      <c r="S32">
        <v>98.14</v>
      </c>
      <c r="T32">
        <v>6082.65</v>
      </c>
      <c r="U32">
        <v>0.83</v>
      </c>
      <c r="V32">
        <v>0.87</v>
      </c>
      <c r="W32">
        <v>12.28</v>
      </c>
      <c r="X32">
        <v>0.34</v>
      </c>
      <c r="Y32">
        <v>2</v>
      </c>
      <c r="Z32">
        <v>10</v>
      </c>
    </row>
    <row r="33" spans="1:26" x14ac:dyDescent="0.25">
      <c r="A33">
        <v>31</v>
      </c>
      <c r="B33">
        <v>100</v>
      </c>
      <c r="C33" t="s">
        <v>34</v>
      </c>
      <c r="D33">
        <v>3.0825999999999998</v>
      </c>
      <c r="E33">
        <v>32.44</v>
      </c>
      <c r="F33">
        <v>29.57</v>
      </c>
      <c r="G33">
        <v>197.16</v>
      </c>
      <c r="H33">
        <v>2.31</v>
      </c>
      <c r="I33">
        <v>9</v>
      </c>
      <c r="J33">
        <v>246</v>
      </c>
      <c r="K33">
        <v>54.38</v>
      </c>
      <c r="L33">
        <v>32</v>
      </c>
      <c r="M33">
        <v>5</v>
      </c>
      <c r="N33">
        <v>59.63</v>
      </c>
      <c r="O33">
        <v>30574.639999999999</v>
      </c>
      <c r="P33">
        <v>356.59</v>
      </c>
      <c r="Q33">
        <v>772.17</v>
      </c>
      <c r="R33">
        <v>117.41</v>
      </c>
      <c r="S33">
        <v>98.14</v>
      </c>
      <c r="T33">
        <v>5727.87</v>
      </c>
      <c r="U33">
        <v>0.84</v>
      </c>
      <c r="V33">
        <v>0.87</v>
      </c>
      <c r="W33">
        <v>12.29</v>
      </c>
      <c r="X33">
        <v>0.33</v>
      </c>
      <c r="Y33">
        <v>2</v>
      </c>
      <c r="Z33">
        <v>10</v>
      </c>
    </row>
    <row r="34" spans="1:26" x14ac:dyDescent="0.25">
      <c r="A34">
        <v>32</v>
      </c>
      <c r="B34">
        <v>100</v>
      </c>
      <c r="C34" t="s">
        <v>34</v>
      </c>
      <c r="D34">
        <v>3.0838000000000001</v>
      </c>
      <c r="E34">
        <v>32.43</v>
      </c>
      <c r="F34">
        <v>29.56</v>
      </c>
      <c r="G34">
        <v>197.07</v>
      </c>
      <c r="H34">
        <v>2.37</v>
      </c>
      <c r="I34">
        <v>9</v>
      </c>
      <c r="J34">
        <v>247.78</v>
      </c>
      <c r="K34">
        <v>54.38</v>
      </c>
      <c r="L34">
        <v>33</v>
      </c>
      <c r="M34">
        <v>3</v>
      </c>
      <c r="N34">
        <v>60.41</v>
      </c>
      <c r="O34">
        <v>30794.11</v>
      </c>
      <c r="P34">
        <v>358.47</v>
      </c>
      <c r="Q34">
        <v>772.17</v>
      </c>
      <c r="R34">
        <v>117.08</v>
      </c>
      <c r="S34">
        <v>98.14</v>
      </c>
      <c r="T34">
        <v>5561.95</v>
      </c>
      <c r="U34">
        <v>0.84</v>
      </c>
      <c r="V34">
        <v>0.87</v>
      </c>
      <c r="W34">
        <v>12.29</v>
      </c>
      <c r="X34">
        <v>0.31</v>
      </c>
      <c r="Y34">
        <v>2</v>
      </c>
      <c r="Z34">
        <v>10</v>
      </c>
    </row>
    <row r="35" spans="1:26" x14ac:dyDescent="0.25">
      <c r="A35">
        <v>33</v>
      </c>
      <c r="B35">
        <v>100</v>
      </c>
      <c r="C35" t="s">
        <v>34</v>
      </c>
      <c r="D35">
        <v>3.0827</v>
      </c>
      <c r="E35">
        <v>32.44</v>
      </c>
      <c r="F35">
        <v>29.57</v>
      </c>
      <c r="G35">
        <v>197.15</v>
      </c>
      <c r="H35">
        <v>2.42</v>
      </c>
      <c r="I35">
        <v>9</v>
      </c>
      <c r="J35">
        <v>249.57</v>
      </c>
      <c r="K35">
        <v>54.38</v>
      </c>
      <c r="L35">
        <v>34</v>
      </c>
      <c r="M35">
        <v>0</v>
      </c>
      <c r="N35">
        <v>61.2</v>
      </c>
      <c r="O35">
        <v>31014.73</v>
      </c>
      <c r="P35">
        <v>360.71</v>
      </c>
      <c r="Q35">
        <v>772.23</v>
      </c>
      <c r="R35">
        <v>117.25</v>
      </c>
      <c r="S35">
        <v>98.14</v>
      </c>
      <c r="T35">
        <v>5650.47</v>
      </c>
      <c r="U35">
        <v>0.84</v>
      </c>
      <c r="V35">
        <v>0.87</v>
      </c>
      <c r="W35">
        <v>12.3</v>
      </c>
      <c r="X35">
        <v>0.33</v>
      </c>
      <c r="Y35">
        <v>2</v>
      </c>
      <c r="Z35">
        <v>10</v>
      </c>
    </row>
    <row r="36" spans="1:26" x14ac:dyDescent="0.25">
      <c r="A36">
        <v>0</v>
      </c>
      <c r="B36">
        <v>40</v>
      </c>
      <c r="C36" t="s">
        <v>34</v>
      </c>
      <c r="D36">
        <v>2.2349999999999999</v>
      </c>
      <c r="E36">
        <v>44.74</v>
      </c>
      <c r="F36">
        <v>38.35</v>
      </c>
      <c r="G36">
        <v>9.75</v>
      </c>
      <c r="H36">
        <v>0.2</v>
      </c>
      <c r="I36">
        <v>236</v>
      </c>
      <c r="J36">
        <v>89.87</v>
      </c>
      <c r="K36">
        <v>37.549999999999997</v>
      </c>
      <c r="L36">
        <v>1</v>
      </c>
      <c r="M36">
        <v>234</v>
      </c>
      <c r="N36">
        <v>11.32</v>
      </c>
      <c r="O36">
        <v>11317.98</v>
      </c>
      <c r="P36">
        <v>325.25</v>
      </c>
      <c r="Q36">
        <v>773.92</v>
      </c>
      <c r="R36">
        <v>409.56</v>
      </c>
      <c r="S36">
        <v>98.14</v>
      </c>
      <c r="T36">
        <v>150667.57999999999</v>
      </c>
      <c r="U36">
        <v>0.24</v>
      </c>
      <c r="V36">
        <v>0.67</v>
      </c>
      <c r="W36">
        <v>12.67</v>
      </c>
      <c r="X36">
        <v>9.07</v>
      </c>
      <c r="Y36">
        <v>2</v>
      </c>
      <c r="Z36">
        <v>10</v>
      </c>
    </row>
    <row r="37" spans="1:26" x14ac:dyDescent="0.25">
      <c r="A37">
        <v>1</v>
      </c>
      <c r="B37">
        <v>40</v>
      </c>
      <c r="C37" t="s">
        <v>34</v>
      </c>
      <c r="D37">
        <v>2.7143000000000002</v>
      </c>
      <c r="E37">
        <v>36.840000000000003</v>
      </c>
      <c r="F37">
        <v>33.01</v>
      </c>
      <c r="G37">
        <v>19.809999999999999</v>
      </c>
      <c r="H37">
        <v>0.39</v>
      </c>
      <c r="I37">
        <v>100</v>
      </c>
      <c r="J37">
        <v>91.1</v>
      </c>
      <c r="K37">
        <v>37.549999999999997</v>
      </c>
      <c r="L37">
        <v>2</v>
      </c>
      <c r="M37">
        <v>98</v>
      </c>
      <c r="N37">
        <v>11.54</v>
      </c>
      <c r="O37">
        <v>11468.97</v>
      </c>
      <c r="P37">
        <v>274.63</v>
      </c>
      <c r="Q37">
        <v>772.8</v>
      </c>
      <c r="R37">
        <v>231.85</v>
      </c>
      <c r="S37">
        <v>98.14</v>
      </c>
      <c r="T37">
        <v>62492.23</v>
      </c>
      <c r="U37">
        <v>0.42</v>
      </c>
      <c r="V37">
        <v>0.78</v>
      </c>
      <c r="W37">
        <v>12.44</v>
      </c>
      <c r="X37">
        <v>3.75</v>
      </c>
      <c r="Y37">
        <v>2</v>
      </c>
      <c r="Z37">
        <v>10</v>
      </c>
    </row>
    <row r="38" spans="1:26" x14ac:dyDescent="0.25">
      <c r="A38">
        <v>2</v>
      </c>
      <c r="B38">
        <v>40</v>
      </c>
      <c r="C38" t="s">
        <v>34</v>
      </c>
      <c r="D38">
        <v>2.8824999999999998</v>
      </c>
      <c r="E38">
        <v>34.69</v>
      </c>
      <c r="F38">
        <v>31.56</v>
      </c>
      <c r="G38">
        <v>30.06</v>
      </c>
      <c r="H38">
        <v>0.56999999999999995</v>
      </c>
      <c r="I38">
        <v>63</v>
      </c>
      <c r="J38">
        <v>92.32</v>
      </c>
      <c r="K38">
        <v>37.549999999999997</v>
      </c>
      <c r="L38">
        <v>3</v>
      </c>
      <c r="M38">
        <v>61</v>
      </c>
      <c r="N38">
        <v>11.77</v>
      </c>
      <c r="O38">
        <v>11620.34</v>
      </c>
      <c r="P38">
        <v>256.58999999999997</v>
      </c>
      <c r="Q38">
        <v>772.29</v>
      </c>
      <c r="R38">
        <v>183.74</v>
      </c>
      <c r="S38">
        <v>98.14</v>
      </c>
      <c r="T38">
        <v>38621.480000000003</v>
      </c>
      <c r="U38">
        <v>0.53</v>
      </c>
      <c r="V38">
        <v>0.81</v>
      </c>
      <c r="W38">
        <v>12.38</v>
      </c>
      <c r="X38">
        <v>2.31</v>
      </c>
      <c r="Y38">
        <v>2</v>
      </c>
      <c r="Z38">
        <v>10</v>
      </c>
    </row>
    <row r="39" spans="1:26" x14ac:dyDescent="0.25">
      <c r="A39">
        <v>3</v>
      </c>
      <c r="B39">
        <v>40</v>
      </c>
      <c r="C39" t="s">
        <v>34</v>
      </c>
      <c r="D39">
        <v>2.9670000000000001</v>
      </c>
      <c r="E39">
        <v>33.700000000000003</v>
      </c>
      <c r="F39">
        <v>30.91</v>
      </c>
      <c r="G39">
        <v>41.22</v>
      </c>
      <c r="H39">
        <v>0.75</v>
      </c>
      <c r="I39">
        <v>45</v>
      </c>
      <c r="J39">
        <v>93.55</v>
      </c>
      <c r="K39">
        <v>37.549999999999997</v>
      </c>
      <c r="L39">
        <v>4</v>
      </c>
      <c r="M39">
        <v>43</v>
      </c>
      <c r="N39">
        <v>12</v>
      </c>
      <c r="O39">
        <v>11772.07</v>
      </c>
      <c r="P39">
        <v>245.23</v>
      </c>
      <c r="Q39">
        <v>772.33</v>
      </c>
      <c r="R39">
        <v>162.30000000000001</v>
      </c>
      <c r="S39">
        <v>98.14</v>
      </c>
      <c r="T39">
        <v>27995.29</v>
      </c>
      <c r="U39">
        <v>0.6</v>
      </c>
      <c r="V39">
        <v>0.83</v>
      </c>
      <c r="W39">
        <v>12.34</v>
      </c>
      <c r="X39">
        <v>1.66</v>
      </c>
      <c r="Y39">
        <v>2</v>
      </c>
      <c r="Z39">
        <v>10</v>
      </c>
    </row>
    <row r="40" spans="1:26" x14ac:dyDescent="0.25">
      <c r="A40">
        <v>4</v>
      </c>
      <c r="B40">
        <v>40</v>
      </c>
      <c r="C40" t="s">
        <v>34</v>
      </c>
      <c r="D40">
        <v>3.0188000000000001</v>
      </c>
      <c r="E40">
        <v>33.130000000000003</v>
      </c>
      <c r="F40">
        <v>30.52</v>
      </c>
      <c r="G40">
        <v>52.33</v>
      </c>
      <c r="H40">
        <v>0.93</v>
      </c>
      <c r="I40">
        <v>35</v>
      </c>
      <c r="J40">
        <v>94.79</v>
      </c>
      <c r="K40">
        <v>37.549999999999997</v>
      </c>
      <c r="L40">
        <v>5</v>
      </c>
      <c r="M40">
        <v>33</v>
      </c>
      <c r="N40">
        <v>12.23</v>
      </c>
      <c r="O40">
        <v>11924.18</v>
      </c>
      <c r="P40">
        <v>235.43</v>
      </c>
      <c r="Q40">
        <v>772.43</v>
      </c>
      <c r="R40">
        <v>149.26</v>
      </c>
      <c r="S40">
        <v>98.14</v>
      </c>
      <c r="T40">
        <v>21524.12</v>
      </c>
      <c r="U40">
        <v>0.66</v>
      </c>
      <c r="V40">
        <v>0.84</v>
      </c>
      <c r="W40">
        <v>12.33</v>
      </c>
      <c r="X40">
        <v>1.28</v>
      </c>
      <c r="Y40">
        <v>2</v>
      </c>
      <c r="Z40">
        <v>10</v>
      </c>
    </row>
    <row r="41" spans="1:26" x14ac:dyDescent="0.25">
      <c r="A41">
        <v>5</v>
      </c>
      <c r="B41">
        <v>40</v>
      </c>
      <c r="C41" t="s">
        <v>34</v>
      </c>
      <c r="D41">
        <v>3.0573000000000001</v>
      </c>
      <c r="E41">
        <v>32.71</v>
      </c>
      <c r="F41">
        <v>30.24</v>
      </c>
      <c r="G41">
        <v>64.8</v>
      </c>
      <c r="H41">
        <v>1.1000000000000001</v>
      </c>
      <c r="I41">
        <v>28</v>
      </c>
      <c r="J41">
        <v>96.02</v>
      </c>
      <c r="K41">
        <v>37.549999999999997</v>
      </c>
      <c r="L41">
        <v>6</v>
      </c>
      <c r="M41">
        <v>26</v>
      </c>
      <c r="N41">
        <v>12.47</v>
      </c>
      <c r="O41">
        <v>12076.67</v>
      </c>
      <c r="P41">
        <v>226.32</v>
      </c>
      <c r="Q41">
        <v>772.34</v>
      </c>
      <c r="R41">
        <v>139.58000000000001</v>
      </c>
      <c r="S41">
        <v>98.14</v>
      </c>
      <c r="T41">
        <v>16716.53</v>
      </c>
      <c r="U41">
        <v>0.7</v>
      </c>
      <c r="V41">
        <v>0.85</v>
      </c>
      <c r="W41">
        <v>12.32</v>
      </c>
      <c r="X41">
        <v>0.99</v>
      </c>
      <c r="Y41">
        <v>2</v>
      </c>
      <c r="Z41">
        <v>10</v>
      </c>
    </row>
    <row r="42" spans="1:26" x14ac:dyDescent="0.25">
      <c r="A42">
        <v>6</v>
      </c>
      <c r="B42">
        <v>40</v>
      </c>
      <c r="C42" t="s">
        <v>34</v>
      </c>
      <c r="D42">
        <v>3.0746000000000002</v>
      </c>
      <c r="E42">
        <v>32.520000000000003</v>
      </c>
      <c r="F42">
        <v>30.13</v>
      </c>
      <c r="G42">
        <v>75.33</v>
      </c>
      <c r="H42">
        <v>1.27</v>
      </c>
      <c r="I42">
        <v>24</v>
      </c>
      <c r="J42">
        <v>97.26</v>
      </c>
      <c r="K42">
        <v>37.549999999999997</v>
      </c>
      <c r="L42">
        <v>7</v>
      </c>
      <c r="M42">
        <v>22</v>
      </c>
      <c r="N42">
        <v>12.71</v>
      </c>
      <c r="O42">
        <v>12229.54</v>
      </c>
      <c r="P42">
        <v>218.01</v>
      </c>
      <c r="Q42">
        <v>772.19</v>
      </c>
      <c r="R42">
        <v>136.12</v>
      </c>
      <c r="S42">
        <v>98.14</v>
      </c>
      <c r="T42">
        <v>15009.85</v>
      </c>
      <c r="U42">
        <v>0.72</v>
      </c>
      <c r="V42">
        <v>0.85</v>
      </c>
      <c r="W42">
        <v>12.31</v>
      </c>
      <c r="X42">
        <v>0.88</v>
      </c>
      <c r="Y42">
        <v>2</v>
      </c>
      <c r="Z42">
        <v>10</v>
      </c>
    </row>
    <row r="43" spans="1:26" x14ac:dyDescent="0.25">
      <c r="A43">
        <v>7</v>
      </c>
      <c r="B43">
        <v>40</v>
      </c>
      <c r="C43" t="s">
        <v>34</v>
      </c>
      <c r="D43">
        <v>3.0912999999999999</v>
      </c>
      <c r="E43">
        <v>32.35</v>
      </c>
      <c r="F43">
        <v>30.01</v>
      </c>
      <c r="G43">
        <v>85.75</v>
      </c>
      <c r="H43">
        <v>1.43</v>
      </c>
      <c r="I43">
        <v>21</v>
      </c>
      <c r="J43">
        <v>98.5</v>
      </c>
      <c r="K43">
        <v>37.549999999999997</v>
      </c>
      <c r="L43">
        <v>8</v>
      </c>
      <c r="M43">
        <v>5</v>
      </c>
      <c r="N43">
        <v>12.95</v>
      </c>
      <c r="O43">
        <v>12382.79</v>
      </c>
      <c r="P43">
        <v>213.25</v>
      </c>
      <c r="Q43">
        <v>772.41</v>
      </c>
      <c r="R43">
        <v>131.6</v>
      </c>
      <c r="S43">
        <v>98.14</v>
      </c>
      <c r="T43">
        <v>12764.39</v>
      </c>
      <c r="U43">
        <v>0.75</v>
      </c>
      <c r="V43">
        <v>0.86</v>
      </c>
      <c r="W43">
        <v>12.32</v>
      </c>
      <c r="X43">
        <v>0.76</v>
      </c>
      <c r="Y43">
        <v>2</v>
      </c>
      <c r="Z43">
        <v>10</v>
      </c>
    </row>
    <row r="44" spans="1:26" x14ac:dyDescent="0.25">
      <c r="A44">
        <v>8</v>
      </c>
      <c r="B44">
        <v>40</v>
      </c>
      <c r="C44" t="s">
        <v>34</v>
      </c>
      <c r="D44">
        <v>3.0901000000000001</v>
      </c>
      <c r="E44">
        <v>32.36</v>
      </c>
      <c r="F44">
        <v>30.02</v>
      </c>
      <c r="G44">
        <v>85.78</v>
      </c>
      <c r="H44">
        <v>1.59</v>
      </c>
      <c r="I44">
        <v>21</v>
      </c>
      <c r="J44">
        <v>99.75</v>
      </c>
      <c r="K44">
        <v>37.549999999999997</v>
      </c>
      <c r="L44">
        <v>9</v>
      </c>
      <c r="M44">
        <v>0</v>
      </c>
      <c r="N44">
        <v>13.2</v>
      </c>
      <c r="O44">
        <v>12536.43</v>
      </c>
      <c r="P44">
        <v>215.35</v>
      </c>
      <c r="Q44">
        <v>772.51</v>
      </c>
      <c r="R44">
        <v>131.96</v>
      </c>
      <c r="S44">
        <v>98.14</v>
      </c>
      <c r="T44">
        <v>12944.68</v>
      </c>
      <c r="U44">
        <v>0.74</v>
      </c>
      <c r="V44">
        <v>0.85</v>
      </c>
      <c r="W44">
        <v>12.33</v>
      </c>
      <c r="X44">
        <v>0.78</v>
      </c>
      <c r="Y44">
        <v>2</v>
      </c>
      <c r="Z44">
        <v>10</v>
      </c>
    </row>
    <row r="45" spans="1:26" x14ac:dyDescent="0.25">
      <c r="A45">
        <v>0</v>
      </c>
      <c r="B45">
        <v>30</v>
      </c>
      <c r="C45" t="s">
        <v>34</v>
      </c>
      <c r="D45">
        <v>2.4184999999999999</v>
      </c>
      <c r="E45">
        <v>41.35</v>
      </c>
      <c r="F45">
        <v>36.53</v>
      </c>
      <c r="G45">
        <v>11.48</v>
      </c>
      <c r="H45">
        <v>0.24</v>
      </c>
      <c r="I45">
        <v>191</v>
      </c>
      <c r="J45">
        <v>71.52</v>
      </c>
      <c r="K45">
        <v>32.270000000000003</v>
      </c>
      <c r="L45">
        <v>1</v>
      </c>
      <c r="M45">
        <v>189</v>
      </c>
      <c r="N45">
        <v>8.25</v>
      </c>
      <c r="O45">
        <v>9054.6</v>
      </c>
      <c r="P45">
        <v>262.83999999999997</v>
      </c>
      <c r="Q45">
        <v>773.59</v>
      </c>
      <c r="R45">
        <v>349.85</v>
      </c>
      <c r="S45">
        <v>98.14</v>
      </c>
      <c r="T45">
        <v>121040.73</v>
      </c>
      <c r="U45">
        <v>0.28000000000000003</v>
      </c>
      <c r="V45">
        <v>0.7</v>
      </c>
      <c r="W45">
        <v>12.57</v>
      </c>
      <c r="X45">
        <v>7.26</v>
      </c>
      <c r="Y45">
        <v>2</v>
      </c>
      <c r="Z45">
        <v>10</v>
      </c>
    </row>
    <row r="46" spans="1:26" x14ac:dyDescent="0.25">
      <c r="A46">
        <v>1</v>
      </c>
      <c r="B46">
        <v>30</v>
      </c>
      <c r="C46" t="s">
        <v>34</v>
      </c>
      <c r="D46">
        <v>2.8231999999999999</v>
      </c>
      <c r="E46">
        <v>35.42</v>
      </c>
      <c r="F46">
        <v>32.299999999999997</v>
      </c>
      <c r="G46">
        <v>23.64</v>
      </c>
      <c r="H46">
        <v>0.48</v>
      </c>
      <c r="I46">
        <v>82</v>
      </c>
      <c r="J46">
        <v>72.7</v>
      </c>
      <c r="K46">
        <v>32.270000000000003</v>
      </c>
      <c r="L46">
        <v>2</v>
      </c>
      <c r="M46">
        <v>80</v>
      </c>
      <c r="N46">
        <v>8.43</v>
      </c>
      <c r="O46">
        <v>9200.25</v>
      </c>
      <c r="P46">
        <v>225.08</v>
      </c>
      <c r="Q46">
        <v>772.7</v>
      </c>
      <c r="R46">
        <v>209.03</v>
      </c>
      <c r="S46">
        <v>98.14</v>
      </c>
      <c r="T46">
        <v>51175.48</v>
      </c>
      <c r="U46">
        <v>0.47</v>
      </c>
      <c r="V46">
        <v>0.79</v>
      </c>
      <c r="W46">
        <v>12.38</v>
      </c>
      <c r="X46">
        <v>3.04</v>
      </c>
      <c r="Y46">
        <v>2</v>
      </c>
      <c r="Z46">
        <v>10</v>
      </c>
    </row>
    <row r="47" spans="1:26" x14ac:dyDescent="0.25">
      <c r="A47">
        <v>2</v>
      </c>
      <c r="B47">
        <v>30</v>
      </c>
      <c r="C47" t="s">
        <v>34</v>
      </c>
      <c r="D47">
        <v>2.9605000000000001</v>
      </c>
      <c r="E47">
        <v>33.78</v>
      </c>
      <c r="F47">
        <v>31.14</v>
      </c>
      <c r="G47">
        <v>36.64</v>
      </c>
      <c r="H47">
        <v>0.71</v>
      </c>
      <c r="I47">
        <v>51</v>
      </c>
      <c r="J47">
        <v>73.88</v>
      </c>
      <c r="K47">
        <v>32.270000000000003</v>
      </c>
      <c r="L47">
        <v>3</v>
      </c>
      <c r="M47">
        <v>49</v>
      </c>
      <c r="N47">
        <v>8.61</v>
      </c>
      <c r="O47">
        <v>9346.23</v>
      </c>
      <c r="P47">
        <v>208.72</v>
      </c>
      <c r="Q47">
        <v>772.38</v>
      </c>
      <c r="R47">
        <v>169.68</v>
      </c>
      <c r="S47">
        <v>98.14</v>
      </c>
      <c r="T47">
        <v>31654.01</v>
      </c>
      <c r="U47">
        <v>0.57999999999999996</v>
      </c>
      <c r="V47">
        <v>0.82</v>
      </c>
      <c r="W47">
        <v>12.36</v>
      </c>
      <c r="X47">
        <v>1.89</v>
      </c>
      <c r="Y47">
        <v>2</v>
      </c>
      <c r="Z47">
        <v>10</v>
      </c>
    </row>
    <row r="48" spans="1:26" x14ac:dyDescent="0.25">
      <c r="A48">
        <v>3</v>
      </c>
      <c r="B48">
        <v>30</v>
      </c>
      <c r="C48" t="s">
        <v>34</v>
      </c>
      <c r="D48">
        <v>3.0264000000000002</v>
      </c>
      <c r="E48">
        <v>33.04</v>
      </c>
      <c r="F48">
        <v>30.62</v>
      </c>
      <c r="G48">
        <v>49.66</v>
      </c>
      <c r="H48">
        <v>0.93</v>
      </c>
      <c r="I48">
        <v>37</v>
      </c>
      <c r="J48">
        <v>75.069999999999993</v>
      </c>
      <c r="K48">
        <v>32.270000000000003</v>
      </c>
      <c r="L48">
        <v>4</v>
      </c>
      <c r="M48">
        <v>35</v>
      </c>
      <c r="N48">
        <v>8.8000000000000007</v>
      </c>
      <c r="O48">
        <v>9492.5499999999993</v>
      </c>
      <c r="P48">
        <v>196.57</v>
      </c>
      <c r="Q48">
        <v>772.32</v>
      </c>
      <c r="R48">
        <v>152.46</v>
      </c>
      <c r="S48">
        <v>98.14</v>
      </c>
      <c r="T48">
        <v>23114.94</v>
      </c>
      <c r="U48">
        <v>0.64</v>
      </c>
      <c r="V48">
        <v>0.84</v>
      </c>
      <c r="W48">
        <v>12.33</v>
      </c>
      <c r="X48">
        <v>1.37</v>
      </c>
      <c r="Y48">
        <v>2</v>
      </c>
      <c r="Z48">
        <v>10</v>
      </c>
    </row>
    <row r="49" spans="1:26" x14ac:dyDescent="0.25">
      <c r="A49">
        <v>4</v>
      </c>
      <c r="B49">
        <v>30</v>
      </c>
      <c r="C49" t="s">
        <v>34</v>
      </c>
      <c r="D49">
        <v>3.0727000000000002</v>
      </c>
      <c r="E49">
        <v>32.54</v>
      </c>
      <c r="F49">
        <v>30.26</v>
      </c>
      <c r="G49">
        <v>64.849999999999994</v>
      </c>
      <c r="H49">
        <v>1.1499999999999999</v>
      </c>
      <c r="I49">
        <v>28</v>
      </c>
      <c r="J49">
        <v>76.260000000000005</v>
      </c>
      <c r="K49">
        <v>32.270000000000003</v>
      </c>
      <c r="L49">
        <v>5</v>
      </c>
      <c r="M49">
        <v>16</v>
      </c>
      <c r="N49">
        <v>8.99</v>
      </c>
      <c r="O49">
        <v>9639.2000000000007</v>
      </c>
      <c r="P49">
        <v>185.58</v>
      </c>
      <c r="Q49">
        <v>772.41</v>
      </c>
      <c r="R49">
        <v>140.18</v>
      </c>
      <c r="S49">
        <v>98.14</v>
      </c>
      <c r="T49">
        <v>17018.93</v>
      </c>
      <c r="U49">
        <v>0.7</v>
      </c>
      <c r="V49">
        <v>0.85</v>
      </c>
      <c r="W49">
        <v>12.33</v>
      </c>
      <c r="X49">
        <v>1.02</v>
      </c>
      <c r="Y49">
        <v>2</v>
      </c>
      <c r="Z49">
        <v>10</v>
      </c>
    </row>
    <row r="50" spans="1:26" x14ac:dyDescent="0.25">
      <c r="A50">
        <v>5</v>
      </c>
      <c r="B50">
        <v>30</v>
      </c>
      <c r="C50" t="s">
        <v>34</v>
      </c>
      <c r="D50">
        <v>3.0750999999999999</v>
      </c>
      <c r="E50">
        <v>32.520000000000003</v>
      </c>
      <c r="F50">
        <v>30.25</v>
      </c>
      <c r="G50">
        <v>67.23</v>
      </c>
      <c r="H50">
        <v>1.36</v>
      </c>
      <c r="I50">
        <v>27</v>
      </c>
      <c r="J50">
        <v>77.45</v>
      </c>
      <c r="K50">
        <v>32.270000000000003</v>
      </c>
      <c r="L50">
        <v>6</v>
      </c>
      <c r="M50">
        <v>0</v>
      </c>
      <c r="N50">
        <v>9.18</v>
      </c>
      <c r="O50">
        <v>9786.19</v>
      </c>
      <c r="P50">
        <v>186.58</v>
      </c>
      <c r="Q50">
        <v>772.7</v>
      </c>
      <c r="R50">
        <v>139.11000000000001</v>
      </c>
      <c r="S50">
        <v>98.14</v>
      </c>
      <c r="T50">
        <v>16488.349999999999</v>
      </c>
      <c r="U50">
        <v>0.71</v>
      </c>
      <c r="V50">
        <v>0.85</v>
      </c>
      <c r="W50">
        <v>12.35</v>
      </c>
      <c r="X50">
        <v>1</v>
      </c>
      <c r="Y50">
        <v>2</v>
      </c>
      <c r="Z50">
        <v>10</v>
      </c>
    </row>
    <row r="51" spans="1:26" x14ac:dyDescent="0.25">
      <c r="A51">
        <v>0</v>
      </c>
      <c r="B51">
        <v>15</v>
      </c>
      <c r="C51" t="s">
        <v>34</v>
      </c>
      <c r="D51">
        <v>2.7597</v>
      </c>
      <c r="E51">
        <v>36.24</v>
      </c>
      <c r="F51">
        <v>33.340000000000003</v>
      </c>
      <c r="G51">
        <v>18.52</v>
      </c>
      <c r="H51">
        <v>0.43</v>
      </c>
      <c r="I51">
        <v>108</v>
      </c>
      <c r="J51">
        <v>39.78</v>
      </c>
      <c r="K51">
        <v>19.54</v>
      </c>
      <c r="L51">
        <v>1</v>
      </c>
      <c r="M51">
        <v>106</v>
      </c>
      <c r="N51">
        <v>4.24</v>
      </c>
      <c r="O51">
        <v>5140</v>
      </c>
      <c r="P51">
        <v>147.76</v>
      </c>
      <c r="Q51">
        <v>773.17</v>
      </c>
      <c r="R51">
        <v>243.02</v>
      </c>
      <c r="S51">
        <v>98.14</v>
      </c>
      <c r="T51">
        <v>68038.81</v>
      </c>
      <c r="U51">
        <v>0.4</v>
      </c>
      <c r="V51">
        <v>0.77</v>
      </c>
      <c r="W51">
        <v>12.45</v>
      </c>
      <c r="X51">
        <v>4.08</v>
      </c>
      <c r="Y51">
        <v>2</v>
      </c>
      <c r="Z51">
        <v>10</v>
      </c>
    </row>
    <row r="52" spans="1:26" x14ac:dyDescent="0.25">
      <c r="A52">
        <v>1</v>
      </c>
      <c r="B52">
        <v>15</v>
      </c>
      <c r="C52" t="s">
        <v>34</v>
      </c>
      <c r="D52">
        <v>2.9811000000000001</v>
      </c>
      <c r="E52">
        <v>33.54</v>
      </c>
      <c r="F52">
        <v>31.26</v>
      </c>
      <c r="G52">
        <v>35.39</v>
      </c>
      <c r="H52">
        <v>0.84</v>
      </c>
      <c r="I52">
        <v>53</v>
      </c>
      <c r="J52">
        <v>40.89</v>
      </c>
      <c r="K52">
        <v>19.54</v>
      </c>
      <c r="L52">
        <v>2</v>
      </c>
      <c r="M52">
        <v>3</v>
      </c>
      <c r="N52">
        <v>4.3499999999999996</v>
      </c>
      <c r="O52">
        <v>5277.26</v>
      </c>
      <c r="P52">
        <v>126.74</v>
      </c>
      <c r="Q52">
        <v>773.04</v>
      </c>
      <c r="R52">
        <v>171.62</v>
      </c>
      <c r="S52">
        <v>98.14</v>
      </c>
      <c r="T52">
        <v>32611.41</v>
      </c>
      <c r="U52">
        <v>0.56999999999999995</v>
      </c>
      <c r="V52">
        <v>0.82</v>
      </c>
      <c r="W52">
        <v>12.41</v>
      </c>
      <c r="X52">
        <v>2</v>
      </c>
      <c r="Y52">
        <v>2</v>
      </c>
      <c r="Z52">
        <v>10</v>
      </c>
    </row>
    <row r="53" spans="1:26" x14ac:dyDescent="0.25">
      <c r="A53">
        <v>2</v>
      </c>
      <c r="B53">
        <v>15</v>
      </c>
      <c r="C53" t="s">
        <v>34</v>
      </c>
      <c r="D53">
        <v>2.9802</v>
      </c>
      <c r="E53">
        <v>33.549999999999997</v>
      </c>
      <c r="F53">
        <v>31.27</v>
      </c>
      <c r="G53">
        <v>35.4</v>
      </c>
      <c r="H53">
        <v>1.22</v>
      </c>
      <c r="I53">
        <v>53</v>
      </c>
      <c r="J53">
        <v>42.01</v>
      </c>
      <c r="K53">
        <v>19.54</v>
      </c>
      <c r="L53">
        <v>3</v>
      </c>
      <c r="M53">
        <v>0</v>
      </c>
      <c r="N53">
        <v>4.46</v>
      </c>
      <c r="O53">
        <v>5414.79</v>
      </c>
      <c r="P53">
        <v>129.97999999999999</v>
      </c>
      <c r="Q53">
        <v>772.73</v>
      </c>
      <c r="R53">
        <v>171.55</v>
      </c>
      <c r="S53">
        <v>98.14</v>
      </c>
      <c r="T53">
        <v>32579.46</v>
      </c>
      <c r="U53">
        <v>0.56999999999999995</v>
      </c>
      <c r="V53">
        <v>0.82</v>
      </c>
      <c r="W53">
        <v>12.43</v>
      </c>
      <c r="X53">
        <v>2.0099999999999998</v>
      </c>
      <c r="Y53">
        <v>2</v>
      </c>
      <c r="Z53">
        <v>10</v>
      </c>
    </row>
    <row r="54" spans="1:26" x14ac:dyDescent="0.25">
      <c r="A54">
        <v>0</v>
      </c>
      <c r="B54">
        <v>70</v>
      </c>
      <c r="C54" t="s">
        <v>34</v>
      </c>
      <c r="D54">
        <v>1.7693000000000001</v>
      </c>
      <c r="E54">
        <v>56.52</v>
      </c>
      <c r="F54">
        <v>43.69</v>
      </c>
      <c r="G54">
        <v>7.14</v>
      </c>
      <c r="H54">
        <v>0.12</v>
      </c>
      <c r="I54">
        <v>367</v>
      </c>
      <c r="J54">
        <v>141.81</v>
      </c>
      <c r="K54">
        <v>47.83</v>
      </c>
      <c r="L54">
        <v>1</v>
      </c>
      <c r="M54">
        <v>365</v>
      </c>
      <c r="N54">
        <v>22.98</v>
      </c>
      <c r="O54">
        <v>17723.39</v>
      </c>
      <c r="P54">
        <v>503.82</v>
      </c>
      <c r="Q54">
        <v>774.91</v>
      </c>
      <c r="R54">
        <v>587.75</v>
      </c>
      <c r="S54">
        <v>98.14</v>
      </c>
      <c r="T54">
        <v>239107.27</v>
      </c>
      <c r="U54">
        <v>0.17</v>
      </c>
      <c r="V54">
        <v>0.59</v>
      </c>
      <c r="W54">
        <v>12.9</v>
      </c>
      <c r="X54">
        <v>14.39</v>
      </c>
      <c r="Y54">
        <v>2</v>
      </c>
      <c r="Z54">
        <v>10</v>
      </c>
    </row>
    <row r="55" spans="1:26" x14ac:dyDescent="0.25">
      <c r="A55">
        <v>1</v>
      </c>
      <c r="B55">
        <v>70</v>
      </c>
      <c r="C55" t="s">
        <v>34</v>
      </c>
      <c r="D55">
        <v>2.4300000000000002</v>
      </c>
      <c r="E55">
        <v>41.15</v>
      </c>
      <c r="F55">
        <v>34.74</v>
      </c>
      <c r="G55">
        <v>14.37</v>
      </c>
      <c r="H55">
        <v>0.25</v>
      </c>
      <c r="I55">
        <v>145</v>
      </c>
      <c r="J55">
        <v>143.16999999999999</v>
      </c>
      <c r="K55">
        <v>47.83</v>
      </c>
      <c r="L55">
        <v>2</v>
      </c>
      <c r="M55">
        <v>143</v>
      </c>
      <c r="N55">
        <v>23.34</v>
      </c>
      <c r="O55">
        <v>17891.86</v>
      </c>
      <c r="P55">
        <v>398.33</v>
      </c>
      <c r="Q55">
        <v>773.46</v>
      </c>
      <c r="R55">
        <v>289.27</v>
      </c>
      <c r="S55">
        <v>98.14</v>
      </c>
      <c r="T55">
        <v>90979.42</v>
      </c>
      <c r="U55">
        <v>0.34</v>
      </c>
      <c r="V55">
        <v>0.74</v>
      </c>
      <c r="W55">
        <v>12.52</v>
      </c>
      <c r="X55">
        <v>5.47</v>
      </c>
      <c r="Y55">
        <v>2</v>
      </c>
      <c r="Z55">
        <v>10</v>
      </c>
    </row>
    <row r="56" spans="1:26" x14ac:dyDescent="0.25">
      <c r="A56">
        <v>2</v>
      </c>
      <c r="B56">
        <v>70</v>
      </c>
      <c r="C56" t="s">
        <v>34</v>
      </c>
      <c r="D56">
        <v>2.6697000000000002</v>
      </c>
      <c r="E56">
        <v>37.46</v>
      </c>
      <c r="F56">
        <v>32.630000000000003</v>
      </c>
      <c r="G56">
        <v>21.75</v>
      </c>
      <c r="H56">
        <v>0.37</v>
      </c>
      <c r="I56">
        <v>90</v>
      </c>
      <c r="J56">
        <v>144.54</v>
      </c>
      <c r="K56">
        <v>47.83</v>
      </c>
      <c r="L56">
        <v>3</v>
      </c>
      <c r="M56">
        <v>88</v>
      </c>
      <c r="N56">
        <v>23.71</v>
      </c>
      <c r="O56">
        <v>18060.849999999999</v>
      </c>
      <c r="P56">
        <v>371.17</v>
      </c>
      <c r="Q56">
        <v>772.4</v>
      </c>
      <c r="R56">
        <v>218.98</v>
      </c>
      <c r="S56">
        <v>98.14</v>
      </c>
      <c r="T56">
        <v>56109.94</v>
      </c>
      <c r="U56">
        <v>0.45</v>
      </c>
      <c r="V56">
        <v>0.79</v>
      </c>
      <c r="W56">
        <v>12.43</v>
      </c>
      <c r="X56">
        <v>3.38</v>
      </c>
      <c r="Y56">
        <v>2</v>
      </c>
      <c r="Z56">
        <v>10</v>
      </c>
    </row>
    <row r="57" spans="1:26" x14ac:dyDescent="0.25">
      <c r="A57">
        <v>3</v>
      </c>
      <c r="B57">
        <v>70</v>
      </c>
      <c r="C57" t="s">
        <v>34</v>
      </c>
      <c r="D57">
        <v>2.7961999999999998</v>
      </c>
      <c r="E57">
        <v>35.76</v>
      </c>
      <c r="F57">
        <v>31.66</v>
      </c>
      <c r="G57">
        <v>29.22</v>
      </c>
      <c r="H57">
        <v>0.49</v>
      </c>
      <c r="I57">
        <v>65</v>
      </c>
      <c r="J57">
        <v>145.91999999999999</v>
      </c>
      <c r="K57">
        <v>47.83</v>
      </c>
      <c r="L57">
        <v>4</v>
      </c>
      <c r="M57">
        <v>63</v>
      </c>
      <c r="N57">
        <v>24.09</v>
      </c>
      <c r="O57">
        <v>18230.349999999999</v>
      </c>
      <c r="P57">
        <v>356.76</v>
      </c>
      <c r="Q57">
        <v>772.39</v>
      </c>
      <c r="R57">
        <v>187</v>
      </c>
      <c r="S57">
        <v>98.14</v>
      </c>
      <c r="T57">
        <v>40241.56</v>
      </c>
      <c r="U57">
        <v>0.52</v>
      </c>
      <c r="V57">
        <v>0.81</v>
      </c>
      <c r="W57">
        <v>12.38</v>
      </c>
      <c r="X57">
        <v>2.41</v>
      </c>
      <c r="Y57">
        <v>2</v>
      </c>
      <c r="Z57">
        <v>10</v>
      </c>
    </row>
    <row r="58" spans="1:26" x14ac:dyDescent="0.25">
      <c r="A58">
        <v>4</v>
      </c>
      <c r="B58">
        <v>70</v>
      </c>
      <c r="C58" t="s">
        <v>34</v>
      </c>
      <c r="D58">
        <v>2.8706</v>
      </c>
      <c r="E58">
        <v>34.840000000000003</v>
      </c>
      <c r="F58">
        <v>31.13</v>
      </c>
      <c r="G58">
        <v>36.630000000000003</v>
      </c>
      <c r="H58">
        <v>0.6</v>
      </c>
      <c r="I58">
        <v>51</v>
      </c>
      <c r="J58">
        <v>147.30000000000001</v>
      </c>
      <c r="K58">
        <v>47.83</v>
      </c>
      <c r="L58">
        <v>5</v>
      </c>
      <c r="M58">
        <v>49</v>
      </c>
      <c r="N58">
        <v>24.47</v>
      </c>
      <c r="O58">
        <v>18400.38</v>
      </c>
      <c r="P58">
        <v>347.52</v>
      </c>
      <c r="Q58">
        <v>772.4</v>
      </c>
      <c r="R58">
        <v>169.59</v>
      </c>
      <c r="S58">
        <v>98.14</v>
      </c>
      <c r="T58">
        <v>31608.69</v>
      </c>
      <c r="U58">
        <v>0.57999999999999996</v>
      </c>
      <c r="V58">
        <v>0.82</v>
      </c>
      <c r="W58">
        <v>12.35</v>
      </c>
      <c r="X58">
        <v>1.88</v>
      </c>
      <c r="Y58">
        <v>2</v>
      </c>
      <c r="Z58">
        <v>10</v>
      </c>
    </row>
    <row r="59" spans="1:26" x14ac:dyDescent="0.25">
      <c r="A59">
        <v>5</v>
      </c>
      <c r="B59">
        <v>70</v>
      </c>
      <c r="C59" t="s">
        <v>34</v>
      </c>
      <c r="D59">
        <v>2.9215</v>
      </c>
      <c r="E59">
        <v>34.229999999999997</v>
      </c>
      <c r="F59">
        <v>30.79</v>
      </c>
      <c r="G59">
        <v>43.98</v>
      </c>
      <c r="H59">
        <v>0.71</v>
      </c>
      <c r="I59">
        <v>42</v>
      </c>
      <c r="J59">
        <v>148.68</v>
      </c>
      <c r="K59">
        <v>47.83</v>
      </c>
      <c r="L59">
        <v>6</v>
      </c>
      <c r="M59">
        <v>40</v>
      </c>
      <c r="N59">
        <v>24.85</v>
      </c>
      <c r="O59">
        <v>18570.939999999999</v>
      </c>
      <c r="P59">
        <v>340.42</v>
      </c>
      <c r="Q59">
        <v>772.4</v>
      </c>
      <c r="R59">
        <v>157.97</v>
      </c>
      <c r="S59">
        <v>98.14</v>
      </c>
      <c r="T59">
        <v>25841.49</v>
      </c>
      <c r="U59">
        <v>0.62</v>
      </c>
      <c r="V59">
        <v>0.83</v>
      </c>
      <c r="W59">
        <v>12.34</v>
      </c>
      <c r="X59">
        <v>1.54</v>
      </c>
      <c r="Y59">
        <v>2</v>
      </c>
      <c r="Z59">
        <v>10</v>
      </c>
    </row>
    <row r="60" spans="1:26" x14ac:dyDescent="0.25">
      <c r="A60">
        <v>6</v>
      </c>
      <c r="B60">
        <v>70</v>
      </c>
      <c r="C60" t="s">
        <v>34</v>
      </c>
      <c r="D60">
        <v>2.9552</v>
      </c>
      <c r="E60">
        <v>33.840000000000003</v>
      </c>
      <c r="F60">
        <v>30.57</v>
      </c>
      <c r="G60">
        <v>50.95</v>
      </c>
      <c r="H60">
        <v>0.83</v>
      </c>
      <c r="I60">
        <v>36</v>
      </c>
      <c r="J60">
        <v>150.07</v>
      </c>
      <c r="K60">
        <v>47.83</v>
      </c>
      <c r="L60">
        <v>7</v>
      </c>
      <c r="M60">
        <v>34</v>
      </c>
      <c r="N60">
        <v>25.24</v>
      </c>
      <c r="O60">
        <v>18742.03</v>
      </c>
      <c r="P60">
        <v>334.54</v>
      </c>
      <c r="Q60">
        <v>772.31</v>
      </c>
      <c r="R60">
        <v>150.68</v>
      </c>
      <c r="S60">
        <v>98.14</v>
      </c>
      <c r="T60">
        <v>22228.61</v>
      </c>
      <c r="U60">
        <v>0.65</v>
      </c>
      <c r="V60">
        <v>0.84</v>
      </c>
      <c r="W60">
        <v>12.33</v>
      </c>
      <c r="X60">
        <v>1.32</v>
      </c>
      <c r="Y60">
        <v>2</v>
      </c>
      <c r="Z60">
        <v>10</v>
      </c>
    </row>
    <row r="61" spans="1:26" x14ac:dyDescent="0.25">
      <c r="A61">
        <v>7</v>
      </c>
      <c r="B61">
        <v>70</v>
      </c>
      <c r="C61" t="s">
        <v>34</v>
      </c>
      <c r="D61">
        <v>2.9853000000000001</v>
      </c>
      <c r="E61">
        <v>33.5</v>
      </c>
      <c r="F61">
        <v>30.37</v>
      </c>
      <c r="G61">
        <v>58.79</v>
      </c>
      <c r="H61">
        <v>0.94</v>
      </c>
      <c r="I61">
        <v>31</v>
      </c>
      <c r="J61">
        <v>151.46</v>
      </c>
      <c r="K61">
        <v>47.83</v>
      </c>
      <c r="L61">
        <v>8</v>
      </c>
      <c r="M61">
        <v>29</v>
      </c>
      <c r="N61">
        <v>25.63</v>
      </c>
      <c r="O61">
        <v>18913.66</v>
      </c>
      <c r="P61">
        <v>329.09</v>
      </c>
      <c r="Q61">
        <v>772.32</v>
      </c>
      <c r="R61">
        <v>144.12</v>
      </c>
      <c r="S61">
        <v>98.14</v>
      </c>
      <c r="T61">
        <v>18972.62</v>
      </c>
      <c r="U61">
        <v>0.68</v>
      </c>
      <c r="V61">
        <v>0.85</v>
      </c>
      <c r="W61">
        <v>12.32</v>
      </c>
      <c r="X61">
        <v>1.1200000000000001</v>
      </c>
      <c r="Y61">
        <v>2</v>
      </c>
      <c r="Z61">
        <v>10</v>
      </c>
    </row>
    <row r="62" spans="1:26" x14ac:dyDescent="0.25">
      <c r="A62">
        <v>8</v>
      </c>
      <c r="B62">
        <v>70</v>
      </c>
      <c r="C62" t="s">
        <v>34</v>
      </c>
      <c r="D62">
        <v>3.0097</v>
      </c>
      <c r="E62">
        <v>33.229999999999997</v>
      </c>
      <c r="F62">
        <v>30.22</v>
      </c>
      <c r="G62">
        <v>67.150000000000006</v>
      </c>
      <c r="H62">
        <v>1.04</v>
      </c>
      <c r="I62">
        <v>27</v>
      </c>
      <c r="J62">
        <v>152.85</v>
      </c>
      <c r="K62">
        <v>47.83</v>
      </c>
      <c r="L62">
        <v>9</v>
      </c>
      <c r="M62">
        <v>25</v>
      </c>
      <c r="N62">
        <v>26.03</v>
      </c>
      <c r="O62">
        <v>19085.830000000002</v>
      </c>
      <c r="P62">
        <v>323.86</v>
      </c>
      <c r="Q62">
        <v>772.41</v>
      </c>
      <c r="R62">
        <v>139.16</v>
      </c>
      <c r="S62">
        <v>98.14</v>
      </c>
      <c r="T62">
        <v>16512.28</v>
      </c>
      <c r="U62">
        <v>0.71</v>
      </c>
      <c r="V62">
        <v>0.85</v>
      </c>
      <c r="W62">
        <v>12.31</v>
      </c>
      <c r="X62">
        <v>0.97</v>
      </c>
      <c r="Y62">
        <v>2</v>
      </c>
      <c r="Z62">
        <v>10</v>
      </c>
    </row>
    <row r="63" spans="1:26" x14ac:dyDescent="0.25">
      <c r="A63">
        <v>9</v>
      </c>
      <c r="B63">
        <v>70</v>
      </c>
      <c r="C63" t="s">
        <v>34</v>
      </c>
      <c r="D63">
        <v>3.0255999999999998</v>
      </c>
      <c r="E63">
        <v>33.049999999999997</v>
      </c>
      <c r="F63">
        <v>30.13</v>
      </c>
      <c r="G63">
        <v>75.33</v>
      </c>
      <c r="H63">
        <v>1.1499999999999999</v>
      </c>
      <c r="I63">
        <v>24</v>
      </c>
      <c r="J63">
        <v>154.25</v>
      </c>
      <c r="K63">
        <v>47.83</v>
      </c>
      <c r="L63">
        <v>10</v>
      </c>
      <c r="M63">
        <v>22</v>
      </c>
      <c r="N63">
        <v>26.43</v>
      </c>
      <c r="O63">
        <v>19258.55</v>
      </c>
      <c r="P63">
        <v>319.26</v>
      </c>
      <c r="Q63">
        <v>772.29</v>
      </c>
      <c r="R63">
        <v>136.15</v>
      </c>
      <c r="S63">
        <v>98.14</v>
      </c>
      <c r="T63">
        <v>15024.71</v>
      </c>
      <c r="U63">
        <v>0.72</v>
      </c>
      <c r="V63">
        <v>0.85</v>
      </c>
      <c r="W63">
        <v>12.31</v>
      </c>
      <c r="X63">
        <v>0.88</v>
      </c>
      <c r="Y63">
        <v>2</v>
      </c>
      <c r="Z63">
        <v>10</v>
      </c>
    </row>
    <row r="64" spans="1:26" x14ac:dyDescent="0.25">
      <c r="A64">
        <v>10</v>
      </c>
      <c r="B64">
        <v>70</v>
      </c>
      <c r="C64" t="s">
        <v>34</v>
      </c>
      <c r="D64">
        <v>3.0404</v>
      </c>
      <c r="E64">
        <v>32.89</v>
      </c>
      <c r="F64">
        <v>30.03</v>
      </c>
      <c r="G64">
        <v>81.89</v>
      </c>
      <c r="H64">
        <v>1.25</v>
      </c>
      <c r="I64">
        <v>22</v>
      </c>
      <c r="J64">
        <v>155.66</v>
      </c>
      <c r="K64">
        <v>47.83</v>
      </c>
      <c r="L64">
        <v>11</v>
      </c>
      <c r="M64">
        <v>20</v>
      </c>
      <c r="N64">
        <v>26.83</v>
      </c>
      <c r="O64">
        <v>19431.82</v>
      </c>
      <c r="P64">
        <v>314.8</v>
      </c>
      <c r="Q64">
        <v>772.11</v>
      </c>
      <c r="R64">
        <v>132.74</v>
      </c>
      <c r="S64">
        <v>98.14</v>
      </c>
      <c r="T64">
        <v>13328</v>
      </c>
      <c r="U64">
        <v>0.74</v>
      </c>
      <c r="V64">
        <v>0.85</v>
      </c>
      <c r="W64">
        <v>12.31</v>
      </c>
      <c r="X64">
        <v>0.78</v>
      </c>
      <c r="Y64">
        <v>2</v>
      </c>
      <c r="Z64">
        <v>10</v>
      </c>
    </row>
    <row r="65" spans="1:26" x14ac:dyDescent="0.25">
      <c r="A65">
        <v>11</v>
      </c>
      <c r="B65">
        <v>70</v>
      </c>
      <c r="C65" t="s">
        <v>34</v>
      </c>
      <c r="D65">
        <v>3.0539000000000001</v>
      </c>
      <c r="E65">
        <v>32.74</v>
      </c>
      <c r="F65">
        <v>29.94</v>
      </c>
      <c r="G65">
        <v>89.82</v>
      </c>
      <c r="H65">
        <v>1.35</v>
      </c>
      <c r="I65">
        <v>20</v>
      </c>
      <c r="J65">
        <v>157.07</v>
      </c>
      <c r="K65">
        <v>47.83</v>
      </c>
      <c r="L65">
        <v>12</v>
      </c>
      <c r="M65">
        <v>18</v>
      </c>
      <c r="N65">
        <v>27.24</v>
      </c>
      <c r="O65">
        <v>19605.66</v>
      </c>
      <c r="P65">
        <v>310.45999999999998</v>
      </c>
      <c r="Q65">
        <v>772.15</v>
      </c>
      <c r="R65">
        <v>129.85</v>
      </c>
      <c r="S65">
        <v>98.14</v>
      </c>
      <c r="T65">
        <v>11894.35</v>
      </c>
      <c r="U65">
        <v>0.76</v>
      </c>
      <c r="V65">
        <v>0.86</v>
      </c>
      <c r="W65">
        <v>12.3</v>
      </c>
      <c r="X65">
        <v>0.69</v>
      </c>
      <c r="Y65">
        <v>2</v>
      </c>
      <c r="Z65">
        <v>10</v>
      </c>
    </row>
    <row r="66" spans="1:26" x14ac:dyDescent="0.25">
      <c r="A66">
        <v>12</v>
      </c>
      <c r="B66">
        <v>70</v>
      </c>
      <c r="C66" t="s">
        <v>34</v>
      </c>
      <c r="D66">
        <v>3.0651000000000002</v>
      </c>
      <c r="E66">
        <v>32.619999999999997</v>
      </c>
      <c r="F66">
        <v>29.88</v>
      </c>
      <c r="G66">
        <v>99.59</v>
      </c>
      <c r="H66">
        <v>1.45</v>
      </c>
      <c r="I66">
        <v>18</v>
      </c>
      <c r="J66">
        <v>158.47999999999999</v>
      </c>
      <c r="K66">
        <v>47.83</v>
      </c>
      <c r="L66">
        <v>13</v>
      </c>
      <c r="M66">
        <v>16</v>
      </c>
      <c r="N66">
        <v>27.65</v>
      </c>
      <c r="O66">
        <v>19780.060000000001</v>
      </c>
      <c r="P66">
        <v>305.25</v>
      </c>
      <c r="Q66">
        <v>772.33</v>
      </c>
      <c r="R66">
        <v>127.83</v>
      </c>
      <c r="S66">
        <v>98.14</v>
      </c>
      <c r="T66">
        <v>10894.41</v>
      </c>
      <c r="U66">
        <v>0.77</v>
      </c>
      <c r="V66">
        <v>0.86</v>
      </c>
      <c r="W66">
        <v>12.3</v>
      </c>
      <c r="X66">
        <v>0.63</v>
      </c>
      <c r="Y66">
        <v>2</v>
      </c>
      <c r="Z66">
        <v>10</v>
      </c>
    </row>
    <row r="67" spans="1:26" x14ac:dyDescent="0.25">
      <c r="A67">
        <v>13</v>
      </c>
      <c r="B67">
        <v>70</v>
      </c>
      <c r="C67" t="s">
        <v>34</v>
      </c>
      <c r="D67">
        <v>3.0720000000000001</v>
      </c>
      <c r="E67">
        <v>32.549999999999997</v>
      </c>
      <c r="F67">
        <v>29.83</v>
      </c>
      <c r="G67">
        <v>105.29</v>
      </c>
      <c r="H67">
        <v>1.55</v>
      </c>
      <c r="I67">
        <v>17</v>
      </c>
      <c r="J67">
        <v>159.9</v>
      </c>
      <c r="K67">
        <v>47.83</v>
      </c>
      <c r="L67">
        <v>14</v>
      </c>
      <c r="M67">
        <v>15</v>
      </c>
      <c r="N67">
        <v>28.07</v>
      </c>
      <c r="O67">
        <v>19955.16</v>
      </c>
      <c r="P67">
        <v>301.45999999999998</v>
      </c>
      <c r="Q67">
        <v>772.16</v>
      </c>
      <c r="R67">
        <v>126.32</v>
      </c>
      <c r="S67">
        <v>98.14</v>
      </c>
      <c r="T67">
        <v>10142.57</v>
      </c>
      <c r="U67">
        <v>0.78</v>
      </c>
      <c r="V67">
        <v>0.86</v>
      </c>
      <c r="W67">
        <v>12.29</v>
      </c>
      <c r="X67">
        <v>0.57999999999999996</v>
      </c>
      <c r="Y67">
        <v>2</v>
      </c>
      <c r="Z67">
        <v>10</v>
      </c>
    </row>
    <row r="68" spans="1:26" x14ac:dyDescent="0.25">
      <c r="A68">
        <v>14</v>
      </c>
      <c r="B68">
        <v>70</v>
      </c>
      <c r="C68" t="s">
        <v>34</v>
      </c>
      <c r="D68">
        <v>3.0777000000000001</v>
      </c>
      <c r="E68">
        <v>32.49</v>
      </c>
      <c r="F68">
        <v>29.8</v>
      </c>
      <c r="G68">
        <v>111.76</v>
      </c>
      <c r="H68">
        <v>1.65</v>
      </c>
      <c r="I68">
        <v>16</v>
      </c>
      <c r="J68">
        <v>161.32</v>
      </c>
      <c r="K68">
        <v>47.83</v>
      </c>
      <c r="L68">
        <v>15</v>
      </c>
      <c r="M68">
        <v>14</v>
      </c>
      <c r="N68">
        <v>28.5</v>
      </c>
      <c r="O68">
        <v>20130.71</v>
      </c>
      <c r="P68">
        <v>296.83999999999997</v>
      </c>
      <c r="Q68">
        <v>772.14</v>
      </c>
      <c r="R68">
        <v>125.12</v>
      </c>
      <c r="S68">
        <v>98.14</v>
      </c>
      <c r="T68">
        <v>9546.8799999999992</v>
      </c>
      <c r="U68">
        <v>0.78</v>
      </c>
      <c r="V68">
        <v>0.86</v>
      </c>
      <c r="W68">
        <v>12.3</v>
      </c>
      <c r="X68">
        <v>0.56000000000000005</v>
      </c>
      <c r="Y68">
        <v>2</v>
      </c>
      <c r="Z68">
        <v>10</v>
      </c>
    </row>
    <row r="69" spans="1:26" x14ac:dyDescent="0.25">
      <c r="A69">
        <v>15</v>
      </c>
      <c r="B69">
        <v>70</v>
      </c>
      <c r="C69" t="s">
        <v>34</v>
      </c>
      <c r="D69">
        <v>3.0844999999999998</v>
      </c>
      <c r="E69">
        <v>32.42</v>
      </c>
      <c r="F69">
        <v>29.76</v>
      </c>
      <c r="G69">
        <v>119.04</v>
      </c>
      <c r="H69">
        <v>1.74</v>
      </c>
      <c r="I69">
        <v>15</v>
      </c>
      <c r="J69">
        <v>162.75</v>
      </c>
      <c r="K69">
        <v>47.83</v>
      </c>
      <c r="L69">
        <v>16</v>
      </c>
      <c r="M69">
        <v>13</v>
      </c>
      <c r="N69">
        <v>28.92</v>
      </c>
      <c r="O69">
        <v>20306.849999999999</v>
      </c>
      <c r="P69">
        <v>291.48</v>
      </c>
      <c r="Q69">
        <v>772.1</v>
      </c>
      <c r="R69">
        <v>123.68</v>
      </c>
      <c r="S69">
        <v>98.14</v>
      </c>
      <c r="T69">
        <v>8832.64</v>
      </c>
      <c r="U69">
        <v>0.79</v>
      </c>
      <c r="V69">
        <v>0.86</v>
      </c>
      <c r="W69">
        <v>12.3</v>
      </c>
      <c r="X69">
        <v>0.51</v>
      </c>
      <c r="Y69">
        <v>2</v>
      </c>
      <c r="Z69">
        <v>10</v>
      </c>
    </row>
    <row r="70" spans="1:26" x14ac:dyDescent="0.25">
      <c r="A70">
        <v>16</v>
      </c>
      <c r="B70">
        <v>70</v>
      </c>
      <c r="C70" t="s">
        <v>34</v>
      </c>
      <c r="D70">
        <v>3.089</v>
      </c>
      <c r="E70">
        <v>32.369999999999997</v>
      </c>
      <c r="F70">
        <v>29.74</v>
      </c>
      <c r="G70">
        <v>127.46</v>
      </c>
      <c r="H70">
        <v>1.83</v>
      </c>
      <c r="I70">
        <v>14</v>
      </c>
      <c r="J70">
        <v>164.19</v>
      </c>
      <c r="K70">
        <v>47.83</v>
      </c>
      <c r="L70">
        <v>17</v>
      </c>
      <c r="M70">
        <v>11</v>
      </c>
      <c r="N70">
        <v>29.36</v>
      </c>
      <c r="O70">
        <v>20483.57</v>
      </c>
      <c r="P70">
        <v>287.14999999999998</v>
      </c>
      <c r="Q70">
        <v>772.12</v>
      </c>
      <c r="R70">
        <v>122.9</v>
      </c>
      <c r="S70">
        <v>98.14</v>
      </c>
      <c r="T70">
        <v>8448.4599999999991</v>
      </c>
      <c r="U70">
        <v>0.8</v>
      </c>
      <c r="V70">
        <v>0.86</v>
      </c>
      <c r="W70">
        <v>12.3</v>
      </c>
      <c r="X70">
        <v>0.49</v>
      </c>
      <c r="Y70">
        <v>2</v>
      </c>
      <c r="Z70">
        <v>10</v>
      </c>
    </row>
    <row r="71" spans="1:26" x14ac:dyDescent="0.25">
      <c r="A71">
        <v>17</v>
      </c>
      <c r="B71">
        <v>70</v>
      </c>
      <c r="C71" t="s">
        <v>34</v>
      </c>
      <c r="D71">
        <v>3.0947</v>
      </c>
      <c r="E71">
        <v>32.31</v>
      </c>
      <c r="F71">
        <v>29.71</v>
      </c>
      <c r="G71">
        <v>137.12</v>
      </c>
      <c r="H71">
        <v>1.93</v>
      </c>
      <c r="I71">
        <v>13</v>
      </c>
      <c r="J71">
        <v>165.62</v>
      </c>
      <c r="K71">
        <v>47.83</v>
      </c>
      <c r="L71">
        <v>18</v>
      </c>
      <c r="M71">
        <v>8</v>
      </c>
      <c r="N71">
        <v>29.8</v>
      </c>
      <c r="O71">
        <v>20660.89</v>
      </c>
      <c r="P71">
        <v>287.08</v>
      </c>
      <c r="Q71">
        <v>772.18</v>
      </c>
      <c r="R71">
        <v>121.82</v>
      </c>
      <c r="S71">
        <v>98.14</v>
      </c>
      <c r="T71">
        <v>7914.24</v>
      </c>
      <c r="U71">
        <v>0.81</v>
      </c>
      <c r="V71">
        <v>0.86</v>
      </c>
      <c r="W71">
        <v>12.3</v>
      </c>
      <c r="X71">
        <v>0.46</v>
      </c>
      <c r="Y71">
        <v>2</v>
      </c>
      <c r="Z71">
        <v>10</v>
      </c>
    </row>
    <row r="72" spans="1:26" x14ac:dyDescent="0.25">
      <c r="A72">
        <v>18</v>
      </c>
      <c r="B72">
        <v>70</v>
      </c>
      <c r="C72" t="s">
        <v>34</v>
      </c>
      <c r="D72">
        <v>3.0939000000000001</v>
      </c>
      <c r="E72">
        <v>32.32</v>
      </c>
      <c r="F72">
        <v>29.72</v>
      </c>
      <c r="G72">
        <v>137.16</v>
      </c>
      <c r="H72">
        <v>2.02</v>
      </c>
      <c r="I72">
        <v>13</v>
      </c>
      <c r="J72">
        <v>167.07</v>
      </c>
      <c r="K72">
        <v>47.83</v>
      </c>
      <c r="L72">
        <v>19</v>
      </c>
      <c r="M72">
        <v>2</v>
      </c>
      <c r="N72">
        <v>30.24</v>
      </c>
      <c r="O72">
        <v>20838.810000000001</v>
      </c>
      <c r="P72">
        <v>283.95</v>
      </c>
      <c r="Q72">
        <v>772.2</v>
      </c>
      <c r="R72">
        <v>121.86</v>
      </c>
      <c r="S72">
        <v>98.14</v>
      </c>
      <c r="T72">
        <v>7931.59</v>
      </c>
      <c r="U72">
        <v>0.81</v>
      </c>
      <c r="V72">
        <v>0.86</v>
      </c>
      <c r="W72">
        <v>12.31</v>
      </c>
      <c r="X72">
        <v>0.47</v>
      </c>
      <c r="Y72">
        <v>2</v>
      </c>
      <c r="Z72">
        <v>10</v>
      </c>
    </row>
    <row r="73" spans="1:26" x14ac:dyDescent="0.25">
      <c r="A73">
        <v>19</v>
      </c>
      <c r="B73">
        <v>70</v>
      </c>
      <c r="C73" t="s">
        <v>34</v>
      </c>
      <c r="D73">
        <v>3.0935999999999999</v>
      </c>
      <c r="E73">
        <v>32.33</v>
      </c>
      <c r="F73">
        <v>29.72</v>
      </c>
      <c r="G73">
        <v>137.18</v>
      </c>
      <c r="H73">
        <v>2.1</v>
      </c>
      <c r="I73">
        <v>13</v>
      </c>
      <c r="J73">
        <v>168.51</v>
      </c>
      <c r="K73">
        <v>47.83</v>
      </c>
      <c r="L73">
        <v>20</v>
      </c>
      <c r="M73">
        <v>0</v>
      </c>
      <c r="N73">
        <v>30.69</v>
      </c>
      <c r="O73">
        <v>21017.33</v>
      </c>
      <c r="P73">
        <v>285.85000000000002</v>
      </c>
      <c r="Q73">
        <v>772.23</v>
      </c>
      <c r="R73">
        <v>121.98</v>
      </c>
      <c r="S73">
        <v>98.14</v>
      </c>
      <c r="T73">
        <v>7992.44</v>
      </c>
      <c r="U73">
        <v>0.8</v>
      </c>
      <c r="V73">
        <v>0.86</v>
      </c>
      <c r="W73">
        <v>12.31</v>
      </c>
      <c r="X73">
        <v>0.47</v>
      </c>
      <c r="Y73">
        <v>2</v>
      </c>
      <c r="Z73">
        <v>10</v>
      </c>
    </row>
    <row r="74" spans="1:26" x14ac:dyDescent="0.25">
      <c r="A74">
        <v>0</v>
      </c>
      <c r="B74">
        <v>90</v>
      </c>
      <c r="C74" t="s">
        <v>34</v>
      </c>
      <c r="D74">
        <v>1.5013000000000001</v>
      </c>
      <c r="E74">
        <v>66.61</v>
      </c>
      <c r="F74">
        <v>47.73</v>
      </c>
      <c r="G74">
        <v>6.18</v>
      </c>
      <c r="H74">
        <v>0.1</v>
      </c>
      <c r="I74">
        <v>463</v>
      </c>
      <c r="J74">
        <v>176.73</v>
      </c>
      <c r="K74">
        <v>52.44</v>
      </c>
      <c r="L74">
        <v>1</v>
      </c>
      <c r="M74">
        <v>461</v>
      </c>
      <c r="N74">
        <v>33.29</v>
      </c>
      <c r="O74">
        <v>22031.19</v>
      </c>
      <c r="P74">
        <v>634.12</v>
      </c>
      <c r="Q74">
        <v>775.28</v>
      </c>
      <c r="R74">
        <v>723.42</v>
      </c>
      <c r="S74">
        <v>98.14</v>
      </c>
      <c r="T74">
        <v>306463.96999999997</v>
      </c>
      <c r="U74">
        <v>0.14000000000000001</v>
      </c>
      <c r="V74">
        <v>0.54</v>
      </c>
      <c r="W74">
        <v>13.05</v>
      </c>
      <c r="X74">
        <v>18.420000000000002</v>
      </c>
      <c r="Y74">
        <v>2</v>
      </c>
      <c r="Z74">
        <v>10</v>
      </c>
    </row>
    <row r="75" spans="1:26" x14ac:dyDescent="0.25">
      <c r="A75">
        <v>1</v>
      </c>
      <c r="B75">
        <v>90</v>
      </c>
      <c r="C75" t="s">
        <v>34</v>
      </c>
      <c r="D75">
        <v>2.2502</v>
      </c>
      <c r="E75">
        <v>44.44</v>
      </c>
      <c r="F75">
        <v>35.869999999999997</v>
      </c>
      <c r="G75">
        <v>12.44</v>
      </c>
      <c r="H75">
        <v>0.2</v>
      </c>
      <c r="I75">
        <v>173</v>
      </c>
      <c r="J75">
        <v>178.21</v>
      </c>
      <c r="K75">
        <v>52.44</v>
      </c>
      <c r="L75">
        <v>2</v>
      </c>
      <c r="M75">
        <v>171</v>
      </c>
      <c r="N75">
        <v>33.770000000000003</v>
      </c>
      <c r="O75">
        <v>22213.89</v>
      </c>
      <c r="P75">
        <v>475.65</v>
      </c>
      <c r="Q75">
        <v>773.29</v>
      </c>
      <c r="R75">
        <v>326.52999999999997</v>
      </c>
      <c r="S75">
        <v>98.14</v>
      </c>
      <c r="T75">
        <v>109468.92</v>
      </c>
      <c r="U75">
        <v>0.3</v>
      </c>
      <c r="V75">
        <v>0.72</v>
      </c>
      <c r="W75">
        <v>12.57</v>
      </c>
      <c r="X75">
        <v>6.6</v>
      </c>
      <c r="Y75">
        <v>2</v>
      </c>
      <c r="Z75">
        <v>10</v>
      </c>
    </row>
    <row r="76" spans="1:26" x14ac:dyDescent="0.25">
      <c r="A76">
        <v>2</v>
      </c>
      <c r="B76">
        <v>90</v>
      </c>
      <c r="C76" t="s">
        <v>34</v>
      </c>
      <c r="D76">
        <v>2.5312000000000001</v>
      </c>
      <c r="E76">
        <v>39.51</v>
      </c>
      <c r="F76">
        <v>33.28</v>
      </c>
      <c r="G76">
        <v>18.66</v>
      </c>
      <c r="H76">
        <v>0.3</v>
      </c>
      <c r="I76">
        <v>107</v>
      </c>
      <c r="J76">
        <v>179.7</v>
      </c>
      <c r="K76">
        <v>52.44</v>
      </c>
      <c r="L76">
        <v>3</v>
      </c>
      <c r="M76">
        <v>105</v>
      </c>
      <c r="N76">
        <v>34.26</v>
      </c>
      <c r="O76">
        <v>22397.24</v>
      </c>
      <c r="P76">
        <v>439.27</v>
      </c>
      <c r="Q76">
        <v>772.78</v>
      </c>
      <c r="R76">
        <v>240.98</v>
      </c>
      <c r="S76">
        <v>98.14</v>
      </c>
      <c r="T76">
        <v>67023.88</v>
      </c>
      <c r="U76">
        <v>0.41</v>
      </c>
      <c r="V76">
        <v>0.77</v>
      </c>
      <c r="W76">
        <v>12.45</v>
      </c>
      <c r="X76">
        <v>4.0199999999999996</v>
      </c>
      <c r="Y76">
        <v>2</v>
      </c>
      <c r="Z76">
        <v>10</v>
      </c>
    </row>
    <row r="77" spans="1:26" x14ac:dyDescent="0.25">
      <c r="A77">
        <v>3</v>
      </c>
      <c r="B77">
        <v>90</v>
      </c>
      <c r="C77" t="s">
        <v>34</v>
      </c>
      <c r="D77">
        <v>2.6829999999999998</v>
      </c>
      <c r="E77">
        <v>37.270000000000003</v>
      </c>
      <c r="F77">
        <v>32.11</v>
      </c>
      <c r="G77">
        <v>25.02</v>
      </c>
      <c r="H77">
        <v>0.39</v>
      </c>
      <c r="I77">
        <v>77</v>
      </c>
      <c r="J77">
        <v>181.19</v>
      </c>
      <c r="K77">
        <v>52.44</v>
      </c>
      <c r="L77">
        <v>4</v>
      </c>
      <c r="M77">
        <v>75</v>
      </c>
      <c r="N77">
        <v>34.75</v>
      </c>
      <c r="O77">
        <v>22581.25</v>
      </c>
      <c r="P77">
        <v>421.63</v>
      </c>
      <c r="Q77">
        <v>772.7</v>
      </c>
      <c r="R77">
        <v>202.17</v>
      </c>
      <c r="S77">
        <v>98.14</v>
      </c>
      <c r="T77">
        <v>47766.75</v>
      </c>
      <c r="U77">
        <v>0.49</v>
      </c>
      <c r="V77">
        <v>0.8</v>
      </c>
      <c r="W77">
        <v>12.39</v>
      </c>
      <c r="X77">
        <v>2.86</v>
      </c>
      <c r="Y77">
        <v>2</v>
      </c>
      <c r="Z77">
        <v>10</v>
      </c>
    </row>
    <row r="78" spans="1:26" x14ac:dyDescent="0.25">
      <c r="A78">
        <v>4</v>
      </c>
      <c r="B78">
        <v>90</v>
      </c>
      <c r="C78" t="s">
        <v>34</v>
      </c>
      <c r="D78">
        <v>2.7776000000000001</v>
      </c>
      <c r="E78">
        <v>36</v>
      </c>
      <c r="F78">
        <v>31.45</v>
      </c>
      <c r="G78">
        <v>31.45</v>
      </c>
      <c r="H78">
        <v>0.49</v>
      </c>
      <c r="I78">
        <v>60</v>
      </c>
      <c r="J78">
        <v>182.69</v>
      </c>
      <c r="K78">
        <v>52.44</v>
      </c>
      <c r="L78">
        <v>5</v>
      </c>
      <c r="M78">
        <v>58</v>
      </c>
      <c r="N78">
        <v>35.25</v>
      </c>
      <c r="O78">
        <v>22766.06</v>
      </c>
      <c r="P78">
        <v>410.58</v>
      </c>
      <c r="Q78">
        <v>772.55</v>
      </c>
      <c r="R78">
        <v>179.81</v>
      </c>
      <c r="S78">
        <v>98.14</v>
      </c>
      <c r="T78">
        <v>36674.68</v>
      </c>
      <c r="U78">
        <v>0.55000000000000004</v>
      </c>
      <c r="V78">
        <v>0.82</v>
      </c>
      <c r="W78">
        <v>12.37</v>
      </c>
      <c r="X78">
        <v>2.19</v>
      </c>
      <c r="Y78">
        <v>2</v>
      </c>
      <c r="Z78">
        <v>10</v>
      </c>
    </row>
    <row r="79" spans="1:26" x14ac:dyDescent="0.25">
      <c r="A79">
        <v>5</v>
      </c>
      <c r="B79">
        <v>90</v>
      </c>
      <c r="C79" t="s">
        <v>34</v>
      </c>
      <c r="D79">
        <v>2.8340000000000001</v>
      </c>
      <c r="E79">
        <v>35.29</v>
      </c>
      <c r="F79">
        <v>31.09</v>
      </c>
      <c r="G79">
        <v>37.299999999999997</v>
      </c>
      <c r="H79">
        <v>0.57999999999999996</v>
      </c>
      <c r="I79">
        <v>50</v>
      </c>
      <c r="J79">
        <v>184.19</v>
      </c>
      <c r="K79">
        <v>52.44</v>
      </c>
      <c r="L79">
        <v>6</v>
      </c>
      <c r="M79">
        <v>48</v>
      </c>
      <c r="N79">
        <v>35.75</v>
      </c>
      <c r="O79">
        <v>22951.43</v>
      </c>
      <c r="P79">
        <v>403.34</v>
      </c>
      <c r="Q79">
        <v>772.47</v>
      </c>
      <c r="R79">
        <v>168.1</v>
      </c>
      <c r="S79">
        <v>98.14</v>
      </c>
      <c r="T79">
        <v>30866.33</v>
      </c>
      <c r="U79">
        <v>0.57999999999999996</v>
      </c>
      <c r="V79">
        <v>0.83</v>
      </c>
      <c r="W79">
        <v>12.35</v>
      </c>
      <c r="X79">
        <v>1.84</v>
      </c>
      <c r="Y79">
        <v>2</v>
      </c>
      <c r="Z79">
        <v>10</v>
      </c>
    </row>
    <row r="80" spans="1:26" x14ac:dyDescent="0.25">
      <c r="A80">
        <v>6</v>
      </c>
      <c r="B80">
        <v>90</v>
      </c>
      <c r="C80" t="s">
        <v>34</v>
      </c>
      <c r="D80">
        <v>2.8824000000000001</v>
      </c>
      <c r="E80">
        <v>34.69</v>
      </c>
      <c r="F80">
        <v>30.78</v>
      </c>
      <c r="G80">
        <v>43.97</v>
      </c>
      <c r="H80">
        <v>0.67</v>
      </c>
      <c r="I80">
        <v>42</v>
      </c>
      <c r="J80">
        <v>185.7</v>
      </c>
      <c r="K80">
        <v>52.44</v>
      </c>
      <c r="L80">
        <v>7</v>
      </c>
      <c r="M80">
        <v>40</v>
      </c>
      <c r="N80">
        <v>36.26</v>
      </c>
      <c r="O80">
        <v>23137.49</v>
      </c>
      <c r="P80">
        <v>397.08</v>
      </c>
      <c r="Q80">
        <v>772.47</v>
      </c>
      <c r="R80">
        <v>157.81</v>
      </c>
      <c r="S80">
        <v>98.14</v>
      </c>
      <c r="T80">
        <v>25763.59</v>
      </c>
      <c r="U80">
        <v>0.62</v>
      </c>
      <c r="V80">
        <v>0.83</v>
      </c>
      <c r="W80">
        <v>12.33</v>
      </c>
      <c r="X80">
        <v>1.53</v>
      </c>
      <c r="Y80">
        <v>2</v>
      </c>
      <c r="Z80">
        <v>10</v>
      </c>
    </row>
    <row r="81" spans="1:26" x14ac:dyDescent="0.25">
      <c r="A81">
        <v>7</v>
      </c>
      <c r="B81">
        <v>90</v>
      </c>
      <c r="C81" t="s">
        <v>34</v>
      </c>
      <c r="D81">
        <v>2.9114</v>
      </c>
      <c r="E81">
        <v>34.35</v>
      </c>
      <c r="F81">
        <v>30.61</v>
      </c>
      <c r="G81">
        <v>49.64</v>
      </c>
      <c r="H81">
        <v>0.76</v>
      </c>
      <c r="I81">
        <v>37</v>
      </c>
      <c r="J81">
        <v>187.22</v>
      </c>
      <c r="K81">
        <v>52.44</v>
      </c>
      <c r="L81">
        <v>8</v>
      </c>
      <c r="M81">
        <v>35</v>
      </c>
      <c r="N81">
        <v>36.78</v>
      </c>
      <c r="O81">
        <v>23324.240000000002</v>
      </c>
      <c r="P81">
        <v>392.49</v>
      </c>
      <c r="Q81">
        <v>772.28</v>
      </c>
      <c r="R81">
        <v>152.12</v>
      </c>
      <c r="S81">
        <v>98.14</v>
      </c>
      <c r="T81">
        <v>22941.61</v>
      </c>
      <c r="U81">
        <v>0.65</v>
      </c>
      <c r="V81">
        <v>0.84</v>
      </c>
      <c r="W81">
        <v>12.33</v>
      </c>
      <c r="X81">
        <v>1.36</v>
      </c>
      <c r="Y81">
        <v>2</v>
      </c>
      <c r="Z81">
        <v>10</v>
      </c>
    </row>
    <row r="82" spans="1:26" x14ac:dyDescent="0.25">
      <c r="A82">
        <v>8</v>
      </c>
      <c r="B82">
        <v>90</v>
      </c>
      <c r="C82" t="s">
        <v>34</v>
      </c>
      <c r="D82">
        <v>2.9451000000000001</v>
      </c>
      <c r="E82">
        <v>33.950000000000003</v>
      </c>
      <c r="F82">
        <v>30.4</v>
      </c>
      <c r="G82">
        <v>56.99</v>
      </c>
      <c r="H82">
        <v>0.85</v>
      </c>
      <c r="I82">
        <v>32</v>
      </c>
      <c r="J82">
        <v>188.74</v>
      </c>
      <c r="K82">
        <v>52.44</v>
      </c>
      <c r="L82">
        <v>9</v>
      </c>
      <c r="M82">
        <v>30</v>
      </c>
      <c r="N82">
        <v>37.299999999999997</v>
      </c>
      <c r="O82">
        <v>23511.69</v>
      </c>
      <c r="P82">
        <v>387.27</v>
      </c>
      <c r="Q82">
        <v>772.32</v>
      </c>
      <c r="R82">
        <v>144.82</v>
      </c>
      <c r="S82">
        <v>98.14</v>
      </c>
      <c r="T82">
        <v>19317.490000000002</v>
      </c>
      <c r="U82">
        <v>0.68</v>
      </c>
      <c r="V82">
        <v>0.84</v>
      </c>
      <c r="W82">
        <v>12.32</v>
      </c>
      <c r="X82">
        <v>1.1499999999999999</v>
      </c>
      <c r="Y82">
        <v>2</v>
      </c>
      <c r="Z82">
        <v>10</v>
      </c>
    </row>
    <row r="83" spans="1:26" x14ac:dyDescent="0.25">
      <c r="A83">
        <v>9</v>
      </c>
      <c r="B83">
        <v>90</v>
      </c>
      <c r="C83" t="s">
        <v>34</v>
      </c>
      <c r="D83">
        <v>2.9634999999999998</v>
      </c>
      <c r="E83">
        <v>33.74</v>
      </c>
      <c r="F83">
        <v>30.29</v>
      </c>
      <c r="G83">
        <v>62.67</v>
      </c>
      <c r="H83">
        <v>0.93</v>
      </c>
      <c r="I83">
        <v>29</v>
      </c>
      <c r="J83">
        <v>190.26</v>
      </c>
      <c r="K83">
        <v>52.44</v>
      </c>
      <c r="L83">
        <v>10</v>
      </c>
      <c r="M83">
        <v>27</v>
      </c>
      <c r="N83">
        <v>37.82</v>
      </c>
      <c r="O83">
        <v>23699.85</v>
      </c>
      <c r="P83">
        <v>383.72</v>
      </c>
      <c r="Q83">
        <v>772.22</v>
      </c>
      <c r="R83">
        <v>141.57</v>
      </c>
      <c r="S83">
        <v>98.14</v>
      </c>
      <c r="T83">
        <v>17706.599999999999</v>
      </c>
      <c r="U83">
        <v>0.69</v>
      </c>
      <c r="V83">
        <v>0.85</v>
      </c>
      <c r="W83">
        <v>12.32</v>
      </c>
      <c r="X83">
        <v>1.04</v>
      </c>
      <c r="Y83">
        <v>2</v>
      </c>
      <c r="Z83">
        <v>10</v>
      </c>
    </row>
    <row r="84" spans="1:26" x14ac:dyDescent="0.25">
      <c r="A84">
        <v>10</v>
      </c>
      <c r="B84">
        <v>90</v>
      </c>
      <c r="C84" t="s">
        <v>34</v>
      </c>
      <c r="D84">
        <v>2.9823</v>
      </c>
      <c r="E84">
        <v>33.53</v>
      </c>
      <c r="F84">
        <v>30.19</v>
      </c>
      <c r="G84">
        <v>69.66</v>
      </c>
      <c r="H84">
        <v>1.02</v>
      </c>
      <c r="I84">
        <v>26</v>
      </c>
      <c r="J84">
        <v>191.79</v>
      </c>
      <c r="K84">
        <v>52.44</v>
      </c>
      <c r="L84">
        <v>11</v>
      </c>
      <c r="M84">
        <v>24</v>
      </c>
      <c r="N84">
        <v>38.35</v>
      </c>
      <c r="O84">
        <v>23888.73</v>
      </c>
      <c r="P84">
        <v>379.91</v>
      </c>
      <c r="Q84">
        <v>772.25</v>
      </c>
      <c r="R84">
        <v>137.97999999999999</v>
      </c>
      <c r="S84">
        <v>98.14</v>
      </c>
      <c r="T84">
        <v>15926.84</v>
      </c>
      <c r="U84">
        <v>0.71</v>
      </c>
      <c r="V84">
        <v>0.85</v>
      </c>
      <c r="W84">
        <v>12.31</v>
      </c>
      <c r="X84">
        <v>0.94</v>
      </c>
      <c r="Y84">
        <v>2</v>
      </c>
      <c r="Z84">
        <v>10</v>
      </c>
    </row>
    <row r="85" spans="1:26" x14ac:dyDescent="0.25">
      <c r="A85">
        <v>11</v>
      </c>
      <c r="B85">
        <v>90</v>
      </c>
      <c r="C85" t="s">
        <v>34</v>
      </c>
      <c r="D85">
        <v>2.9956999999999998</v>
      </c>
      <c r="E85">
        <v>33.380000000000003</v>
      </c>
      <c r="F85">
        <v>30.11</v>
      </c>
      <c r="G85">
        <v>75.27</v>
      </c>
      <c r="H85">
        <v>1.1000000000000001</v>
      </c>
      <c r="I85">
        <v>24</v>
      </c>
      <c r="J85">
        <v>193.33</v>
      </c>
      <c r="K85">
        <v>52.44</v>
      </c>
      <c r="L85">
        <v>12</v>
      </c>
      <c r="M85">
        <v>22</v>
      </c>
      <c r="N85">
        <v>38.89</v>
      </c>
      <c r="O85">
        <v>24078.33</v>
      </c>
      <c r="P85">
        <v>376.24</v>
      </c>
      <c r="Q85">
        <v>772.16</v>
      </c>
      <c r="R85">
        <v>135.33000000000001</v>
      </c>
      <c r="S85">
        <v>98.14</v>
      </c>
      <c r="T85">
        <v>14611.63</v>
      </c>
      <c r="U85">
        <v>0.73</v>
      </c>
      <c r="V85">
        <v>0.85</v>
      </c>
      <c r="W85">
        <v>12.31</v>
      </c>
      <c r="X85">
        <v>0.86</v>
      </c>
      <c r="Y85">
        <v>2</v>
      </c>
      <c r="Z85">
        <v>10</v>
      </c>
    </row>
    <row r="86" spans="1:26" x14ac:dyDescent="0.25">
      <c r="A86">
        <v>12</v>
      </c>
      <c r="B86">
        <v>90</v>
      </c>
      <c r="C86" t="s">
        <v>34</v>
      </c>
      <c r="D86">
        <v>3.0087999999999999</v>
      </c>
      <c r="E86">
        <v>33.24</v>
      </c>
      <c r="F86">
        <v>30.03</v>
      </c>
      <c r="G86">
        <v>81.91</v>
      </c>
      <c r="H86">
        <v>1.18</v>
      </c>
      <c r="I86">
        <v>22</v>
      </c>
      <c r="J86">
        <v>194.88</v>
      </c>
      <c r="K86">
        <v>52.44</v>
      </c>
      <c r="L86">
        <v>13</v>
      </c>
      <c r="M86">
        <v>20</v>
      </c>
      <c r="N86">
        <v>39.43</v>
      </c>
      <c r="O86">
        <v>24268.67</v>
      </c>
      <c r="P86">
        <v>373.14</v>
      </c>
      <c r="Q86">
        <v>772.28</v>
      </c>
      <c r="R86">
        <v>132.72</v>
      </c>
      <c r="S86">
        <v>98.14</v>
      </c>
      <c r="T86">
        <v>13317.66</v>
      </c>
      <c r="U86">
        <v>0.74</v>
      </c>
      <c r="V86">
        <v>0.85</v>
      </c>
      <c r="W86">
        <v>12.31</v>
      </c>
      <c r="X86">
        <v>0.79</v>
      </c>
      <c r="Y86">
        <v>2</v>
      </c>
      <c r="Z86">
        <v>10</v>
      </c>
    </row>
    <row r="87" spans="1:26" x14ac:dyDescent="0.25">
      <c r="A87">
        <v>13</v>
      </c>
      <c r="B87">
        <v>90</v>
      </c>
      <c r="C87" t="s">
        <v>34</v>
      </c>
      <c r="D87">
        <v>3.0219999999999998</v>
      </c>
      <c r="E87">
        <v>33.090000000000003</v>
      </c>
      <c r="F87">
        <v>29.96</v>
      </c>
      <c r="G87">
        <v>89.88</v>
      </c>
      <c r="H87">
        <v>1.27</v>
      </c>
      <c r="I87">
        <v>20</v>
      </c>
      <c r="J87">
        <v>196.42</v>
      </c>
      <c r="K87">
        <v>52.44</v>
      </c>
      <c r="L87">
        <v>14</v>
      </c>
      <c r="M87">
        <v>18</v>
      </c>
      <c r="N87">
        <v>39.979999999999997</v>
      </c>
      <c r="O87">
        <v>24459.75</v>
      </c>
      <c r="P87">
        <v>369.44</v>
      </c>
      <c r="Q87">
        <v>772.12</v>
      </c>
      <c r="R87">
        <v>130.36000000000001</v>
      </c>
      <c r="S87">
        <v>98.14</v>
      </c>
      <c r="T87">
        <v>12147.41</v>
      </c>
      <c r="U87">
        <v>0.75</v>
      </c>
      <c r="V87">
        <v>0.86</v>
      </c>
      <c r="W87">
        <v>12.31</v>
      </c>
      <c r="X87">
        <v>0.71</v>
      </c>
      <c r="Y87">
        <v>2</v>
      </c>
      <c r="Z87">
        <v>10</v>
      </c>
    </row>
    <row r="88" spans="1:26" x14ac:dyDescent="0.25">
      <c r="A88">
        <v>14</v>
      </c>
      <c r="B88">
        <v>90</v>
      </c>
      <c r="C88" t="s">
        <v>34</v>
      </c>
      <c r="D88">
        <v>3.0278</v>
      </c>
      <c r="E88">
        <v>33.03</v>
      </c>
      <c r="F88">
        <v>29.93</v>
      </c>
      <c r="G88">
        <v>94.52</v>
      </c>
      <c r="H88">
        <v>1.35</v>
      </c>
      <c r="I88">
        <v>19</v>
      </c>
      <c r="J88">
        <v>197.98</v>
      </c>
      <c r="K88">
        <v>52.44</v>
      </c>
      <c r="L88">
        <v>15</v>
      </c>
      <c r="M88">
        <v>17</v>
      </c>
      <c r="N88">
        <v>40.54</v>
      </c>
      <c r="O88">
        <v>24651.58</v>
      </c>
      <c r="P88">
        <v>366.97</v>
      </c>
      <c r="Q88">
        <v>772.16</v>
      </c>
      <c r="R88">
        <v>129.27000000000001</v>
      </c>
      <c r="S88">
        <v>98.14</v>
      </c>
      <c r="T88">
        <v>11609.96</v>
      </c>
      <c r="U88">
        <v>0.76</v>
      </c>
      <c r="V88">
        <v>0.86</v>
      </c>
      <c r="W88">
        <v>12.31</v>
      </c>
      <c r="X88">
        <v>0.68</v>
      </c>
      <c r="Y88">
        <v>2</v>
      </c>
      <c r="Z88">
        <v>10</v>
      </c>
    </row>
    <row r="89" spans="1:26" x14ac:dyDescent="0.25">
      <c r="A89">
        <v>15</v>
      </c>
      <c r="B89">
        <v>90</v>
      </c>
      <c r="C89" t="s">
        <v>34</v>
      </c>
      <c r="D89">
        <v>3.0346000000000002</v>
      </c>
      <c r="E89">
        <v>32.950000000000003</v>
      </c>
      <c r="F89">
        <v>29.89</v>
      </c>
      <c r="G89">
        <v>99.64</v>
      </c>
      <c r="H89">
        <v>1.42</v>
      </c>
      <c r="I89">
        <v>18</v>
      </c>
      <c r="J89">
        <v>199.54</v>
      </c>
      <c r="K89">
        <v>52.44</v>
      </c>
      <c r="L89">
        <v>16</v>
      </c>
      <c r="M89">
        <v>16</v>
      </c>
      <c r="N89">
        <v>41.1</v>
      </c>
      <c r="O89">
        <v>24844.17</v>
      </c>
      <c r="P89">
        <v>364.54</v>
      </c>
      <c r="Q89">
        <v>772.16</v>
      </c>
      <c r="R89">
        <v>128.28</v>
      </c>
      <c r="S89">
        <v>98.14</v>
      </c>
      <c r="T89">
        <v>11118.76</v>
      </c>
      <c r="U89">
        <v>0.77</v>
      </c>
      <c r="V89">
        <v>0.86</v>
      </c>
      <c r="W89">
        <v>12.3</v>
      </c>
      <c r="X89">
        <v>0.64</v>
      </c>
      <c r="Y89">
        <v>2</v>
      </c>
      <c r="Z89">
        <v>10</v>
      </c>
    </row>
    <row r="90" spans="1:26" x14ac:dyDescent="0.25">
      <c r="A90">
        <v>16</v>
      </c>
      <c r="B90">
        <v>90</v>
      </c>
      <c r="C90" t="s">
        <v>34</v>
      </c>
      <c r="D90">
        <v>3.0432000000000001</v>
      </c>
      <c r="E90">
        <v>32.86</v>
      </c>
      <c r="F90">
        <v>29.84</v>
      </c>
      <c r="G90">
        <v>105.3</v>
      </c>
      <c r="H90">
        <v>1.5</v>
      </c>
      <c r="I90">
        <v>17</v>
      </c>
      <c r="J90">
        <v>201.11</v>
      </c>
      <c r="K90">
        <v>52.44</v>
      </c>
      <c r="L90">
        <v>17</v>
      </c>
      <c r="M90">
        <v>15</v>
      </c>
      <c r="N90">
        <v>41.67</v>
      </c>
      <c r="O90">
        <v>25037.53</v>
      </c>
      <c r="P90">
        <v>360.24</v>
      </c>
      <c r="Q90">
        <v>772.23</v>
      </c>
      <c r="R90">
        <v>126.27</v>
      </c>
      <c r="S90">
        <v>98.14</v>
      </c>
      <c r="T90">
        <v>10120.700000000001</v>
      </c>
      <c r="U90">
        <v>0.78</v>
      </c>
      <c r="V90">
        <v>0.86</v>
      </c>
      <c r="W90">
        <v>12.3</v>
      </c>
      <c r="X90">
        <v>0.59</v>
      </c>
      <c r="Y90">
        <v>2</v>
      </c>
      <c r="Z90">
        <v>10</v>
      </c>
    </row>
    <row r="91" spans="1:26" x14ac:dyDescent="0.25">
      <c r="A91">
        <v>17</v>
      </c>
      <c r="B91">
        <v>90</v>
      </c>
      <c r="C91" t="s">
        <v>34</v>
      </c>
      <c r="D91">
        <v>3.0486</v>
      </c>
      <c r="E91">
        <v>32.799999999999997</v>
      </c>
      <c r="F91">
        <v>29.81</v>
      </c>
      <c r="G91">
        <v>111.8</v>
      </c>
      <c r="H91">
        <v>1.58</v>
      </c>
      <c r="I91">
        <v>16</v>
      </c>
      <c r="J91">
        <v>202.68</v>
      </c>
      <c r="K91">
        <v>52.44</v>
      </c>
      <c r="L91">
        <v>18</v>
      </c>
      <c r="M91">
        <v>14</v>
      </c>
      <c r="N91">
        <v>42.24</v>
      </c>
      <c r="O91">
        <v>25231.66</v>
      </c>
      <c r="P91">
        <v>357.87</v>
      </c>
      <c r="Q91">
        <v>772.13</v>
      </c>
      <c r="R91">
        <v>125.54</v>
      </c>
      <c r="S91">
        <v>98.14</v>
      </c>
      <c r="T91">
        <v>9758.41</v>
      </c>
      <c r="U91">
        <v>0.78</v>
      </c>
      <c r="V91">
        <v>0.86</v>
      </c>
      <c r="W91">
        <v>12.3</v>
      </c>
      <c r="X91">
        <v>0.56999999999999995</v>
      </c>
      <c r="Y91">
        <v>2</v>
      </c>
      <c r="Z91">
        <v>10</v>
      </c>
    </row>
    <row r="92" spans="1:26" x14ac:dyDescent="0.25">
      <c r="A92">
        <v>18</v>
      </c>
      <c r="B92">
        <v>90</v>
      </c>
      <c r="C92" t="s">
        <v>34</v>
      </c>
      <c r="D92">
        <v>3.0554000000000001</v>
      </c>
      <c r="E92">
        <v>32.729999999999997</v>
      </c>
      <c r="F92">
        <v>29.77</v>
      </c>
      <c r="G92">
        <v>119.1</v>
      </c>
      <c r="H92">
        <v>1.65</v>
      </c>
      <c r="I92">
        <v>15</v>
      </c>
      <c r="J92">
        <v>204.26</v>
      </c>
      <c r="K92">
        <v>52.44</v>
      </c>
      <c r="L92">
        <v>19</v>
      </c>
      <c r="M92">
        <v>13</v>
      </c>
      <c r="N92">
        <v>42.82</v>
      </c>
      <c r="O92">
        <v>25426.720000000001</v>
      </c>
      <c r="P92">
        <v>355.19</v>
      </c>
      <c r="Q92">
        <v>772.08</v>
      </c>
      <c r="R92">
        <v>124.39</v>
      </c>
      <c r="S92">
        <v>98.14</v>
      </c>
      <c r="T92">
        <v>9186.42</v>
      </c>
      <c r="U92">
        <v>0.79</v>
      </c>
      <c r="V92">
        <v>0.86</v>
      </c>
      <c r="W92">
        <v>12.29</v>
      </c>
      <c r="X92">
        <v>0.53</v>
      </c>
      <c r="Y92">
        <v>2</v>
      </c>
      <c r="Z92">
        <v>10</v>
      </c>
    </row>
    <row r="93" spans="1:26" x14ac:dyDescent="0.25">
      <c r="A93">
        <v>19</v>
      </c>
      <c r="B93">
        <v>90</v>
      </c>
      <c r="C93" t="s">
        <v>34</v>
      </c>
      <c r="D93">
        <v>3.0640000000000001</v>
      </c>
      <c r="E93">
        <v>32.64</v>
      </c>
      <c r="F93">
        <v>29.72</v>
      </c>
      <c r="G93">
        <v>127.37</v>
      </c>
      <c r="H93">
        <v>1.73</v>
      </c>
      <c r="I93">
        <v>14</v>
      </c>
      <c r="J93">
        <v>205.85</v>
      </c>
      <c r="K93">
        <v>52.44</v>
      </c>
      <c r="L93">
        <v>20</v>
      </c>
      <c r="M93">
        <v>12</v>
      </c>
      <c r="N93">
        <v>43.41</v>
      </c>
      <c r="O93">
        <v>25622.45</v>
      </c>
      <c r="P93">
        <v>352.29</v>
      </c>
      <c r="Q93">
        <v>772.13</v>
      </c>
      <c r="R93">
        <v>122.47</v>
      </c>
      <c r="S93">
        <v>98.14</v>
      </c>
      <c r="T93">
        <v>8233.32</v>
      </c>
      <c r="U93">
        <v>0.8</v>
      </c>
      <c r="V93">
        <v>0.86</v>
      </c>
      <c r="W93">
        <v>12.29</v>
      </c>
      <c r="X93">
        <v>0.47</v>
      </c>
      <c r="Y93">
        <v>2</v>
      </c>
      <c r="Z93">
        <v>10</v>
      </c>
    </row>
    <row r="94" spans="1:26" x14ac:dyDescent="0.25">
      <c r="A94">
        <v>20</v>
      </c>
      <c r="B94">
        <v>90</v>
      </c>
      <c r="C94" t="s">
        <v>34</v>
      </c>
      <c r="D94">
        <v>3.0709</v>
      </c>
      <c r="E94">
        <v>32.56</v>
      </c>
      <c r="F94">
        <v>29.68</v>
      </c>
      <c r="G94">
        <v>136.99</v>
      </c>
      <c r="H94">
        <v>1.8</v>
      </c>
      <c r="I94">
        <v>13</v>
      </c>
      <c r="J94">
        <v>207.45</v>
      </c>
      <c r="K94">
        <v>52.44</v>
      </c>
      <c r="L94">
        <v>21</v>
      </c>
      <c r="M94">
        <v>11</v>
      </c>
      <c r="N94">
        <v>44</v>
      </c>
      <c r="O94">
        <v>25818.99</v>
      </c>
      <c r="P94">
        <v>348.22</v>
      </c>
      <c r="Q94">
        <v>772.09</v>
      </c>
      <c r="R94">
        <v>121.15</v>
      </c>
      <c r="S94">
        <v>98.14</v>
      </c>
      <c r="T94">
        <v>7579.66</v>
      </c>
      <c r="U94">
        <v>0.81</v>
      </c>
      <c r="V94">
        <v>0.86</v>
      </c>
      <c r="W94">
        <v>12.29</v>
      </c>
      <c r="X94">
        <v>0.43</v>
      </c>
      <c r="Y94">
        <v>2</v>
      </c>
      <c r="Z94">
        <v>10</v>
      </c>
    </row>
    <row r="95" spans="1:26" x14ac:dyDescent="0.25">
      <c r="A95">
        <v>21</v>
      </c>
      <c r="B95">
        <v>90</v>
      </c>
      <c r="C95" t="s">
        <v>34</v>
      </c>
      <c r="D95">
        <v>3.0701000000000001</v>
      </c>
      <c r="E95">
        <v>32.57</v>
      </c>
      <c r="F95">
        <v>29.69</v>
      </c>
      <c r="G95">
        <v>137.03</v>
      </c>
      <c r="H95">
        <v>1.87</v>
      </c>
      <c r="I95">
        <v>13</v>
      </c>
      <c r="J95">
        <v>209.05</v>
      </c>
      <c r="K95">
        <v>52.44</v>
      </c>
      <c r="L95">
        <v>22</v>
      </c>
      <c r="M95">
        <v>11</v>
      </c>
      <c r="N95">
        <v>44.6</v>
      </c>
      <c r="O95">
        <v>26016.35</v>
      </c>
      <c r="P95">
        <v>346.6</v>
      </c>
      <c r="Q95">
        <v>772.05</v>
      </c>
      <c r="R95">
        <v>121.41</v>
      </c>
      <c r="S95">
        <v>98.14</v>
      </c>
      <c r="T95">
        <v>7707.24</v>
      </c>
      <c r="U95">
        <v>0.81</v>
      </c>
      <c r="V95">
        <v>0.86</v>
      </c>
      <c r="W95">
        <v>12.29</v>
      </c>
      <c r="X95">
        <v>0.44</v>
      </c>
      <c r="Y95">
        <v>2</v>
      </c>
      <c r="Z95">
        <v>10</v>
      </c>
    </row>
    <row r="96" spans="1:26" x14ac:dyDescent="0.25">
      <c r="A96">
        <v>22</v>
      </c>
      <c r="B96">
        <v>90</v>
      </c>
      <c r="C96" t="s">
        <v>34</v>
      </c>
      <c r="D96">
        <v>3.0764</v>
      </c>
      <c r="E96">
        <v>32.51</v>
      </c>
      <c r="F96">
        <v>29.66</v>
      </c>
      <c r="G96">
        <v>148.29</v>
      </c>
      <c r="H96">
        <v>1.94</v>
      </c>
      <c r="I96">
        <v>12</v>
      </c>
      <c r="J96">
        <v>210.65</v>
      </c>
      <c r="K96">
        <v>52.44</v>
      </c>
      <c r="L96">
        <v>23</v>
      </c>
      <c r="M96">
        <v>10</v>
      </c>
      <c r="N96">
        <v>45.21</v>
      </c>
      <c r="O96">
        <v>26214.54</v>
      </c>
      <c r="P96">
        <v>343.7</v>
      </c>
      <c r="Q96">
        <v>772.14</v>
      </c>
      <c r="R96">
        <v>120.58</v>
      </c>
      <c r="S96">
        <v>98.14</v>
      </c>
      <c r="T96">
        <v>7297.46</v>
      </c>
      <c r="U96">
        <v>0.81</v>
      </c>
      <c r="V96">
        <v>0.87</v>
      </c>
      <c r="W96">
        <v>12.29</v>
      </c>
      <c r="X96">
        <v>0.41</v>
      </c>
      <c r="Y96">
        <v>2</v>
      </c>
      <c r="Z96">
        <v>10</v>
      </c>
    </row>
    <row r="97" spans="1:26" x14ac:dyDescent="0.25">
      <c r="A97">
        <v>23</v>
      </c>
      <c r="B97">
        <v>90</v>
      </c>
      <c r="C97" t="s">
        <v>34</v>
      </c>
      <c r="D97">
        <v>3.0760999999999998</v>
      </c>
      <c r="E97">
        <v>32.51</v>
      </c>
      <c r="F97">
        <v>29.66</v>
      </c>
      <c r="G97">
        <v>148.31</v>
      </c>
      <c r="H97">
        <v>2.0099999999999998</v>
      </c>
      <c r="I97">
        <v>12</v>
      </c>
      <c r="J97">
        <v>212.27</v>
      </c>
      <c r="K97">
        <v>52.44</v>
      </c>
      <c r="L97">
        <v>24</v>
      </c>
      <c r="M97">
        <v>10</v>
      </c>
      <c r="N97">
        <v>45.82</v>
      </c>
      <c r="O97">
        <v>26413.56</v>
      </c>
      <c r="P97">
        <v>340.21</v>
      </c>
      <c r="Q97">
        <v>772.13</v>
      </c>
      <c r="R97">
        <v>120.57</v>
      </c>
      <c r="S97">
        <v>98.14</v>
      </c>
      <c r="T97">
        <v>7293.11</v>
      </c>
      <c r="U97">
        <v>0.81</v>
      </c>
      <c r="V97">
        <v>0.87</v>
      </c>
      <c r="W97">
        <v>12.29</v>
      </c>
      <c r="X97">
        <v>0.41</v>
      </c>
      <c r="Y97">
        <v>2</v>
      </c>
      <c r="Z97">
        <v>10</v>
      </c>
    </row>
    <row r="98" spans="1:26" x14ac:dyDescent="0.25">
      <c r="A98">
        <v>24</v>
      </c>
      <c r="B98">
        <v>90</v>
      </c>
      <c r="C98" t="s">
        <v>34</v>
      </c>
      <c r="D98">
        <v>3.0844</v>
      </c>
      <c r="E98">
        <v>32.42</v>
      </c>
      <c r="F98">
        <v>29.61</v>
      </c>
      <c r="G98">
        <v>161.51</v>
      </c>
      <c r="H98">
        <v>2.08</v>
      </c>
      <c r="I98">
        <v>11</v>
      </c>
      <c r="J98">
        <v>213.89</v>
      </c>
      <c r="K98">
        <v>52.44</v>
      </c>
      <c r="L98">
        <v>25</v>
      </c>
      <c r="M98">
        <v>9</v>
      </c>
      <c r="N98">
        <v>46.44</v>
      </c>
      <c r="O98">
        <v>26613.43</v>
      </c>
      <c r="P98">
        <v>337.96</v>
      </c>
      <c r="Q98">
        <v>772.11</v>
      </c>
      <c r="R98">
        <v>118.99</v>
      </c>
      <c r="S98">
        <v>98.14</v>
      </c>
      <c r="T98">
        <v>6507.02</v>
      </c>
      <c r="U98">
        <v>0.82</v>
      </c>
      <c r="V98">
        <v>0.87</v>
      </c>
      <c r="W98">
        <v>12.28</v>
      </c>
      <c r="X98">
        <v>0.36</v>
      </c>
      <c r="Y98">
        <v>2</v>
      </c>
      <c r="Z98">
        <v>10</v>
      </c>
    </row>
    <row r="99" spans="1:26" x14ac:dyDescent="0.25">
      <c r="A99">
        <v>25</v>
      </c>
      <c r="B99">
        <v>90</v>
      </c>
      <c r="C99" t="s">
        <v>34</v>
      </c>
      <c r="D99">
        <v>3.0832000000000002</v>
      </c>
      <c r="E99">
        <v>32.43</v>
      </c>
      <c r="F99">
        <v>29.62</v>
      </c>
      <c r="G99">
        <v>161.58000000000001</v>
      </c>
      <c r="H99">
        <v>2.14</v>
      </c>
      <c r="I99">
        <v>11</v>
      </c>
      <c r="J99">
        <v>215.51</v>
      </c>
      <c r="K99">
        <v>52.44</v>
      </c>
      <c r="L99">
        <v>26</v>
      </c>
      <c r="M99">
        <v>8</v>
      </c>
      <c r="N99">
        <v>47.07</v>
      </c>
      <c r="O99">
        <v>26814.17</v>
      </c>
      <c r="P99">
        <v>334.95</v>
      </c>
      <c r="Q99">
        <v>772.14</v>
      </c>
      <c r="R99">
        <v>119.22</v>
      </c>
      <c r="S99">
        <v>98.14</v>
      </c>
      <c r="T99">
        <v>6624.61</v>
      </c>
      <c r="U99">
        <v>0.82</v>
      </c>
      <c r="V99">
        <v>0.87</v>
      </c>
      <c r="W99">
        <v>12.29</v>
      </c>
      <c r="X99">
        <v>0.38</v>
      </c>
      <c r="Y99">
        <v>2</v>
      </c>
      <c r="Z99">
        <v>10</v>
      </c>
    </row>
    <row r="100" spans="1:26" x14ac:dyDescent="0.25">
      <c r="A100">
        <v>26</v>
      </c>
      <c r="B100">
        <v>90</v>
      </c>
      <c r="C100" t="s">
        <v>34</v>
      </c>
      <c r="D100">
        <v>3.0908000000000002</v>
      </c>
      <c r="E100">
        <v>32.35</v>
      </c>
      <c r="F100">
        <v>29.58</v>
      </c>
      <c r="G100">
        <v>177.47</v>
      </c>
      <c r="H100">
        <v>2.21</v>
      </c>
      <c r="I100">
        <v>10</v>
      </c>
      <c r="J100">
        <v>217.15</v>
      </c>
      <c r="K100">
        <v>52.44</v>
      </c>
      <c r="L100">
        <v>27</v>
      </c>
      <c r="M100">
        <v>5</v>
      </c>
      <c r="N100">
        <v>47.71</v>
      </c>
      <c r="O100">
        <v>27015.77</v>
      </c>
      <c r="P100">
        <v>332.34</v>
      </c>
      <c r="Q100">
        <v>772.12</v>
      </c>
      <c r="R100">
        <v>117.66</v>
      </c>
      <c r="S100">
        <v>98.14</v>
      </c>
      <c r="T100">
        <v>5847.81</v>
      </c>
      <c r="U100">
        <v>0.83</v>
      </c>
      <c r="V100">
        <v>0.87</v>
      </c>
      <c r="W100">
        <v>12.29</v>
      </c>
      <c r="X100">
        <v>0.33</v>
      </c>
      <c r="Y100">
        <v>2</v>
      </c>
      <c r="Z100">
        <v>10</v>
      </c>
    </row>
    <row r="101" spans="1:26" x14ac:dyDescent="0.25">
      <c r="A101">
        <v>27</v>
      </c>
      <c r="B101">
        <v>90</v>
      </c>
      <c r="C101" t="s">
        <v>34</v>
      </c>
      <c r="D101">
        <v>3.0914000000000001</v>
      </c>
      <c r="E101">
        <v>32.35</v>
      </c>
      <c r="F101">
        <v>29.57</v>
      </c>
      <c r="G101">
        <v>177.43</v>
      </c>
      <c r="H101">
        <v>2.27</v>
      </c>
      <c r="I101">
        <v>10</v>
      </c>
      <c r="J101">
        <v>218.79</v>
      </c>
      <c r="K101">
        <v>52.44</v>
      </c>
      <c r="L101">
        <v>28</v>
      </c>
      <c r="M101">
        <v>2</v>
      </c>
      <c r="N101">
        <v>48.35</v>
      </c>
      <c r="O101">
        <v>27218.26</v>
      </c>
      <c r="P101">
        <v>332.86</v>
      </c>
      <c r="Q101">
        <v>772.15</v>
      </c>
      <c r="R101">
        <v>117.28</v>
      </c>
      <c r="S101">
        <v>98.14</v>
      </c>
      <c r="T101">
        <v>5660.4</v>
      </c>
      <c r="U101">
        <v>0.84</v>
      </c>
      <c r="V101">
        <v>0.87</v>
      </c>
      <c r="W101">
        <v>12.29</v>
      </c>
      <c r="X101">
        <v>0.33</v>
      </c>
      <c r="Y101">
        <v>2</v>
      </c>
      <c r="Z101">
        <v>10</v>
      </c>
    </row>
    <row r="102" spans="1:26" x14ac:dyDescent="0.25">
      <c r="A102">
        <v>28</v>
      </c>
      <c r="B102">
        <v>90</v>
      </c>
      <c r="C102" t="s">
        <v>34</v>
      </c>
      <c r="D102">
        <v>3.0907</v>
      </c>
      <c r="E102">
        <v>32.35</v>
      </c>
      <c r="F102">
        <v>29.58</v>
      </c>
      <c r="G102">
        <v>177.47</v>
      </c>
      <c r="H102">
        <v>2.34</v>
      </c>
      <c r="I102">
        <v>10</v>
      </c>
      <c r="J102">
        <v>220.44</v>
      </c>
      <c r="K102">
        <v>52.44</v>
      </c>
      <c r="L102">
        <v>29</v>
      </c>
      <c r="M102">
        <v>0</v>
      </c>
      <c r="N102">
        <v>49</v>
      </c>
      <c r="O102">
        <v>27421.64</v>
      </c>
      <c r="P102">
        <v>334.81</v>
      </c>
      <c r="Q102">
        <v>772.14</v>
      </c>
      <c r="R102">
        <v>117.54</v>
      </c>
      <c r="S102">
        <v>98.14</v>
      </c>
      <c r="T102">
        <v>5788.25</v>
      </c>
      <c r="U102">
        <v>0.83</v>
      </c>
      <c r="V102">
        <v>0.87</v>
      </c>
      <c r="W102">
        <v>12.29</v>
      </c>
      <c r="X102">
        <v>0.33</v>
      </c>
      <c r="Y102">
        <v>2</v>
      </c>
      <c r="Z102">
        <v>10</v>
      </c>
    </row>
    <row r="103" spans="1:26" x14ac:dyDescent="0.25">
      <c r="A103">
        <v>0</v>
      </c>
      <c r="B103">
        <v>10</v>
      </c>
      <c r="C103" t="s">
        <v>34</v>
      </c>
      <c r="D103">
        <v>2.8731</v>
      </c>
      <c r="E103">
        <v>34.81</v>
      </c>
      <c r="F103">
        <v>32.28</v>
      </c>
      <c r="G103">
        <v>24.52</v>
      </c>
      <c r="H103">
        <v>0.64</v>
      </c>
      <c r="I103">
        <v>79</v>
      </c>
      <c r="J103">
        <v>26.11</v>
      </c>
      <c r="K103">
        <v>12.1</v>
      </c>
      <c r="L103">
        <v>1</v>
      </c>
      <c r="M103">
        <v>6</v>
      </c>
      <c r="N103">
        <v>3.01</v>
      </c>
      <c r="O103">
        <v>3454.41</v>
      </c>
      <c r="P103">
        <v>93.49</v>
      </c>
      <c r="Q103">
        <v>773.36</v>
      </c>
      <c r="R103">
        <v>204.11</v>
      </c>
      <c r="S103">
        <v>98.14</v>
      </c>
      <c r="T103">
        <v>48729.120000000003</v>
      </c>
      <c r="U103">
        <v>0.48</v>
      </c>
      <c r="V103">
        <v>0.8</v>
      </c>
      <c r="W103">
        <v>12.51</v>
      </c>
      <c r="X103">
        <v>3.02</v>
      </c>
      <c r="Y103">
        <v>2</v>
      </c>
      <c r="Z103">
        <v>10</v>
      </c>
    </row>
    <row r="104" spans="1:26" x14ac:dyDescent="0.25">
      <c r="A104">
        <v>1</v>
      </c>
      <c r="B104">
        <v>10</v>
      </c>
      <c r="C104" t="s">
        <v>34</v>
      </c>
      <c r="D104">
        <v>2.8717000000000001</v>
      </c>
      <c r="E104">
        <v>34.82</v>
      </c>
      <c r="F104">
        <v>32.299999999999997</v>
      </c>
      <c r="G104">
        <v>24.53</v>
      </c>
      <c r="H104">
        <v>1.23</v>
      </c>
      <c r="I104">
        <v>79</v>
      </c>
      <c r="J104">
        <v>27.2</v>
      </c>
      <c r="K104">
        <v>12.1</v>
      </c>
      <c r="L104">
        <v>2</v>
      </c>
      <c r="M104">
        <v>0</v>
      </c>
      <c r="N104">
        <v>3.1</v>
      </c>
      <c r="O104">
        <v>3588.35</v>
      </c>
      <c r="P104">
        <v>97.16</v>
      </c>
      <c r="Q104">
        <v>773.23</v>
      </c>
      <c r="R104">
        <v>204.53</v>
      </c>
      <c r="S104">
        <v>98.14</v>
      </c>
      <c r="T104">
        <v>48940.02</v>
      </c>
      <c r="U104">
        <v>0.48</v>
      </c>
      <c r="V104">
        <v>0.8</v>
      </c>
      <c r="W104">
        <v>12.51</v>
      </c>
      <c r="X104">
        <v>3.04</v>
      </c>
      <c r="Y104">
        <v>2</v>
      </c>
      <c r="Z104">
        <v>10</v>
      </c>
    </row>
    <row r="105" spans="1:26" x14ac:dyDescent="0.25">
      <c r="A105">
        <v>0</v>
      </c>
      <c r="B105">
        <v>45</v>
      </c>
      <c r="C105" t="s">
        <v>34</v>
      </c>
      <c r="D105">
        <v>2.1505000000000001</v>
      </c>
      <c r="E105">
        <v>46.5</v>
      </c>
      <c r="F105">
        <v>39.21</v>
      </c>
      <c r="G105">
        <v>9.1199999999999992</v>
      </c>
      <c r="H105">
        <v>0.18</v>
      </c>
      <c r="I105">
        <v>258</v>
      </c>
      <c r="J105">
        <v>98.71</v>
      </c>
      <c r="K105">
        <v>39.72</v>
      </c>
      <c r="L105">
        <v>1</v>
      </c>
      <c r="M105">
        <v>256</v>
      </c>
      <c r="N105">
        <v>12.99</v>
      </c>
      <c r="O105">
        <v>12407.75</v>
      </c>
      <c r="P105">
        <v>354.99</v>
      </c>
      <c r="Q105">
        <v>774.11</v>
      </c>
      <c r="R105">
        <v>438.37</v>
      </c>
      <c r="S105">
        <v>98.14</v>
      </c>
      <c r="T105">
        <v>164964.01</v>
      </c>
      <c r="U105">
        <v>0.22</v>
      </c>
      <c r="V105">
        <v>0.66</v>
      </c>
      <c r="W105">
        <v>12.7</v>
      </c>
      <c r="X105">
        <v>9.93</v>
      </c>
      <c r="Y105">
        <v>2</v>
      </c>
      <c r="Z105">
        <v>10</v>
      </c>
    </row>
    <row r="106" spans="1:26" x14ac:dyDescent="0.25">
      <c r="A106">
        <v>1</v>
      </c>
      <c r="B106">
        <v>45</v>
      </c>
      <c r="C106" t="s">
        <v>34</v>
      </c>
      <c r="D106">
        <v>2.6655000000000002</v>
      </c>
      <c r="E106">
        <v>37.520000000000003</v>
      </c>
      <c r="F106">
        <v>33.31</v>
      </c>
      <c r="G106">
        <v>18.5</v>
      </c>
      <c r="H106">
        <v>0.35</v>
      </c>
      <c r="I106">
        <v>108</v>
      </c>
      <c r="J106">
        <v>99.95</v>
      </c>
      <c r="K106">
        <v>39.72</v>
      </c>
      <c r="L106">
        <v>2</v>
      </c>
      <c r="M106">
        <v>106</v>
      </c>
      <c r="N106">
        <v>13.24</v>
      </c>
      <c r="O106">
        <v>12561.45</v>
      </c>
      <c r="P106">
        <v>296.86</v>
      </c>
      <c r="Q106">
        <v>772.89</v>
      </c>
      <c r="R106">
        <v>241.91</v>
      </c>
      <c r="S106">
        <v>98.14</v>
      </c>
      <c r="T106">
        <v>67485.33</v>
      </c>
      <c r="U106">
        <v>0.41</v>
      </c>
      <c r="V106">
        <v>0.77</v>
      </c>
      <c r="W106">
        <v>12.45</v>
      </c>
      <c r="X106">
        <v>4.05</v>
      </c>
      <c r="Y106">
        <v>2</v>
      </c>
      <c r="Z106">
        <v>10</v>
      </c>
    </row>
    <row r="107" spans="1:26" x14ac:dyDescent="0.25">
      <c r="A107">
        <v>2</v>
      </c>
      <c r="B107">
        <v>45</v>
      </c>
      <c r="C107" t="s">
        <v>34</v>
      </c>
      <c r="D107">
        <v>2.8456000000000001</v>
      </c>
      <c r="E107">
        <v>35.14</v>
      </c>
      <c r="F107">
        <v>31.76</v>
      </c>
      <c r="G107">
        <v>28.02</v>
      </c>
      <c r="H107">
        <v>0.52</v>
      </c>
      <c r="I107">
        <v>68</v>
      </c>
      <c r="J107">
        <v>101.2</v>
      </c>
      <c r="K107">
        <v>39.72</v>
      </c>
      <c r="L107">
        <v>3</v>
      </c>
      <c r="M107">
        <v>66</v>
      </c>
      <c r="N107">
        <v>13.49</v>
      </c>
      <c r="O107">
        <v>12715.54</v>
      </c>
      <c r="P107">
        <v>277.86</v>
      </c>
      <c r="Q107">
        <v>772.63</v>
      </c>
      <c r="R107">
        <v>190.15</v>
      </c>
      <c r="S107">
        <v>98.14</v>
      </c>
      <c r="T107">
        <v>41805.699999999997</v>
      </c>
      <c r="U107">
        <v>0.52</v>
      </c>
      <c r="V107">
        <v>0.81</v>
      </c>
      <c r="W107">
        <v>12.38</v>
      </c>
      <c r="X107">
        <v>2.5</v>
      </c>
      <c r="Y107">
        <v>2</v>
      </c>
      <c r="Z107">
        <v>10</v>
      </c>
    </row>
    <row r="108" spans="1:26" x14ac:dyDescent="0.25">
      <c r="A108">
        <v>3</v>
      </c>
      <c r="B108">
        <v>45</v>
      </c>
      <c r="C108" t="s">
        <v>34</v>
      </c>
      <c r="D108">
        <v>2.9378000000000002</v>
      </c>
      <c r="E108">
        <v>34.04</v>
      </c>
      <c r="F108">
        <v>31.04</v>
      </c>
      <c r="G108">
        <v>38.01</v>
      </c>
      <c r="H108">
        <v>0.69</v>
      </c>
      <c r="I108">
        <v>49</v>
      </c>
      <c r="J108">
        <v>102.45</v>
      </c>
      <c r="K108">
        <v>39.72</v>
      </c>
      <c r="L108">
        <v>4</v>
      </c>
      <c r="M108">
        <v>47</v>
      </c>
      <c r="N108">
        <v>13.74</v>
      </c>
      <c r="O108">
        <v>12870.03</v>
      </c>
      <c r="P108">
        <v>266.23</v>
      </c>
      <c r="Q108">
        <v>772.54</v>
      </c>
      <c r="R108">
        <v>166.54</v>
      </c>
      <c r="S108">
        <v>98.14</v>
      </c>
      <c r="T108">
        <v>30091.47</v>
      </c>
      <c r="U108">
        <v>0.59</v>
      </c>
      <c r="V108">
        <v>0.83</v>
      </c>
      <c r="W108">
        <v>12.35</v>
      </c>
      <c r="X108">
        <v>1.79</v>
      </c>
      <c r="Y108">
        <v>2</v>
      </c>
      <c r="Z108">
        <v>10</v>
      </c>
    </row>
    <row r="109" spans="1:26" x14ac:dyDescent="0.25">
      <c r="A109">
        <v>4</v>
      </c>
      <c r="B109">
        <v>45</v>
      </c>
      <c r="C109" t="s">
        <v>34</v>
      </c>
      <c r="D109">
        <v>2.9948999999999999</v>
      </c>
      <c r="E109">
        <v>33.39</v>
      </c>
      <c r="F109">
        <v>30.62</v>
      </c>
      <c r="G109">
        <v>48.35</v>
      </c>
      <c r="H109">
        <v>0.85</v>
      </c>
      <c r="I109">
        <v>38</v>
      </c>
      <c r="J109">
        <v>103.71</v>
      </c>
      <c r="K109">
        <v>39.72</v>
      </c>
      <c r="L109">
        <v>5</v>
      </c>
      <c r="M109">
        <v>36</v>
      </c>
      <c r="N109">
        <v>14</v>
      </c>
      <c r="O109">
        <v>13024.91</v>
      </c>
      <c r="P109">
        <v>256.89999999999998</v>
      </c>
      <c r="Q109">
        <v>772.36</v>
      </c>
      <c r="R109">
        <v>152.22</v>
      </c>
      <c r="S109">
        <v>98.14</v>
      </c>
      <c r="T109">
        <v>22988.7</v>
      </c>
      <c r="U109">
        <v>0.64</v>
      </c>
      <c r="V109">
        <v>0.84</v>
      </c>
      <c r="W109">
        <v>12.34</v>
      </c>
      <c r="X109">
        <v>1.37</v>
      </c>
      <c r="Y109">
        <v>2</v>
      </c>
      <c r="Z109">
        <v>10</v>
      </c>
    </row>
    <row r="110" spans="1:26" x14ac:dyDescent="0.25">
      <c r="A110">
        <v>5</v>
      </c>
      <c r="B110">
        <v>45</v>
      </c>
      <c r="C110" t="s">
        <v>34</v>
      </c>
      <c r="D110">
        <v>3.0310000000000001</v>
      </c>
      <c r="E110">
        <v>32.99</v>
      </c>
      <c r="F110">
        <v>30.37</v>
      </c>
      <c r="G110">
        <v>58.77</v>
      </c>
      <c r="H110">
        <v>1.01</v>
      </c>
      <c r="I110">
        <v>31</v>
      </c>
      <c r="J110">
        <v>104.97</v>
      </c>
      <c r="K110">
        <v>39.72</v>
      </c>
      <c r="L110">
        <v>6</v>
      </c>
      <c r="M110">
        <v>29</v>
      </c>
      <c r="N110">
        <v>14.25</v>
      </c>
      <c r="O110">
        <v>13180.19</v>
      </c>
      <c r="P110">
        <v>249.04</v>
      </c>
      <c r="Q110">
        <v>772.24</v>
      </c>
      <c r="R110">
        <v>143.87</v>
      </c>
      <c r="S110">
        <v>98.14</v>
      </c>
      <c r="T110">
        <v>18848.54</v>
      </c>
      <c r="U110">
        <v>0.68</v>
      </c>
      <c r="V110">
        <v>0.85</v>
      </c>
      <c r="W110">
        <v>12.32</v>
      </c>
      <c r="X110">
        <v>1.1200000000000001</v>
      </c>
      <c r="Y110">
        <v>2</v>
      </c>
      <c r="Z110">
        <v>10</v>
      </c>
    </row>
    <row r="111" spans="1:26" x14ac:dyDescent="0.25">
      <c r="A111">
        <v>6</v>
      </c>
      <c r="B111">
        <v>45</v>
      </c>
      <c r="C111" t="s">
        <v>34</v>
      </c>
      <c r="D111">
        <v>3.0579000000000001</v>
      </c>
      <c r="E111">
        <v>32.700000000000003</v>
      </c>
      <c r="F111">
        <v>30.18</v>
      </c>
      <c r="G111">
        <v>69.650000000000006</v>
      </c>
      <c r="H111">
        <v>1.1599999999999999</v>
      </c>
      <c r="I111">
        <v>26</v>
      </c>
      <c r="J111">
        <v>106.23</v>
      </c>
      <c r="K111">
        <v>39.72</v>
      </c>
      <c r="L111">
        <v>7</v>
      </c>
      <c r="M111">
        <v>24</v>
      </c>
      <c r="N111">
        <v>14.52</v>
      </c>
      <c r="O111">
        <v>13335.87</v>
      </c>
      <c r="P111">
        <v>241.66</v>
      </c>
      <c r="Q111">
        <v>772.24</v>
      </c>
      <c r="R111">
        <v>137.87</v>
      </c>
      <c r="S111">
        <v>98.14</v>
      </c>
      <c r="T111">
        <v>15873.33</v>
      </c>
      <c r="U111">
        <v>0.71</v>
      </c>
      <c r="V111">
        <v>0.85</v>
      </c>
      <c r="W111">
        <v>12.31</v>
      </c>
      <c r="X111">
        <v>0.93</v>
      </c>
      <c r="Y111">
        <v>2</v>
      </c>
      <c r="Z111">
        <v>10</v>
      </c>
    </row>
    <row r="112" spans="1:26" x14ac:dyDescent="0.25">
      <c r="A112">
        <v>7</v>
      </c>
      <c r="B112">
        <v>45</v>
      </c>
      <c r="C112" t="s">
        <v>34</v>
      </c>
      <c r="D112">
        <v>3.0811999999999999</v>
      </c>
      <c r="E112">
        <v>32.46</v>
      </c>
      <c r="F112">
        <v>30.02</v>
      </c>
      <c r="G112">
        <v>81.86</v>
      </c>
      <c r="H112">
        <v>1.31</v>
      </c>
      <c r="I112">
        <v>22</v>
      </c>
      <c r="J112">
        <v>107.5</v>
      </c>
      <c r="K112">
        <v>39.72</v>
      </c>
      <c r="L112">
        <v>8</v>
      </c>
      <c r="M112">
        <v>20</v>
      </c>
      <c r="N112">
        <v>14.78</v>
      </c>
      <c r="O112">
        <v>13491.96</v>
      </c>
      <c r="P112">
        <v>233.72</v>
      </c>
      <c r="Q112">
        <v>772.12</v>
      </c>
      <c r="R112">
        <v>132.37</v>
      </c>
      <c r="S112">
        <v>98.14</v>
      </c>
      <c r="T112">
        <v>13144.64</v>
      </c>
      <c r="U112">
        <v>0.74</v>
      </c>
      <c r="V112">
        <v>0.86</v>
      </c>
      <c r="W112">
        <v>12.3</v>
      </c>
      <c r="X112">
        <v>0.77</v>
      </c>
      <c r="Y112">
        <v>2</v>
      </c>
      <c r="Z112">
        <v>10</v>
      </c>
    </row>
    <row r="113" spans="1:26" x14ac:dyDescent="0.25">
      <c r="A113">
        <v>8</v>
      </c>
      <c r="B113">
        <v>45</v>
      </c>
      <c r="C113" t="s">
        <v>34</v>
      </c>
      <c r="D113">
        <v>3.0897999999999999</v>
      </c>
      <c r="E113">
        <v>32.36</v>
      </c>
      <c r="F113">
        <v>29.97</v>
      </c>
      <c r="G113">
        <v>89.9</v>
      </c>
      <c r="H113">
        <v>1.46</v>
      </c>
      <c r="I113">
        <v>20</v>
      </c>
      <c r="J113">
        <v>108.77</v>
      </c>
      <c r="K113">
        <v>39.72</v>
      </c>
      <c r="L113">
        <v>9</v>
      </c>
      <c r="M113">
        <v>14</v>
      </c>
      <c r="N113">
        <v>15.05</v>
      </c>
      <c r="O113">
        <v>13648.58</v>
      </c>
      <c r="P113">
        <v>227.8</v>
      </c>
      <c r="Q113">
        <v>772.27</v>
      </c>
      <c r="R113">
        <v>130.66</v>
      </c>
      <c r="S113">
        <v>98.14</v>
      </c>
      <c r="T113">
        <v>12298.91</v>
      </c>
      <c r="U113">
        <v>0.75</v>
      </c>
      <c r="V113">
        <v>0.86</v>
      </c>
      <c r="W113">
        <v>12.3</v>
      </c>
      <c r="X113">
        <v>0.72</v>
      </c>
      <c r="Y113">
        <v>2</v>
      </c>
      <c r="Z113">
        <v>10</v>
      </c>
    </row>
    <row r="114" spans="1:26" x14ac:dyDescent="0.25">
      <c r="A114">
        <v>9</v>
      </c>
      <c r="B114">
        <v>45</v>
      </c>
      <c r="C114" t="s">
        <v>34</v>
      </c>
      <c r="D114">
        <v>3.0951</v>
      </c>
      <c r="E114">
        <v>32.31</v>
      </c>
      <c r="F114">
        <v>29.93</v>
      </c>
      <c r="G114">
        <v>94.52</v>
      </c>
      <c r="H114">
        <v>1.6</v>
      </c>
      <c r="I114">
        <v>19</v>
      </c>
      <c r="J114">
        <v>110.04</v>
      </c>
      <c r="K114">
        <v>39.72</v>
      </c>
      <c r="L114">
        <v>10</v>
      </c>
      <c r="M114">
        <v>0</v>
      </c>
      <c r="N114">
        <v>15.32</v>
      </c>
      <c r="O114">
        <v>13805.5</v>
      </c>
      <c r="P114">
        <v>225.72</v>
      </c>
      <c r="Q114">
        <v>772.23</v>
      </c>
      <c r="R114">
        <v>128.86000000000001</v>
      </c>
      <c r="S114">
        <v>98.14</v>
      </c>
      <c r="T114">
        <v>11401</v>
      </c>
      <c r="U114">
        <v>0.76</v>
      </c>
      <c r="V114">
        <v>0.86</v>
      </c>
      <c r="W114">
        <v>12.32</v>
      </c>
      <c r="X114">
        <v>0.68</v>
      </c>
      <c r="Y114">
        <v>2</v>
      </c>
      <c r="Z114">
        <v>10</v>
      </c>
    </row>
    <row r="115" spans="1:26" x14ac:dyDescent="0.25">
      <c r="A115">
        <v>0</v>
      </c>
      <c r="B115">
        <v>60</v>
      </c>
      <c r="C115" t="s">
        <v>34</v>
      </c>
      <c r="D115">
        <v>1.9133</v>
      </c>
      <c r="E115">
        <v>52.27</v>
      </c>
      <c r="F115">
        <v>41.88</v>
      </c>
      <c r="G115">
        <v>7.78</v>
      </c>
      <c r="H115">
        <v>0.14000000000000001</v>
      </c>
      <c r="I115">
        <v>323</v>
      </c>
      <c r="J115">
        <v>124.63</v>
      </c>
      <c r="K115">
        <v>45</v>
      </c>
      <c r="L115">
        <v>1</v>
      </c>
      <c r="M115">
        <v>321</v>
      </c>
      <c r="N115">
        <v>18.64</v>
      </c>
      <c r="O115">
        <v>15605.44</v>
      </c>
      <c r="P115">
        <v>443.74</v>
      </c>
      <c r="Q115">
        <v>774.99</v>
      </c>
      <c r="R115">
        <v>527.16</v>
      </c>
      <c r="S115">
        <v>98.14</v>
      </c>
      <c r="T115">
        <v>209031.01</v>
      </c>
      <c r="U115">
        <v>0.19</v>
      </c>
      <c r="V115">
        <v>0.61</v>
      </c>
      <c r="W115">
        <v>12.83</v>
      </c>
      <c r="X115">
        <v>12.59</v>
      </c>
      <c r="Y115">
        <v>2</v>
      </c>
      <c r="Z115">
        <v>10</v>
      </c>
    </row>
    <row r="116" spans="1:26" x14ac:dyDescent="0.25">
      <c r="A116">
        <v>1</v>
      </c>
      <c r="B116">
        <v>60</v>
      </c>
      <c r="C116" t="s">
        <v>34</v>
      </c>
      <c r="D116">
        <v>2.5196000000000001</v>
      </c>
      <c r="E116">
        <v>39.69</v>
      </c>
      <c r="F116">
        <v>34.21</v>
      </c>
      <c r="G116">
        <v>15.67</v>
      </c>
      <c r="H116">
        <v>0.28000000000000003</v>
      </c>
      <c r="I116">
        <v>131</v>
      </c>
      <c r="J116">
        <v>125.95</v>
      </c>
      <c r="K116">
        <v>45</v>
      </c>
      <c r="L116">
        <v>2</v>
      </c>
      <c r="M116">
        <v>129</v>
      </c>
      <c r="N116">
        <v>18.95</v>
      </c>
      <c r="O116">
        <v>15767.7</v>
      </c>
      <c r="P116">
        <v>359.44</v>
      </c>
      <c r="Q116">
        <v>773.12</v>
      </c>
      <c r="R116">
        <v>272.11</v>
      </c>
      <c r="S116">
        <v>98.14</v>
      </c>
      <c r="T116">
        <v>82467.259999999995</v>
      </c>
      <c r="U116">
        <v>0.36</v>
      </c>
      <c r="V116">
        <v>0.75</v>
      </c>
      <c r="W116">
        <v>12.48</v>
      </c>
      <c r="X116">
        <v>4.9400000000000004</v>
      </c>
      <c r="Y116">
        <v>2</v>
      </c>
      <c r="Z116">
        <v>10</v>
      </c>
    </row>
    <row r="117" spans="1:26" x14ac:dyDescent="0.25">
      <c r="A117">
        <v>2</v>
      </c>
      <c r="B117">
        <v>60</v>
      </c>
      <c r="C117" t="s">
        <v>34</v>
      </c>
      <c r="D117">
        <v>2.7353000000000001</v>
      </c>
      <c r="E117">
        <v>36.56</v>
      </c>
      <c r="F117">
        <v>32.33</v>
      </c>
      <c r="G117">
        <v>23.66</v>
      </c>
      <c r="H117">
        <v>0.42</v>
      </c>
      <c r="I117">
        <v>82</v>
      </c>
      <c r="J117">
        <v>127.27</v>
      </c>
      <c r="K117">
        <v>45</v>
      </c>
      <c r="L117">
        <v>3</v>
      </c>
      <c r="M117">
        <v>80</v>
      </c>
      <c r="N117">
        <v>19.27</v>
      </c>
      <c r="O117">
        <v>15930.42</v>
      </c>
      <c r="P117">
        <v>335.96</v>
      </c>
      <c r="Q117">
        <v>772.96</v>
      </c>
      <c r="R117">
        <v>209.53</v>
      </c>
      <c r="S117">
        <v>98.14</v>
      </c>
      <c r="T117">
        <v>51422.14</v>
      </c>
      <c r="U117">
        <v>0.47</v>
      </c>
      <c r="V117">
        <v>0.79</v>
      </c>
      <c r="W117">
        <v>12.4</v>
      </c>
      <c r="X117">
        <v>3.07</v>
      </c>
      <c r="Y117">
        <v>2</v>
      </c>
      <c r="Z117">
        <v>10</v>
      </c>
    </row>
    <row r="118" spans="1:26" x14ac:dyDescent="0.25">
      <c r="A118">
        <v>3</v>
      </c>
      <c r="B118">
        <v>60</v>
      </c>
      <c r="C118" t="s">
        <v>34</v>
      </c>
      <c r="D118">
        <v>2.8490000000000002</v>
      </c>
      <c r="E118">
        <v>35.1</v>
      </c>
      <c r="F118">
        <v>31.46</v>
      </c>
      <c r="G118">
        <v>31.99</v>
      </c>
      <c r="H118">
        <v>0.55000000000000004</v>
      </c>
      <c r="I118">
        <v>59</v>
      </c>
      <c r="J118">
        <v>128.59</v>
      </c>
      <c r="K118">
        <v>45</v>
      </c>
      <c r="L118">
        <v>4</v>
      </c>
      <c r="M118">
        <v>57</v>
      </c>
      <c r="N118">
        <v>19.59</v>
      </c>
      <c r="O118">
        <v>16093.6</v>
      </c>
      <c r="P118">
        <v>323.04000000000002</v>
      </c>
      <c r="Q118">
        <v>772.66</v>
      </c>
      <c r="R118">
        <v>180.54</v>
      </c>
      <c r="S118">
        <v>98.14</v>
      </c>
      <c r="T118">
        <v>37044.46</v>
      </c>
      <c r="U118">
        <v>0.54</v>
      </c>
      <c r="V118">
        <v>0.82</v>
      </c>
      <c r="W118">
        <v>12.36</v>
      </c>
      <c r="X118">
        <v>2.21</v>
      </c>
      <c r="Y118">
        <v>2</v>
      </c>
      <c r="Z118">
        <v>10</v>
      </c>
    </row>
    <row r="119" spans="1:26" x14ac:dyDescent="0.25">
      <c r="A119">
        <v>4</v>
      </c>
      <c r="B119">
        <v>60</v>
      </c>
      <c r="C119" t="s">
        <v>34</v>
      </c>
      <c r="D119">
        <v>2.9178000000000002</v>
      </c>
      <c r="E119">
        <v>34.270000000000003</v>
      </c>
      <c r="F119">
        <v>30.96</v>
      </c>
      <c r="G119">
        <v>40.39</v>
      </c>
      <c r="H119">
        <v>0.68</v>
      </c>
      <c r="I119">
        <v>46</v>
      </c>
      <c r="J119">
        <v>129.91999999999999</v>
      </c>
      <c r="K119">
        <v>45</v>
      </c>
      <c r="L119">
        <v>5</v>
      </c>
      <c r="M119">
        <v>44</v>
      </c>
      <c r="N119">
        <v>19.920000000000002</v>
      </c>
      <c r="O119">
        <v>16257.24</v>
      </c>
      <c r="P119">
        <v>313.82</v>
      </c>
      <c r="Q119">
        <v>772.43</v>
      </c>
      <c r="R119">
        <v>163.72</v>
      </c>
      <c r="S119">
        <v>98.14</v>
      </c>
      <c r="T119">
        <v>28696.01</v>
      </c>
      <c r="U119">
        <v>0.6</v>
      </c>
      <c r="V119">
        <v>0.83</v>
      </c>
      <c r="W119">
        <v>12.35</v>
      </c>
      <c r="X119">
        <v>1.71</v>
      </c>
      <c r="Y119">
        <v>2</v>
      </c>
      <c r="Z119">
        <v>10</v>
      </c>
    </row>
    <row r="120" spans="1:26" x14ac:dyDescent="0.25">
      <c r="A120">
        <v>5</v>
      </c>
      <c r="B120">
        <v>60</v>
      </c>
      <c r="C120" t="s">
        <v>34</v>
      </c>
      <c r="D120">
        <v>2.9649999999999999</v>
      </c>
      <c r="E120">
        <v>33.729999999999997</v>
      </c>
      <c r="F120">
        <v>30.62</v>
      </c>
      <c r="G120">
        <v>48.35</v>
      </c>
      <c r="H120">
        <v>0.81</v>
      </c>
      <c r="I120">
        <v>38</v>
      </c>
      <c r="J120">
        <v>131.25</v>
      </c>
      <c r="K120">
        <v>45</v>
      </c>
      <c r="L120">
        <v>6</v>
      </c>
      <c r="M120">
        <v>36</v>
      </c>
      <c r="N120">
        <v>20.25</v>
      </c>
      <c r="O120">
        <v>16421.36</v>
      </c>
      <c r="P120">
        <v>306.04000000000002</v>
      </c>
      <c r="Q120">
        <v>772.32</v>
      </c>
      <c r="R120">
        <v>152.51</v>
      </c>
      <c r="S120">
        <v>98.14</v>
      </c>
      <c r="T120">
        <v>23132.02</v>
      </c>
      <c r="U120">
        <v>0.64</v>
      </c>
      <c r="V120">
        <v>0.84</v>
      </c>
      <c r="W120">
        <v>12.33</v>
      </c>
      <c r="X120">
        <v>1.37</v>
      </c>
      <c r="Y120">
        <v>2</v>
      </c>
      <c r="Z120">
        <v>10</v>
      </c>
    </row>
    <row r="121" spans="1:26" x14ac:dyDescent="0.25">
      <c r="A121">
        <v>6</v>
      </c>
      <c r="B121">
        <v>60</v>
      </c>
      <c r="C121" t="s">
        <v>34</v>
      </c>
      <c r="D121">
        <v>2.9977</v>
      </c>
      <c r="E121">
        <v>33.36</v>
      </c>
      <c r="F121">
        <v>30.41</v>
      </c>
      <c r="G121">
        <v>57.02</v>
      </c>
      <c r="H121">
        <v>0.93</v>
      </c>
      <c r="I121">
        <v>32</v>
      </c>
      <c r="J121">
        <v>132.58000000000001</v>
      </c>
      <c r="K121">
        <v>45</v>
      </c>
      <c r="L121">
        <v>7</v>
      </c>
      <c r="M121">
        <v>30</v>
      </c>
      <c r="N121">
        <v>20.59</v>
      </c>
      <c r="O121">
        <v>16585.95</v>
      </c>
      <c r="P121">
        <v>300.02999999999997</v>
      </c>
      <c r="Q121">
        <v>772.27</v>
      </c>
      <c r="R121">
        <v>145.47999999999999</v>
      </c>
      <c r="S121">
        <v>98.14</v>
      </c>
      <c r="T121">
        <v>19646.34</v>
      </c>
      <c r="U121">
        <v>0.67</v>
      </c>
      <c r="V121">
        <v>0.84</v>
      </c>
      <c r="W121">
        <v>12.32</v>
      </c>
      <c r="X121">
        <v>1.1599999999999999</v>
      </c>
      <c r="Y121">
        <v>2</v>
      </c>
      <c r="Z121">
        <v>10</v>
      </c>
    </row>
    <row r="122" spans="1:26" x14ac:dyDescent="0.25">
      <c r="A122">
        <v>7</v>
      </c>
      <c r="B122">
        <v>60</v>
      </c>
      <c r="C122" t="s">
        <v>34</v>
      </c>
      <c r="D122">
        <v>3.0198</v>
      </c>
      <c r="E122">
        <v>33.11</v>
      </c>
      <c r="F122">
        <v>30.27</v>
      </c>
      <c r="G122">
        <v>64.86</v>
      </c>
      <c r="H122">
        <v>1.06</v>
      </c>
      <c r="I122">
        <v>28</v>
      </c>
      <c r="J122">
        <v>133.91999999999999</v>
      </c>
      <c r="K122">
        <v>45</v>
      </c>
      <c r="L122">
        <v>8</v>
      </c>
      <c r="M122">
        <v>26</v>
      </c>
      <c r="N122">
        <v>20.93</v>
      </c>
      <c r="O122">
        <v>16751.02</v>
      </c>
      <c r="P122">
        <v>294.37</v>
      </c>
      <c r="Q122">
        <v>772.3</v>
      </c>
      <c r="R122">
        <v>140.69999999999999</v>
      </c>
      <c r="S122">
        <v>98.14</v>
      </c>
      <c r="T122">
        <v>17276.59</v>
      </c>
      <c r="U122">
        <v>0.7</v>
      </c>
      <c r="V122">
        <v>0.85</v>
      </c>
      <c r="W122">
        <v>12.32</v>
      </c>
      <c r="X122">
        <v>1.02</v>
      </c>
      <c r="Y122">
        <v>2</v>
      </c>
      <c r="Z122">
        <v>10</v>
      </c>
    </row>
    <row r="123" spans="1:26" x14ac:dyDescent="0.25">
      <c r="A123">
        <v>8</v>
      </c>
      <c r="B123">
        <v>60</v>
      </c>
      <c r="C123" t="s">
        <v>34</v>
      </c>
      <c r="D123">
        <v>3.0430999999999999</v>
      </c>
      <c r="E123">
        <v>32.86</v>
      </c>
      <c r="F123">
        <v>30.12</v>
      </c>
      <c r="G123">
        <v>75.290000000000006</v>
      </c>
      <c r="H123">
        <v>1.18</v>
      </c>
      <c r="I123">
        <v>24</v>
      </c>
      <c r="J123">
        <v>135.27000000000001</v>
      </c>
      <c r="K123">
        <v>45</v>
      </c>
      <c r="L123">
        <v>9</v>
      </c>
      <c r="M123">
        <v>22</v>
      </c>
      <c r="N123">
        <v>21.27</v>
      </c>
      <c r="O123">
        <v>16916.71</v>
      </c>
      <c r="P123">
        <v>288.39</v>
      </c>
      <c r="Q123">
        <v>772.25</v>
      </c>
      <c r="R123">
        <v>135.47</v>
      </c>
      <c r="S123">
        <v>98.14</v>
      </c>
      <c r="T123">
        <v>14682.84</v>
      </c>
      <c r="U123">
        <v>0.72</v>
      </c>
      <c r="V123">
        <v>0.85</v>
      </c>
      <c r="W123">
        <v>12.31</v>
      </c>
      <c r="X123">
        <v>0.87</v>
      </c>
      <c r="Y123">
        <v>2</v>
      </c>
      <c r="Z123">
        <v>10</v>
      </c>
    </row>
    <row r="124" spans="1:26" x14ac:dyDescent="0.25">
      <c r="A124">
        <v>9</v>
      </c>
      <c r="B124">
        <v>60</v>
      </c>
      <c r="C124" t="s">
        <v>34</v>
      </c>
      <c r="D124">
        <v>3.0552999999999999</v>
      </c>
      <c r="E124">
        <v>32.729999999999997</v>
      </c>
      <c r="F124">
        <v>30.04</v>
      </c>
      <c r="G124">
        <v>81.92</v>
      </c>
      <c r="H124">
        <v>1.29</v>
      </c>
      <c r="I124">
        <v>22</v>
      </c>
      <c r="J124">
        <v>136.61000000000001</v>
      </c>
      <c r="K124">
        <v>45</v>
      </c>
      <c r="L124">
        <v>10</v>
      </c>
      <c r="M124">
        <v>20</v>
      </c>
      <c r="N124">
        <v>21.61</v>
      </c>
      <c r="O124">
        <v>17082.759999999998</v>
      </c>
      <c r="P124">
        <v>283.02999999999997</v>
      </c>
      <c r="Q124">
        <v>772.24</v>
      </c>
      <c r="R124">
        <v>132.63999999999999</v>
      </c>
      <c r="S124">
        <v>98.14</v>
      </c>
      <c r="T124">
        <v>13277.43</v>
      </c>
      <c r="U124">
        <v>0.74</v>
      </c>
      <c r="V124">
        <v>0.85</v>
      </c>
      <c r="W124">
        <v>12.32</v>
      </c>
      <c r="X124">
        <v>0.79</v>
      </c>
      <c r="Y124">
        <v>2</v>
      </c>
      <c r="Z124">
        <v>10</v>
      </c>
    </row>
    <row r="125" spans="1:26" x14ac:dyDescent="0.25">
      <c r="A125">
        <v>10</v>
      </c>
      <c r="B125">
        <v>60</v>
      </c>
      <c r="C125" t="s">
        <v>34</v>
      </c>
      <c r="D125">
        <v>3.0669</v>
      </c>
      <c r="E125">
        <v>32.61</v>
      </c>
      <c r="F125">
        <v>29.96</v>
      </c>
      <c r="G125">
        <v>89.89</v>
      </c>
      <c r="H125">
        <v>1.41</v>
      </c>
      <c r="I125">
        <v>20</v>
      </c>
      <c r="J125">
        <v>137.96</v>
      </c>
      <c r="K125">
        <v>45</v>
      </c>
      <c r="L125">
        <v>11</v>
      </c>
      <c r="M125">
        <v>18</v>
      </c>
      <c r="N125">
        <v>21.96</v>
      </c>
      <c r="O125">
        <v>17249.3</v>
      </c>
      <c r="P125">
        <v>278.17</v>
      </c>
      <c r="Q125">
        <v>772.24</v>
      </c>
      <c r="R125">
        <v>130.59</v>
      </c>
      <c r="S125">
        <v>98.14</v>
      </c>
      <c r="T125">
        <v>12263.74</v>
      </c>
      <c r="U125">
        <v>0.75</v>
      </c>
      <c r="V125">
        <v>0.86</v>
      </c>
      <c r="W125">
        <v>12.3</v>
      </c>
      <c r="X125">
        <v>0.71</v>
      </c>
      <c r="Y125">
        <v>2</v>
      </c>
      <c r="Z125">
        <v>10</v>
      </c>
    </row>
    <row r="126" spans="1:26" x14ac:dyDescent="0.25">
      <c r="A126">
        <v>11</v>
      </c>
      <c r="B126">
        <v>60</v>
      </c>
      <c r="C126" t="s">
        <v>34</v>
      </c>
      <c r="D126">
        <v>3.0785</v>
      </c>
      <c r="E126">
        <v>32.479999999999997</v>
      </c>
      <c r="F126">
        <v>29.89</v>
      </c>
      <c r="G126">
        <v>99.64</v>
      </c>
      <c r="H126">
        <v>1.52</v>
      </c>
      <c r="I126">
        <v>18</v>
      </c>
      <c r="J126">
        <v>139.32</v>
      </c>
      <c r="K126">
        <v>45</v>
      </c>
      <c r="L126">
        <v>12</v>
      </c>
      <c r="M126">
        <v>16</v>
      </c>
      <c r="N126">
        <v>22.32</v>
      </c>
      <c r="O126">
        <v>17416.34</v>
      </c>
      <c r="P126">
        <v>272.97000000000003</v>
      </c>
      <c r="Q126">
        <v>772.1</v>
      </c>
      <c r="R126">
        <v>128.19999999999999</v>
      </c>
      <c r="S126">
        <v>98.14</v>
      </c>
      <c r="T126">
        <v>11077.43</v>
      </c>
      <c r="U126">
        <v>0.77</v>
      </c>
      <c r="V126">
        <v>0.86</v>
      </c>
      <c r="W126">
        <v>12.3</v>
      </c>
      <c r="X126">
        <v>0.64</v>
      </c>
      <c r="Y126">
        <v>2</v>
      </c>
      <c r="Z126">
        <v>10</v>
      </c>
    </row>
    <row r="127" spans="1:26" x14ac:dyDescent="0.25">
      <c r="A127">
        <v>12</v>
      </c>
      <c r="B127">
        <v>60</v>
      </c>
      <c r="C127" t="s">
        <v>34</v>
      </c>
      <c r="D127">
        <v>3.0924999999999998</v>
      </c>
      <c r="E127">
        <v>32.340000000000003</v>
      </c>
      <c r="F127">
        <v>29.79</v>
      </c>
      <c r="G127">
        <v>111.73</v>
      </c>
      <c r="H127">
        <v>1.63</v>
      </c>
      <c r="I127">
        <v>16</v>
      </c>
      <c r="J127">
        <v>140.66999999999999</v>
      </c>
      <c r="K127">
        <v>45</v>
      </c>
      <c r="L127">
        <v>13</v>
      </c>
      <c r="M127">
        <v>14</v>
      </c>
      <c r="N127">
        <v>22.68</v>
      </c>
      <c r="O127">
        <v>17583.88</v>
      </c>
      <c r="P127">
        <v>266.45</v>
      </c>
      <c r="Q127">
        <v>772.22</v>
      </c>
      <c r="R127">
        <v>125.02</v>
      </c>
      <c r="S127">
        <v>98.14</v>
      </c>
      <c r="T127">
        <v>9499.16</v>
      </c>
      <c r="U127">
        <v>0.78</v>
      </c>
      <c r="V127">
        <v>0.86</v>
      </c>
      <c r="W127">
        <v>12.3</v>
      </c>
      <c r="X127">
        <v>0.55000000000000004</v>
      </c>
      <c r="Y127">
        <v>2</v>
      </c>
      <c r="Z127">
        <v>10</v>
      </c>
    </row>
    <row r="128" spans="1:26" x14ac:dyDescent="0.25">
      <c r="A128">
        <v>13</v>
      </c>
      <c r="B128">
        <v>60</v>
      </c>
      <c r="C128" t="s">
        <v>34</v>
      </c>
      <c r="D128">
        <v>3.0985</v>
      </c>
      <c r="E128">
        <v>32.270000000000003</v>
      </c>
      <c r="F128">
        <v>29.76</v>
      </c>
      <c r="G128">
        <v>119.03</v>
      </c>
      <c r="H128">
        <v>1.74</v>
      </c>
      <c r="I128">
        <v>15</v>
      </c>
      <c r="J128">
        <v>142.04</v>
      </c>
      <c r="K128">
        <v>45</v>
      </c>
      <c r="L128">
        <v>14</v>
      </c>
      <c r="M128">
        <v>9</v>
      </c>
      <c r="N128">
        <v>23.04</v>
      </c>
      <c r="O128">
        <v>17751.93</v>
      </c>
      <c r="P128">
        <v>263.12</v>
      </c>
      <c r="Q128">
        <v>772.14</v>
      </c>
      <c r="R128">
        <v>123.74</v>
      </c>
      <c r="S128">
        <v>98.14</v>
      </c>
      <c r="T128">
        <v>8860.91</v>
      </c>
      <c r="U128">
        <v>0.79</v>
      </c>
      <c r="V128">
        <v>0.86</v>
      </c>
      <c r="W128">
        <v>12.3</v>
      </c>
      <c r="X128">
        <v>0.51</v>
      </c>
      <c r="Y128">
        <v>2</v>
      </c>
      <c r="Z128">
        <v>10</v>
      </c>
    </row>
    <row r="129" spans="1:26" x14ac:dyDescent="0.25">
      <c r="A129">
        <v>14</v>
      </c>
      <c r="B129">
        <v>60</v>
      </c>
      <c r="C129" t="s">
        <v>34</v>
      </c>
      <c r="D129">
        <v>3.1025</v>
      </c>
      <c r="E129">
        <v>32.229999999999997</v>
      </c>
      <c r="F129">
        <v>29.74</v>
      </c>
      <c r="G129">
        <v>127.47</v>
      </c>
      <c r="H129">
        <v>1.85</v>
      </c>
      <c r="I129">
        <v>14</v>
      </c>
      <c r="J129">
        <v>143.4</v>
      </c>
      <c r="K129">
        <v>45</v>
      </c>
      <c r="L129">
        <v>15</v>
      </c>
      <c r="M129">
        <v>1</v>
      </c>
      <c r="N129">
        <v>23.41</v>
      </c>
      <c r="O129">
        <v>17920.490000000002</v>
      </c>
      <c r="P129">
        <v>260.91000000000003</v>
      </c>
      <c r="Q129">
        <v>772.21</v>
      </c>
      <c r="R129">
        <v>122.85</v>
      </c>
      <c r="S129">
        <v>98.14</v>
      </c>
      <c r="T129">
        <v>8424.8799999999992</v>
      </c>
      <c r="U129">
        <v>0.8</v>
      </c>
      <c r="V129">
        <v>0.86</v>
      </c>
      <c r="W129">
        <v>12.3</v>
      </c>
      <c r="X129">
        <v>0.5</v>
      </c>
      <c r="Y129">
        <v>2</v>
      </c>
      <c r="Z129">
        <v>10</v>
      </c>
    </row>
    <row r="130" spans="1:26" x14ac:dyDescent="0.25">
      <c r="A130">
        <v>15</v>
      </c>
      <c r="B130">
        <v>60</v>
      </c>
      <c r="C130" t="s">
        <v>34</v>
      </c>
      <c r="D130">
        <v>3.1023000000000001</v>
      </c>
      <c r="E130">
        <v>32.229999999999997</v>
      </c>
      <c r="F130">
        <v>29.74</v>
      </c>
      <c r="G130">
        <v>127.47</v>
      </c>
      <c r="H130">
        <v>1.96</v>
      </c>
      <c r="I130">
        <v>14</v>
      </c>
      <c r="J130">
        <v>144.77000000000001</v>
      </c>
      <c r="K130">
        <v>45</v>
      </c>
      <c r="L130">
        <v>16</v>
      </c>
      <c r="M130">
        <v>0</v>
      </c>
      <c r="N130">
        <v>23.78</v>
      </c>
      <c r="O130">
        <v>18089.560000000001</v>
      </c>
      <c r="P130">
        <v>263.14999999999998</v>
      </c>
      <c r="Q130">
        <v>772.29</v>
      </c>
      <c r="R130">
        <v>122.85</v>
      </c>
      <c r="S130">
        <v>98.14</v>
      </c>
      <c r="T130">
        <v>8424.8799999999992</v>
      </c>
      <c r="U130">
        <v>0.8</v>
      </c>
      <c r="V130">
        <v>0.86</v>
      </c>
      <c r="W130">
        <v>12.31</v>
      </c>
      <c r="X130">
        <v>0.5</v>
      </c>
      <c r="Y130">
        <v>2</v>
      </c>
      <c r="Z130">
        <v>10</v>
      </c>
    </row>
    <row r="131" spans="1:26" x14ac:dyDescent="0.25">
      <c r="A131">
        <v>0</v>
      </c>
      <c r="B131">
        <v>80</v>
      </c>
      <c r="C131" t="s">
        <v>34</v>
      </c>
      <c r="D131">
        <v>1.6332</v>
      </c>
      <c r="E131">
        <v>61.23</v>
      </c>
      <c r="F131">
        <v>45.6</v>
      </c>
      <c r="G131">
        <v>6.62</v>
      </c>
      <c r="H131">
        <v>0.11</v>
      </c>
      <c r="I131">
        <v>413</v>
      </c>
      <c r="J131">
        <v>159.12</v>
      </c>
      <c r="K131">
        <v>50.28</v>
      </c>
      <c r="L131">
        <v>1</v>
      </c>
      <c r="M131">
        <v>411</v>
      </c>
      <c r="N131">
        <v>27.84</v>
      </c>
      <c r="O131">
        <v>19859.16</v>
      </c>
      <c r="P131">
        <v>566.5</v>
      </c>
      <c r="Q131">
        <v>775.31</v>
      </c>
      <c r="R131">
        <v>652.09</v>
      </c>
      <c r="S131">
        <v>98.14</v>
      </c>
      <c r="T131">
        <v>271048.34000000003</v>
      </c>
      <c r="U131">
        <v>0.15</v>
      </c>
      <c r="V131">
        <v>0.56000000000000005</v>
      </c>
      <c r="W131">
        <v>12.96</v>
      </c>
      <c r="X131">
        <v>16.29</v>
      </c>
      <c r="Y131">
        <v>2</v>
      </c>
      <c r="Z131">
        <v>10</v>
      </c>
    </row>
    <row r="132" spans="1:26" x14ac:dyDescent="0.25">
      <c r="A132">
        <v>1</v>
      </c>
      <c r="B132">
        <v>80</v>
      </c>
      <c r="C132" t="s">
        <v>34</v>
      </c>
      <c r="D132">
        <v>2.3410000000000002</v>
      </c>
      <c r="E132">
        <v>42.72</v>
      </c>
      <c r="F132">
        <v>35.270000000000003</v>
      </c>
      <c r="G132">
        <v>13.31</v>
      </c>
      <c r="H132">
        <v>0.22</v>
      </c>
      <c r="I132">
        <v>159</v>
      </c>
      <c r="J132">
        <v>160.54</v>
      </c>
      <c r="K132">
        <v>50.28</v>
      </c>
      <c r="L132">
        <v>2</v>
      </c>
      <c r="M132">
        <v>157</v>
      </c>
      <c r="N132">
        <v>28.26</v>
      </c>
      <c r="O132">
        <v>20034.400000000001</v>
      </c>
      <c r="P132">
        <v>436.6</v>
      </c>
      <c r="Q132">
        <v>773.28</v>
      </c>
      <c r="R132">
        <v>307.27999999999997</v>
      </c>
      <c r="S132">
        <v>98.14</v>
      </c>
      <c r="T132">
        <v>99913.82</v>
      </c>
      <c r="U132">
        <v>0.32</v>
      </c>
      <c r="V132">
        <v>0.73</v>
      </c>
      <c r="W132">
        <v>12.53</v>
      </c>
      <c r="X132">
        <v>6</v>
      </c>
      <c r="Y132">
        <v>2</v>
      </c>
      <c r="Z132">
        <v>10</v>
      </c>
    </row>
    <row r="133" spans="1:26" x14ac:dyDescent="0.25">
      <c r="A133">
        <v>2</v>
      </c>
      <c r="B133">
        <v>80</v>
      </c>
      <c r="C133" t="s">
        <v>34</v>
      </c>
      <c r="D133">
        <v>2.5983000000000001</v>
      </c>
      <c r="E133">
        <v>38.49</v>
      </c>
      <c r="F133">
        <v>32.97</v>
      </c>
      <c r="G133">
        <v>19.98</v>
      </c>
      <c r="H133">
        <v>0.33</v>
      </c>
      <c r="I133">
        <v>99</v>
      </c>
      <c r="J133">
        <v>161.97</v>
      </c>
      <c r="K133">
        <v>50.28</v>
      </c>
      <c r="L133">
        <v>3</v>
      </c>
      <c r="M133">
        <v>97</v>
      </c>
      <c r="N133">
        <v>28.69</v>
      </c>
      <c r="O133">
        <v>20210.21</v>
      </c>
      <c r="P133">
        <v>405.6</v>
      </c>
      <c r="Q133">
        <v>772.94</v>
      </c>
      <c r="R133">
        <v>230.99</v>
      </c>
      <c r="S133">
        <v>98.14</v>
      </c>
      <c r="T133">
        <v>62068.62</v>
      </c>
      <c r="U133">
        <v>0.42</v>
      </c>
      <c r="V133">
        <v>0.78</v>
      </c>
      <c r="W133">
        <v>12.43</v>
      </c>
      <c r="X133">
        <v>3.71</v>
      </c>
      <c r="Y133">
        <v>2</v>
      </c>
      <c r="Z133">
        <v>10</v>
      </c>
    </row>
    <row r="134" spans="1:26" x14ac:dyDescent="0.25">
      <c r="A134">
        <v>3</v>
      </c>
      <c r="B134">
        <v>80</v>
      </c>
      <c r="C134" t="s">
        <v>34</v>
      </c>
      <c r="D134">
        <v>2.7370000000000001</v>
      </c>
      <c r="E134">
        <v>36.54</v>
      </c>
      <c r="F134">
        <v>31.92</v>
      </c>
      <c r="G134">
        <v>26.98</v>
      </c>
      <c r="H134">
        <v>0.43</v>
      </c>
      <c r="I134">
        <v>71</v>
      </c>
      <c r="J134">
        <v>163.4</v>
      </c>
      <c r="K134">
        <v>50.28</v>
      </c>
      <c r="L134">
        <v>4</v>
      </c>
      <c r="M134">
        <v>69</v>
      </c>
      <c r="N134">
        <v>29.12</v>
      </c>
      <c r="O134">
        <v>20386.62</v>
      </c>
      <c r="P134">
        <v>389.84</v>
      </c>
      <c r="Q134">
        <v>772.44</v>
      </c>
      <c r="R134">
        <v>195.71</v>
      </c>
      <c r="S134">
        <v>98.14</v>
      </c>
      <c r="T134">
        <v>44566.59</v>
      </c>
      <c r="U134">
        <v>0.5</v>
      </c>
      <c r="V134">
        <v>0.8</v>
      </c>
      <c r="W134">
        <v>12.39</v>
      </c>
      <c r="X134">
        <v>2.67</v>
      </c>
      <c r="Y134">
        <v>2</v>
      </c>
      <c r="Z134">
        <v>10</v>
      </c>
    </row>
    <row r="135" spans="1:26" x14ac:dyDescent="0.25">
      <c r="A135">
        <v>4</v>
      </c>
      <c r="B135">
        <v>80</v>
      </c>
      <c r="C135" t="s">
        <v>34</v>
      </c>
      <c r="D135">
        <v>2.8207</v>
      </c>
      <c r="E135">
        <v>35.450000000000003</v>
      </c>
      <c r="F135">
        <v>31.32</v>
      </c>
      <c r="G135">
        <v>33.56</v>
      </c>
      <c r="H135">
        <v>0.54</v>
      </c>
      <c r="I135">
        <v>56</v>
      </c>
      <c r="J135">
        <v>164.83</v>
      </c>
      <c r="K135">
        <v>50.28</v>
      </c>
      <c r="L135">
        <v>5</v>
      </c>
      <c r="M135">
        <v>54</v>
      </c>
      <c r="N135">
        <v>29.55</v>
      </c>
      <c r="O135">
        <v>20563.61</v>
      </c>
      <c r="P135">
        <v>379.99</v>
      </c>
      <c r="Q135">
        <v>772.39</v>
      </c>
      <c r="R135">
        <v>175.86</v>
      </c>
      <c r="S135">
        <v>98.14</v>
      </c>
      <c r="T135">
        <v>34720.26</v>
      </c>
      <c r="U135">
        <v>0.56000000000000005</v>
      </c>
      <c r="V135">
        <v>0.82</v>
      </c>
      <c r="W135">
        <v>12.36</v>
      </c>
      <c r="X135">
        <v>2.0699999999999998</v>
      </c>
      <c r="Y135">
        <v>2</v>
      </c>
      <c r="Z135">
        <v>10</v>
      </c>
    </row>
    <row r="136" spans="1:26" x14ac:dyDescent="0.25">
      <c r="A136">
        <v>5</v>
      </c>
      <c r="B136">
        <v>80</v>
      </c>
      <c r="C136" t="s">
        <v>34</v>
      </c>
      <c r="D136">
        <v>2.8791000000000002</v>
      </c>
      <c r="E136">
        <v>34.729999999999997</v>
      </c>
      <c r="F136">
        <v>30.93</v>
      </c>
      <c r="G136">
        <v>40.340000000000003</v>
      </c>
      <c r="H136">
        <v>0.64</v>
      </c>
      <c r="I136">
        <v>46</v>
      </c>
      <c r="J136">
        <v>166.27</v>
      </c>
      <c r="K136">
        <v>50.28</v>
      </c>
      <c r="L136">
        <v>6</v>
      </c>
      <c r="M136">
        <v>44</v>
      </c>
      <c r="N136">
        <v>29.99</v>
      </c>
      <c r="O136">
        <v>20741.2</v>
      </c>
      <c r="P136">
        <v>372.1</v>
      </c>
      <c r="Q136">
        <v>772.33</v>
      </c>
      <c r="R136">
        <v>163.05000000000001</v>
      </c>
      <c r="S136">
        <v>98.14</v>
      </c>
      <c r="T136">
        <v>28365.61</v>
      </c>
      <c r="U136">
        <v>0.6</v>
      </c>
      <c r="V136">
        <v>0.83</v>
      </c>
      <c r="W136">
        <v>12.33</v>
      </c>
      <c r="X136">
        <v>1.68</v>
      </c>
      <c r="Y136">
        <v>2</v>
      </c>
      <c r="Z136">
        <v>10</v>
      </c>
    </row>
    <row r="137" spans="1:26" x14ac:dyDescent="0.25">
      <c r="A137">
        <v>6</v>
      </c>
      <c r="B137">
        <v>80</v>
      </c>
      <c r="C137" t="s">
        <v>34</v>
      </c>
      <c r="D137">
        <v>2.9182999999999999</v>
      </c>
      <c r="E137">
        <v>34.270000000000003</v>
      </c>
      <c r="F137">
        <v>30.69</v>
      </c>
      <c r="G137">
        <v>47.21</v>
      </c>
      <c r="H137">
        <v>0.74</v>
      </c>
      <c r="I137">
        <v>39</v>
      </c>
      <c r="J137">
        <v>167.72</v>
      </c>
      <c r="K137">
        <v>50.28</v>
      </c>
      <c r="L137">
        <v>7</v>
      </c>
      <c r="M137">
        <v>37</v>
      </c>
      <c r="N137">
        <v>30.44</v>
      </c>
      <c r="O137">
        <v>20919.39</v>
      </c>
      <c r="P137">
        <v>366.62</v>
      </c>
      <c r="Q137">
        <v>772.37</v>
      </c>
      <c r="R137">
        <v>154.53</v>
      </c>
      <c r="S137">
        <v>98.14</v>
      </c>
      <c r="T137">
        <v>24140.720000000001</v>
      </c>
      <c r="U137">
        <v>0.64</v>
      </c>
      <c r="V137">
        <v>0.84</v>
      </c>
      <c r="W137">
        <v>12.33</v>
      </c>
      <c r="X137">
        <v>1.43</v>
      </c>
      <c r="Y137">
        <v>2</v>
      </c>
      <c r="Z137">
        <v>10</v>
      </c>
    </row>
    <row r="138" spans="1:26" x14ac:dyDescent="0.25">
      <c r="A138">
        <v>7</v>
      </c>
      <c r="B138">
        <v>80</v>
      </c>
      <c r="C138" t="s">
        <v>34</v>
      </c>
      <c r="D138">
        <v>2.9485999999999999</v>
      </c>
      <c r="E138">
        <v>33.909999999999997</v>
      </c>
      <c r="F138">
        <v>30.49</v>
      </c>
      <c r="G138">
        <v>53.81</v>
      </c>
      <c r="H138">
        <v>0.84</v>
      </c>
      <c r="I138">
        <v>34</v>
      </c>
      <c r="J138">
        <v>169.17</v>
      </c>
      <c r="K138">
        <v>50.28</v>
      </c>
      <c r="L138">
        <v>8</v>
      </c>
      <c r="M138">
        <v>32</v>
      </c>
      <c r="N138">
        <v>30.89</v>
      </c>
      <c r="O138">
        <v>21098.19</v>
      </c>
      <c r="P138">
        <v>361.3</v>
      </c>
      <c r="Q138">
        <v>772.3</v>
      </c>
      <c r="R138">
        <v>148.09</v>
      </c>
      <c r="S138">
        <v>98.14</v>
      </c>
      <c r="T138">
        <v>20943.560000000001</v>
      </c>
      <c r="U138">
        <v>0.66</v>
      </c>
      <c r="V138">
        <v>0.84</v>
      </c>
      <c r="W138">
        <v>12.33</v>
      </c>
      <c r="X138">
        <v>1.24</v>
      </c>
      <c r="Y138">
        <v>2</v>
      </c>
      <c r="Z138">
        <v>10</v>
      </c>
    </row>
    <row r="139" spans="1:26" x14ac:dyDescent="0.25">
      <c r="A139">
        <v>8</v>
      </c>
      <c r="B139">
        <v>80</v>
      </c>
      <c r="C139" t="s">
        <v>34</v>
      </c>
      <c r="D139">
        <v>2.9727999999999999</v>
      </c>
      <c r="E139">
        <v>33.64</v>
      </c>
      <c r="F139">
        <v>30.35</v>
      </c>
      <c r="G139">
        <v>60.7</v>
      </c>
      <c r="H139">
        <v>0.94</v>
      </c>
      <c r="I139">
        <v>30</v>
      </c>
      <c r="J139">
        <v>170.62</v>
      </c>
      <c r="K139">
        <v>50.28</v>
      </c>
      <c r="L139">
        <v>9</v>
      </c>
      <c r="M139">
        <v>28</v>
      </c>
      <c r="N139">
        <v>31.34</v>
      </c>
      <c r="O139">
        <v>21277.599999999999</v>
      </c>
      <c r="P139">
        <v>357.21</v>
      </c>
      <c r="Q139">
        <v>772.28</v>
      </c>
      <c r="R139">
        <v>143.5</v>
      </c>
      <c r="S139">
        <v>98.14</v>
      </c>
      <c r="T139">
        <v>18668.18</v>
      </c>
      <c r="U139">
        <v>0.68</v>
      </c>
      <c r="V139">
        <v>0.85</v>
      </c>
      <c r="W139">
        <v>12.32</v>
      </c>
      <c r="X139">
        <v>1.1000000000000001</v>
      </c>
      <c r="Y139">
        <v>2</v>
      </c>
      <c r="Z139">
        <v>10</v>
      </c>
    </row>
    <row r="140" spans="1:26" x14ac:dyDescent="0.25">
      <c r="A140">
        <v>9</v>
      </c>
      <c r="B140">
        <v>80</v>
      </c>
      <c r="C140" t="s">
        <v>34</v>
      </c>
      <c r="D140">
        <v>2.9933999999999998</v>
      </c>
      <c r="E140">
        <v>33.409999999999997</v>
      </c>
      <c r="F140">
        <v>30.21</v>
      </c>
      <c r="G140">
        <v>67.14</v>
      </c>
      <c r="H140">
        <v>1.03</v>
      </c>
      <c r="I140">
        <v>27</v>
      </c>
      <c r="J140">
        <v>172.08</v>
      </c>
      <c r="K140">
        <v>50.28</v>
      </c>
      <c r="L140">
        <v>10</v>
      </c>
      <c r="M140">
        <v>25</v>
      </c>
      <c r="N140">
        <v>31.8</v>
      </c>
      <c r="O140">
        <v>21457.64</v>
      </c>
      <c r="P140">
        <v>352.3</v>
      </c>
      <c r="Q140">
        <v>772.16</v>
      </c>
      <c r="R140">
        <v>138.93</v>
      </c>
      <c r="S140">
        <v>98.14</v>
      </c>
      <c r="T140">
        <v>16399.82</v>
      </c>
      <c r="U140">
        <v>0.71</v>
      </c>
      <c r="V140">
        <v>0.85</v>
      </c>
      <c r="W140">
        <v>12.31</v>
      </c>
      <c r="X140">
        <v>0.96</v>
      </c>
      <c r="Y140">
        <v>2</v>
      </c>
      <c r="Z140">
        <v>10</v>
      </c>
    </row>
    <row r="141" spans="1:26" x14ac:dyDescent="0.25">
      <c r="A141">
        <v>10</v>
      </c>
      <c r="B141">
        <v>80</v>
      </c>
      <c r="C141" t="s">
        <v>34</v>
      </c>
      <c r="D141">
        <v>3.0104000000000002</v>
      </c>
      <c r="E141">
        <v>33.22</v>
      </c>
      <c r="F141">
        <v>30.12</v>
      </c>
      <c r="G141">
        <v>75.3</v>
      </c>
      <c r="H141">
        <v>1.1200000000000001</v>
      </c>
      <c r="I141">
        <v>24</v>
      </c>
      <c r="J141">
        <v>173.55</v>
      </c>
      <c r="K141">
        <v>50.28</v>
      </c>
      <c r="L141">
        <v>11</v>
      </c>
      <c r="M141">
        <v>22</v>
      </c>
      <c r="N141">
        <v>32.270000000000003</v>
      </c>
      <c r="O141">
        <v>21638.31</v>
      </c>
      <c r="P141">
        <v>348.55</v>
      </c>
      <c r="Q141">
        <v>772.22</v>
      </c>
      <c r="R141">
        <v>135.85</v>
      </c>
      <c r="S141">
        <v>98.14</v>
      </c>
      <c r="T141">
        <v>14872.27</v>
      </c>
      <c r="U141">
        <v>0.72</v>
      </c>
      <c r="V141">
        <v>0.85</v>
      </c>
      <c r="W141">
        <v>12.31</v>
      </c>
      <c r="X141">
        <v>0.87</v>
      </c>
      <c r="Y141">
        <v>2</v>
      </c>
      <c r="Z141">
        <v>10</v>
      </c>
    </row>
    <row r="142" spans="1:26" x14ac:dyDescent="0.25">
      <c r="A142">
        <v>11</v>
      </c>
      <c r="B142">
        <v>80</v>
      </c>
      <c r="C142" t="s">
        <v>34</v>
      </c>
      <c r="D142">
        <v>3.0251000000000001</v>
      </c>
      <c r="E142">
        <v>33.06</v>
      </c>
      <c r="F142">
        <v>30.02</v>
      </c>
      <c r="G142">
        <v>81.88</v>
      </c>
      <c r="H142">
        <v>1.22</v>
      </c>
      <c r="I142">
        <v>22</v>
      </c>
      <c r="J142">
        <v>175.02</v>
      </c>
      <c r="K142">
        <v>50.28</v>
      </c>
      <c r="L142">
        <v>12</v>
      </c>
      <c r="M142">
        <v>20</v>
      </c>
      <c r="N142">
        <v>32.74</v>
      </c>
      <c r="O142">
        <v>21819.599999999999</v>
      </c>
      <c r="P142">
        <v>344.29</v>
      </c>
      <c r="Q142">
        <v>772.14</v>
      </c>
      <c r="R142">
        <v>132.55000000000001</v>
      </c>
      <c r="S142">
        <v>98.14</v>
      </c>
      <c r="T142">
        <v>13231.91</v>
      </c>
      <c r="U142">
        <v>0.74</v>
      </c>
      <c r="V142">
        <v>0.85</v>
      </c>
      <c r="W142">
        <v>12.31</v>
      </c>
      <c r="X142">
        <v>0.78</v>
      </c>
      <c r="Y142">
        <v>2</v>
      </c>
      <c r="Z142">
        <v>10</v>
      </c>
    </row>
    <row r="143" spans="1:26" x14ac:dyDescent="0.25">
      <c r="A143">
        <v>12</v>
      </c>
      <c r="B143">
        <v>80</v>
      </c>
      <c r="C143" t="s">
        <v>34</v>
      </c>
      <c r="D143">
        <v>3.0371999999999999</v>
      </c>
      <c r="E143">
        <v>32.92</v>
      </c>
      <c r="F143">
        <v>29.96</v>
      </c>
      <c r="G143">
        <v>89.87</v>
      </c>
      <c r="H143">
        <v>1.31</v>
      </c>
      <c r="I143">
        <v>20</v>
      </c>
      <c r="J143">
        <v>176.49</v>
      </c>
      <c r="K143">
        <v>50.28</v>
      </c>
      <c r="L143">
        <v>13</v>
      </c>
      <c r="M143">
        <v>18</v>
      </c>
      <c r="N143">
        <v>33.21</v>
      </c>
      <c r="O143">
        <v>22001.54</v>
      </c>
      <c r="P143">
        <v>340.35</v>
      </c>
      <c r="Q143">
        <v>772.08</v>
      </c>
      <c r="R143">
        <v>130.27000000000001</v>
      </c>
      <c r="S143">
        <v>98.14</v>
      </c>
      <c r="T143">
        <v>12105.5</v>
      </c>
      <c r="U143">
        <v>0.75</v>
      </c>
      <c r="V143">
        <v>0.86</v>
      </c>
      <c r="W143">
        <v>12.3</v>
      </c>
      <c r="X143">
        <v>0.71</v>
      </c>
      <c r="Y143">
        <v>2</v>
      </c>
      <c r="Z143">
        <v>10</v>
      </c>
    </row>
    <row r="144" spans="1:26" x14ac:dyDescent="0.25">
      <c r="A144">
        <v>13</v>
      </c>
      <c r="B144">
        <v>80</v>
      </c>
      <c r="C144" t="s">
        <v>34</v>
      </c>
      <c r="D144">
        <v>3.0430999999999999</v>
      </c>
      <c r="E144">
        <v>32.86</v>
      </c>
      <c r="F144">
        <v>29.92</v>
      </c>
      <c r="G144">
        <v>94.5</v>
      </c>
      <c r="H144">
        <v>1.4</v>
      </c>
      <c r="I144">
        <v>19</v>
      </c>
      <c r="J144">
        <v>177.97</v>
      </c>
      <c r="K144">
        <v>50.28</v>
      </c>
      <c r="L144">
        <v>14</v>
      </c>
      <c r="M144">
        <v>17</v>
      </c>
      <c r="N144">
        <v>33.69</v>
      </c>
      <c r="O144">
        <v>22184.13</v>
      </c>
      <c r="P144">
        <v>336.7</v>
      </c>
      <c r="Q144">
        <v>772.29</v>
      </c>
      <c r="R144">
        <v>129.33000000000001</v>
      </c>
      <c r="S144">
        <v>98.14</v>
      </c>
      <c r="T144">
        <v>11637.09</v>
      </c>
      <c r="U144">
        <v>0.76</v>
      </c>
      <c r="V144">
        <v>0.86</v>
      </c>
      <c r="W144">
        <v>12.3</v>
      </c>
      <c r="X144">
        <v>0.68</v>
      </c>
      <c r="Y144">
        <v>2</v>
      </c>
      <c r="Z144">
        <v>10</v>
      </c>
    </row>
    <row r="145" spans="1:26" x14ac:dyDescent="0.25">
      <c r="A145">
        <v>14</v>
      </c>
      <c r="B145">
        <v>80</v>
      </c>
      <c r="C145" t="s">
        <v>34</v>
      </c>
      <c r="D145">
        <v>3.0556000000000001</v>
      </c>
      <c r="E145">
        <v>32.729999999999997</v>
      </c>
      <c r="F145">
        <v>29.85</v>
      </c>
      <c r="G145">
        <v>105.37</v>
      </c>
      <c r="H145">
        <v>1.48</v>
      </c>
      <c r="I145">
        <v>17</v>
      </c>
      <c r="J145">
        <v>179.46</v>
      </c>
      <c r="K145">
        <v>50.28</v>
      </c>
      <c r="L145">
        <v>15</v>
      </c>
      <c r="M145">
        <v>15</v>
      </c>
      <c r="N145">
        <v>34.18</v>
      </c>
      <c r="O145">
        <v>22367.38</v>
      </c>
      <c r="P145">
        <v>332.98</v>
      </c>
      <c r="Q145">
        <v>772.17</v>
      </c>
      <c r="R145">
        <v>127.02</v>
      </c>
      <c r="S145">
        <v>98.14</v>
      </c>
      <c r="T145">
        <v>10491.87</v>
      </c>
      <c r="U145">
        <v>0.77</v>
      </c>
      <c r="V145">
        <v>0.86</v>
      </c>
      <c r="W145">
        <v>12.3</v>
      </c>
      <c r="X145">
        <v>0.61</v>
      </c>
      <c r="Y145">
        <v>2</v>
      </c>
      <c r="Z145">
        <v>10</v>
      </c>
    </row>
    <row r="146" spans="1:26" x14ac:dyDescent="0.25">
      <c r="A146">
        <v>15</v>
      </c>
      <c r="B146">
        <v>80</v>
      </c>
      <c r="C146" t="s">
        <v>34</v>
      </c>
      <c r="D146">
        <v>3.0621</v>
      </c>
      <c r="E146">
        <v>32.659999999999997</v>
      </c>
      <c r="F146">
        <v>29.82</v>
      </c>
      <c r="G146">
        <v>111.81</v>
      </c>
      <c r="H146">
        <v>1.57</v>
      </c>
      <c r="I146">
        <v>16</v>
      </c>
      <c r="J146">
        <v>180.95</v>
      </c>
      <c r="K146">
        <v>50.28</v>
      </c>
      <c r="L146">
        <v>16</v>
      </c>
      <c r="M146">
        <v>14</v>
      </c>
      <c r="N146">
        <v>34.67</v>
      </c>
      <c r="O146">
        <v>22551.279999999999</v>
      </c>
      <c r="P146">
        <v>329.51</v>
      </c>
      <c r="Q146">
        <v>772.14</v>
      </c>
      <c r="R146">
        <v>125.54</v>
      </c>
      <c r="S146">
        <v>98.14</v>
      </c>
      <c r="T146">
        <v>9760.08</v>
      </c>
      <c r="U146">
        <v>0.78</v>
      </c>
      <c r="V146">
        <v>0.86</v>
      </c>
      <c r="W146">
        <v>12.3</v>
      </c>
      <c r="X146">
        <v>0.56999999999999995</v>
      </c>
      <c r="Y146">
        <v>2</v>
      </c>
      <c r="Z146">
        <v>10</v>
      </c>
    </row>
    <row r="147" spans="1:26" x14ac:dyDescent="0.25">
      <c r="A147">
        <v>16</v>
      </c>
      <c r="B147">
        <v>80</v>
      </c>
      <c r="C147" t="s">
        <v>34</v>
      </c>
      <c r="D147">
        <v>3.0697999999999999</v>
      </c>
      <c r="E147">
        <v>32.58</v>
      </c>
      <c r="F147">
        <v>29.77</v>
      </c>
      <c r="G147">
        <v>119.07</v>
      </c>
      <c r="H147">
        <v>1.65</v>
      </c>
      <c r="I147">
        <v>15</v>
      </c>
      <c r="J147">
        <v>182.45</v>
      </c>
      <c r="K147">
        <v>50.28</v>
      </c>
      <c r="L147">
        <v>17</v>
      </c>
      <c r="M147">
        <v>13</v>
      </c>
      <c r="N147">
        <v>35.17</v>
      </c>
      <c r="O147">
        <v>22735.98</v>
      </c>
      <c r="P147">
        <v>326.16000000000003</v>
      </c>
      <c r="Q147">
        <v>772.18</v>
      </c>
      <c r="R147">
        <v>124.12</v>
      </c>
      <c r="S147">
        <v>98.14</v>
      </c>
      <c r="T147">
        <v>9050.92</v>
      </c>
      <c r="U147">
        <v>0.79</v>
      </c>
      <c r="V147">
        <v>0.86</v>
      </c>
      <c r="W147">
        <v>12.29</v>
      </c>
      <c r="X147">
        <v>0.52</v>
      </c>
      <c r="Y147">
        <v>2</v>
      </c>
      <c r="Z147">
        <v>10</v>
      </c>
    </row>
    <row r="148" spans="1:26" x14ac:dyDescent="0.25">
      <c r="A148">
        <v>17</v>
      </c>
      <c r="B148">
        <v>80</v>
      </c>
      <c r="C148" t="s">
        <v>34</v>
      </c>
      <c r="D148">
        <v>3.0767000000000002</v>
      </c>
      <c r="E148">
        <v>32.5</v>
      </c>
      <c r="F148">
        <v>29.73</v>
      </c>
      <c r="G148">
        <v>127.4</v>
      </c>
      <c r="H148">
        <v>1.74</v>
      </c>
      <c r="I148">
        <v>14</v>
      </c>
      <c r="J148">
        <v>183.95</v>
      </c>
      <c r="K148">
        <v>50.28</v>
      </c>
      <c r="L148">
        <v>18</v>
      </c>
      <c r="M148">
        <v>12</v>
      </c>
      <c r="N148">
        <v>35.67</v>
      </c>
      <c r="O148">
        <v>22921.24</v>
      </c>
      <c r="P148">
        <v>322.68</v>
      </c>
      <c r="Q148">
        <v>772.1</v>
      </c>
      <c r="R148">
        <v>122.59</v>
      </c>
      <c r="S148">
        <v>98.14</v>
      </c>
      <c r="T148">
        <v>8294.11</v>
      </c>
      <c r="U148">
        <v>0.8</v>
      </c>
      <c r="V148">
        <v>0.86</v>
      </c>
      <c r="W148">
        <v>12.3</v>
      </c>
      <c r="X148">
        <v>0.48</v>
      </c>
      <c r="Y148">
        <v>2</v>
      </c>
      <c r="Z148">
        <v>10</v>
      </c>
    </row>
    <row r="149" spans="1:26" x14ac:dyDescent="0.25">
      <c r="A149">
        <v>18</v>
      </c>
      <c r="B149">
        <v>80</v>
      </c>
      <c r="C149" t="s">
        <v>34</v>
      </c>
      <c r="D149">
        <v>3.0844999999999998</v>
      </c>
      <c r="E149">
        <v>32.42</v>
      </c>
      <c r="F149">
        <v>29.68</v>
      </c>
      <c r="G149">
        <v>136.97</v>
      </c>
      <c r="H149">
        <v>1.82</v>
      </c>
      <c r="I149">
        <v>13</v>
      </c>
      <c r="J149">
        <v>185.46</v>
      </c>
      <c r="K149">
        <v>50.28</v>
      </c>
      <c r="L149">
        <v>19</v>
      </c>
      <c r="M149">
        <v>11</v>
      </c>
      <c r="N149">
        <v>36.18</v>
      </c>
      <c r="O149">
        <v>23107.19</v>
      </c>
      <c r="P149">
        <v>317.10000000000002</v>
      </c>
      <c r="Q149">
        <v>772.08</v>
      </c>
      <c r="R149">
        <v>120.99</v>
      </c>
      <c r="S149">
        <v>98.14</v>
      </c>
      <c r="T149">
        <v>7496.86</v>
      </c>
      <c r="U149">
        <v>0.81</v>
      </c>
      <c r="V149">
        <v>0.86</v>
      </c>
      <c r="W149">
        <v>12.29</v>
      </c>
      <c r="X149">
        <v>0.43</v>
      </c>
      <c r="Y149">
        <v>2</v>
      </c>
      <c r="Z149">
        <v>10</v>
      </c>
    </row>
    <row r="150" spans="1:26" x14ac:dyDescent="0.25">
      <c r="A150">
        <v>19</v>
      </c>
      <c r="B150">
        <v>80</v>
      </c>
      <c r="C150" t="s">
        <v>34</v>
      </c>
      <c r="D150">
        <v>3.0817999999999999</v>
      </c>
      <c r="E150">
        <v>32.450000000000003</v>
      </c>
      <c r="F150">
        <v>29.71</v>
      </c>
      <c r="G150">
        <v>137.1</v>
      </c>
      <c r="H150">
        <v>1.9</v>
      </c>
      <c r="I150">
        <v>13</v>
      </c>
      <c r="J150">
        <v>186.97</v>
      </c>
      <c r="K150">
        <v>50.28</v>
      </c>
      <c r="L150">
        <v>20</v>
      </c>
      <c r="M150">
        <v>11</v>
      </c>
      <c r="N150">
        <v>36.69</v>
      </c>
      <c r="O150">
        <v>23293.82</v>
      </c>
      <c r="P150">
        <v>316.86</v>
      </c>
      <c r="Q150">
        <v>772.17</v>
      </c>
      <c r="R150">
        <v>122.02</v>
      </c>
      <c r="S150">
        <v>98.14</v>
      </c>
      <c r="T150">
        <v>8015.09</v>
      </c>
      <c r="U150">
        <v>0.8</v>
      </c>
      <c r="V150">
        <v>0.86</v>
      </c>
      <c r="W150">
        <v>12.29</v>
      </c>
      <c r="X150">
        <v>0.46</v>
      </c>
      <c r="Y150">
        <v>2</v>
      </c>
      <c r="Z150">
        <v>10</v>
      </c>
    </row>
    <row r="151" spans="1:26" x14ac:dyDescent="0.25">
      <c r="A151">
        <v>20</v>
      </c>
      <c r="B151">
        <v>80</v>
      </c>
      <c r="C151" t="s">
        <v>34</v>
      </c>
      <c r="D151">
        <v>3.089</v>
      </c>
      <c r="E151">
        <v>32.369999999999997</v>
      </c>
      <c r="F151">
        <v>29.66</v>
      </c>
      <c r="G151">
        <v>148.31</v>
      </c>
      <c r="H151">
        <v>1.98</v>
      </c>
      <c r="I151">
        <v>12</v>
      </c>
      <c r="J151">
        <v>188.49</v>
      </c>
      <c r="K151">
        <v>50.28</v>
      </c>
      <c r="L151">
        <v>21</v>
      </c>
      <c r="M151">
        <v>9</v>
      </c>
      <c r="N151">
        <v>37.21</v>
      </c>
      <c r="O151">
        <v>23481.16</v>
      </c>
      <c r="P151">
        <v>312.49</v>
      </c>
      <c r="Q151">
        <v>772.06</v>
      </c>
      <c r="R151">
        <v>120.51</v>
      </c>
      <c r="S151">
        <v>98.14</v>
      </c>
      <c r="T151">
        <v>7263.12</v>
      </c>
      <c r="U151">
        <v>0.81</v>
      </c>
      <c r="V151">
        <v>0.87</v>
      </c>
      <c r="W151">
        <v>12.29</v>
      </c>
      <c r="X151">
        <v>0.42</v>
      </c>
      <c r="Y151">
        <v>2</v>
      </c>
      <c r="Z151">
        <v>10</v>
      </c>
    </row>
    <row r="152" spans="1:26" x14ac:dyDescent="0.25">
      <c r="A152">
        <v>21</v>
      </c>
      <c r="B152">
        <v>80</v>
      </c>
      <c r="C152" t="s">
        <v>34</v>
      </c>
      <c r="D152">
        <v>3.0882000000000001</v>
      </c>
      <c r="E152">
        <v>32.380000000000003</v>
      </c>
      <c r="F152">
        <v>29.67</v>
      </c>
      <c r="G152">
        <v>148.35</v>
      </c>
      <c r="H152">
        <v>2.0499999999999998</v>
      </c>
      <c r="I152">
        <v>12</v>
      </c>
      <c r="J152">
        <v>190.01</v>
      </c>
      <c r="K152">
        <v>50.28</v>
      </c>
      <c r="L152">
        <v>22</v>
      </c>
      <c r="M152">
        <v>8</v>
      </c>
      <c r="N152">
        <v>37.74</v>
      </c>
      <c r="O152">
        <v>23669.200000000001</v>
      </c>
      <c r="P152">
        <v>308.31</v>
      </c>
      <c r="Q152">
        <v>772.15</v>
      </c>
      <c r="R152">
        <v>120.67</v>
      </c>
      <c r="S152">
        <v>98.14</v>
      </c>
      <c r="T152">
        <v>7343.66</v>
      </c>
      <c r="U152">
        <v>0.81</v>
      </c>
      <c r="V152">
        <v>0.87</v>
      </c>
      <c r="W152">
        <v>12.3</v>
      </c>
      <c r="X152">
        <v>0.42</v>
      </c>
      <c r="Y152">
        <v>2</v>
      </c>
      <c r="Z152">
        <v>10</v>
      </c>
    </row>
    <row r="153" spans="1:26" x14ac:dyDescent="0.25">
      <c r="A153">
        <v>22</v>
      </c>
      <c r="B153">
        <v>80</v>
      </c>
      <c r="C153" t="s">
        <v>34</v>
      </c>
      <c r="D153">
        <v>3.0958000000000001</v>
      </c>
      <c r="E153">
        <v>32.299999999999997</v>
      </c>
      <c r="F153">
        <v>29.62</v>
      </c>
      <c r="G153">
        <v>161.58000000000001</v>
      </c>
      <c r="H153">
        <v>2.13</v>
      </c>
      <c r="I153">
        <v>11</v>
      </c>
      <c r="J153">
        <v>191.55</v>
      </c>
      <c r="K153">
        <v>50.28</v>
      </c>
      <c r="L153">
        <v>23</v>
      </c>
      <c r="M153">
        <v>2</v>
      </c>
      <c r="N153">
        <v>38.270000000000003</v>
      </c>
      <c r="O153">
        <v>23857.96</v>
      </c>
      <c r="P153">
        <v>308.38</v>
      </c>
      <c r="Q153">
        <v>772.21</v>
      </c>
      <c r="R153">
        <v>118.84</v>
      </c>
      <c r="S153">
        <v>98.14</v>
      </c>
      <c r="T153">
        <v>6434.17</v>
      </c>
      <c r="U153">
        <v>0.83</v>
      </c>
      <c r="V153">
        <v>0.87</v>
      </c>
      <c r="W153">
        <v>12.3</v>
      </c>
      <c r="X153">
        <v>0.38</v>
      </c>
      <c r="Y153">
        <v>2</v>
      </c>
      <c r="Z153">
        <v>10</v>
      </c>
    </row>
    <row r="154" spans="1:26" x14ac:dyDescent="0.25">
      <c r="A154">
        <v>23</v>
      </c>
      <c r="B154">
        <v>80</v>
      </c>
      <c r="C154" t="s">
        <v>34</v>
      </c>
      <c r="D154">
        <v>3.0950000000000002</v>
      </c>
      <c r="E154">
        <v>32.31</v>
      </c>
      <c r="F154">
        <v>29.63</v>
      </c>
      <c r="G154">
        <v>161.63</v>
      </c>
      <c r="H154">
        <v>2.21</v>
      </c>
      <c r="I154">
        <v>11</v>
      </c>
      <c r="J154">
        <v>193.08</v>
      </c>
      <c r="K154">
        <v>50.28</v>
      </c>
      <c r="L154">
        <v>24</v>
      </c>
      <c r="M154">
        <v>0</v>
      </c>
      <c r="N154">
        <v>38.799999999999997</v>
      </c>
      <c r="O154">
        <v>24047.45</v>
      </c>
      <c r="P154">
        <v>310.45999999999998</v>
      </c>
      <c r="Q154">
        <v>772.23</v>
      </c>
      <c r="R154">
        <v>119.11</v>
      </c>
      <c r="S154">
        <v>98.14</v>
      </c>
      <c r="T154">
        <v>6566.82</v>
      </c>
      <c r="U154">
        <v>0.82</v>
      </c>
      <c r="V154">
        <v>0.87</v>
      </c>
      <c r="W154">
        <v>12.3</v>
      </c>
      <c r="X154">
        <v>0.38</v>
      </c>
      <c r="Y154">
        <v>2</v>
      </c>
      <c r="Z154">
        <v>10</v>
      </c>
    </row>
    <row r="155" spans="1:26" x14ac:dyDescent="0.25">
      <c r="A155">
        <v>0</v>
      </c>
      <c r="B155">
        <v>35</v>
      </c>
      <c r="C155" t="s">
        <v>34</v>
      </c>
      <c r="D155">
        <v>2.3231999999999999</v>
      </c>
      <c r="E155">
        <v>43.04</v>
      </c>
      <c r="F155">
        <v>37.47</v>
      </c>
      <c r="G155">
        <v>10.5</v>
      </c>
      <c r="H155">
        <v>0.22</v>
      </c>
      <c r="I155">
        <v>214</v>
      </c>
      <c r="J155">
        <v>80.84</v>
      </c>
      <c r="K155">
        <v>35.1</v>
      </c>
      <c r="L155">
        <v>1</v>
      </c>
      <c r="M155">
        <v>212</v>
      </c>
      <c r="N155">
        <v>9.74</v>
      </c>
      <c r="O155">
        <v>10204.209999999999</v>
      </c>
      <c r="P155">
        <v>294.82</v>
      </c>
      <c r="Q155">
        <v>773.97</v>
      </c>
      <c r="R155">
        <v>380.19</v>
      </c>
      <c r="S155">
        <v>98.14</v>
      </c>
      <c r="T155">
        <v>136092.82999999999</v>
      </c>
      <c r="U155">
        <v>0.26</v>
      </c>
      <c r="V155">
        <v>0.69</v>
      </c>
      <c r="W155">
        <v>12.63</v>
      </c>
      <c r="X155">
        <v>8.19</v>
      </c>
      <c r="Y155">
        <v>2</v>
      </c>
      <c r="Z155">
        <v>10</v>
      </c>
    </row>
    <row r="156" spans="1:26" x14ac:dyDescent="0.25">
      <c r="A156">
        <v>1</v>
      </c>
      <c r="B156">
        <v>35</v>
      </c>
      <c r="C156" t="s">
        <v>34</v>
      </c>
      <c r="D156">
        <v>2.7705000000000002</v>
      </c>
      <c r="E156">
        <v>36.090000000000003</v>
      </c>
      <c r="F156">
        <v>32.630000000000003</v>
      </c>
      <c r="G156">
        <v>21.52</v>
      </c>
      <c r="H156">
        <v>0.43</v>
      </c>
      <c r="I156">
        <v>91</v>
      </c>
      <c r="J156">
        <v>82.04</v>
      </c>
      <c r="K156">
        <v>35.1</v>
      </c>
      <c r="L156">
        <v>2</v>
      </c>
      <c r="M156">
        <v>89</v>
      </c>
      <c r="N156">
        <v>9.94</v>
      </c>
      <c r="O156">
        <v>10352.530000000001</v>
      </c>
      <c r="P156">
        <v>250.44</v>
      </c>
      <c r="Q156">
        <v>773.08</v>
      </c>
      <c r="R156">
        <v>219.54</v>
      </c>
      <c r="S156">
        <v>98.14</v>
      </c>
      <c r="T156">
        <v>56382.78</v>
      </c>
      <c r="U156">
        <v>0.45</v>
      </c>
      <c r="V156">
        <v>0.79</v>
      </c>
      <c r="W156">
        <v>12.41</v>
      </c>
      <c r="X156">
        <v>3.38</v>
      </c>
      <c r="Y156">
        <v>2</v>
      </c>
      <c r="Z156">
        <v>10</v>
      </c>
    </row>
    <row r="157" spans="1:26" x14ac:dyDescent="0.25">
      <c r="A157">
        <v>2</v>
      </c>
      <c r="B157">
        <v>35</v>
      </c>
      <c r="C157" t="s">
        <v>34</v>
      </c>
      <c r="D157">
        <v>2.9211</v>
      </c>
      <c r="E157">
        <v>34.229999999999997</v>
      </c>
      <c r="F157">
        <v>31.36</v>
      </c>
      <c r="G157">
        <v>33.01</v>
      </c>
      <c r="H157">
        <v>0.63</v>
      </c>
      <c r="I157">
        <v>57</v>
      </c>
      <c r="J157">
        <v>83.25</v>
      </c>
      <c r="K157">
        <v>35.1</v>
      </c>
      <c r="L157">
        <v>3</v>
      </c>
      <c r="M157">
        <v>55</v>
      </c>
      <c r="N157">
        <v>10.15</v>
      </c>
      <c r="O157">
        <v>10501.19</v>
      </c>
      <c r="P157">
        <v>233.93</v>
      </c>
      <c r="Q157">
        <v>772.57</v>
      </c>
      <c r="R157">
        <v>177.49</v>
      </c>
      <c r="S157">
        <v>98.14</v>
      </c>
      <c r="T157">
        <v>35526.03</v>
      </c>
      <c r="U157">
        <v>0.55000000000000004</v>
      </c>
      <c r="V157">
        <v>0.82</v>
      </c>
      <c r="W157">
        <v>12.35</v>
      </c>
      <c r="X157">
        <v>2.11</v>
      </c>
      <c r="Y157">
        <v>2</v>
      </c>
      <c r="Z157">
        <v>10</v>
      </c>
    </row>
    <row r="158" spans="1:26" x14ac:dyDescent="0.25">
      <c r="A158">
        <v>3</v>
      </c>
      <c r="B158">
        <v>35</v>
      </c>
      <c r="C158" t="s">
        <v>34</v>
      </c>
      <c r="D158">
        <v>2.9983</v>
      </c>
      <c r="E158">
        <v>33.35</v>
      </c>
      <c r="F158">
        <v>30.75</v>
      </c>
      <c r="G158">
        <v>45.01</v>
      </c>
      <c r="H158">
        <v>0.83</v>
      </c>
      <c r="I158">
        <v>41</v>
      </c>
      <c r="J158">
        <v>84.46</v>
      </c>
      <c r="K158">
        <v>35.1</v>
      </c>
      <c r="L158">
        <v>4</v>
      </c>
      <c r="M158">
        <v>39</v>
      </c>
      <c r="N158">
        <v>10.36</v>
      </c>
      <c r="O158">
        <v>10650.22</v>
      </c>
      <c r="P158">
        <v>222.41</v>
      </c>
      <c r="Q158">
        <v>772.29</v>
      </c>
      <c r="R158">
        <v>156.58000000000001</v>
      </c>
      <c r="S158">
        <v>98.14</v>
      </c>
      <c r="T158">
        <v>25152.240000000002</v>
      </c>
      <c r="U158">
        <v>0.63</v>
      </c>
      <c r="V158">
        <v>0.83</v>
      </c>
      <c r="W158">
        <v>12.35</v>
      </c>
      <c r="X158">
        <v>1.5</v>
      </c>
      <c r="Y158">
        <v>2</v>
      </c>
      <c r="Z158">
        <v>10</v>
      </c>
    </row>
    <row r="159" spans="1:26" x14ac:dyDescent="0.25">
      <c r="A159">
        <v>4</v>
      </c>
      <c r="B159">
        <v>35</v>
      </c>
      <c r="C159" t="s">
        <v>34</v>
      </c>
      <c r="D159">
        <v>3.0449999999999999</v>
      </c>
      <c r="E159">
        <v>32.840000000000003</v>
      </c>
      <c r="F159">
        <v>30.4</v>
      </c>
      <c r="G159">
        <v>57</v>
      </c>
      <c r="H159">
        <v>1.02</v>
      </c>
      <c r="I159">
        <v>32</v>
      </c>
      <c r="J159">
        <v>85.67</v>
      </c>
      <c r="K159">
        <v>35.1</v>
      </c>
      <c r="L159">
        <v>5</v>
      </c>
      <c r="M159">
        <v>30</v>
      </c>
      <c r="N159">
        <v>10.57</v>
      </c>
      <c r="O159">
        <v>10799.59</v>
      </c>
      <c r="P159">
        <v>211.66</v>
      </c>
      <c r="Q159">
        <v>772.19</v>
      </c>
      <c r="R159">
        <v>145.02000000000001</v>
      </c>
      <c r="S159">
        <v>98.14</v>
      </c>
      <c r="T159">
        <v>19415.95</v>
      </c>
      <c r="U159">
        <v>0.68</v>
      </c>
      <c r="V159">
        <v>0.84</v>
      </c>
      <c r="W159">
        <v>12.32</v>
      </c>
      <c r="X159">
        <v>1.1499999999999999</v>
      </c>
      <c r="Y159">
        <v>2</v>
      </c>
      <c r="Z159">
        <v>10</v>
      </c>
    </row>
    <row r="160" spans="1:26" x14ac:dyDescent="0.25">
      <c r="A160">
        <v>5</v>
      </c>
      <c r="B160">
        <v>35</v>
      </c>
      <c r="C160" t="s">
        <v>34</v>
      </c>
      <c r="D160">
        <v>3.0733999999999999</v>
      </c>
      <c r="E160">
        <v>32.54</v>
      </c>
      <c r="F160">
        <v>30.2</v>
      </c>
      <c r="G160">
        <v>69.69</v>
      </c>
      <c r="H160">
        <v>1.21</v>
      </c>
      <c r="I160">
        <v>26</v>
      </c>
      <c r="J160">
        <v>86.88</v>
      </c>
      <c r="K160">
        <v>35.1</v>
      </c>
      <c r="L160">
        <v>6</v>
      </c>
      <c r="M160">
        <v>20</v>
      </c>
      <c r="N160">
        <v>10.78</v>
      </c>
      <c r="O160">
        <v>10949.33</v>
      </c>
      <c r="P160">
        <v>202.86</v>
      </c>
      <c r="Q160">
        <v>772.27</v>
      </c>
      <c r="R160">
        <v>138.16</v>
      </c>
      <c r="S160">
        <v>98.14</v>
      </c>
      <c r="T160">
        <v>16018.42</v>
      </c>
      <c r="U160">
        <v>0.71</v>
      </c>
      <c r="V160">
        <v>0.85</v>
      </c>
      <c r="W160">
        <v>12.32</v>
      </c>
      <c r="X160">
        <v>0.95</v>
      </c>
      <c r="Y160">
        <v>2</v>
      </c>
      <c r="Z160">
        <v>10</v>
      </c>
    </row>
    <row r="161" spans="1:26" x14ac:dyDescent="0.25">
      <c r="A161">
        <v>6</v>
      </c>
      <c r="B161">
        <v>35</v>
      </c>
      <c r="C161" t="s">
        <v>34</v>
      </c>
      <c r="D161">
        <v>3.0819000000000001</v>
      </c>
      <c r="E161">
        <v>32.450000000000003</v>
      </c>
      <c r="F161">
        <v>30.14</v>
      </c>
      <c r="G161">
        <v>75.349999999999994</v>
      </c>
      <c r="H161">
        <v>1.39</v>
      </c>
      <c r="I161">
        <v>24</v>
      </c>
      <c r="J161">
        <v>88.1</v>
      </c>
      <c r="K161">
        <v>35.1</v>
      </c>
      <c r="L161">
        <v>7</v>
      </c>
      <c r="M161">
        <v>1</v>
      </c>
      <c r="N161">
        <v>11</v>
      </c>
      <c r="O161">
        <v>11099.43</v>
      </c>
      <c r="P161">
        <v>199.38</v>
      </c>
      <c r="Q161">
        <v>772.42</v>
      </c>
      <c r="R161">
        <v>135.57</v>
      </c>
      <c r="S161">
        <v>98.14</v>
      </c>
      <c r="T161">
        <v>14731.79</v>
      </c>
      <c r="U161">
        <v>0.72</v>
      </c>
      <c r="V161">
        <v>0.85</v>
      </c>
      <c r="W161">
        <v>12.34</v>
      </c>
      <c r="X161">
        <v>0.89</v>
      </c>
      <c r="Y161">
        <v>2</v>
      </c>
      <c r="Z161">
        <v>10</v>
      </c>
    </row>
    <row r="162" spans="1:26" x14ac:dyDescent="0.25">
      <c r="A162">
        <v>7</v>
      </c>
      <c r="B162">
        <v>35</v>
      </c>
      <c r="C162" t="s">
        <v>34</v>
      </c>
      <c r="D162">
        <v>3.0819999999999999</v>
      </c>
      <c r="E162">
        <v>32.450000000000003</v>
      </c>
      <c r="F162">
        <v>30.14</v>
      </c>
      <c r="G162">
        <v>75.349999999999994</v>
      </c>
      <c r="H162">
        <v>1.57</v>
      </c>
      <c r="I162">
        <v>24</v>
      </c>
      <c r="J162">
        <v>89.32</v>
      </c>
      <c r="K162">
        <v>35.1</v>
      </c>
      <c r="L162">
        <v>8</v>
      </c>
      <c r="M162">
        <v>0</v>
      </c>
      <c r="N162">
        <v>11.22</v>
      </c>
      <c r="O162">
        <v>11249.89</v>
      </c>
      <c r="P162">
        <v>201.84</v>
      </c>
      <c r="Q162">
        <v>772.4</v>
      </c>
      <c r="R162">
        <v>135.53</v>
      </c>
      <c r="S162">
        <v>98.14</v>
      </c>
      <c r="T162">
        <v>14711.02</v>
      </c>
      <c r="U162">
        <v>0.72</v>
      </c>
      <c r="V162">
        <v>0.85</v>
      </c>
      <c r="W162">
        <v>12.34</v>
      </c>
      <c r="X162">
        <v>0.89</v>
      </c>
      <c r="Y162">
        <v>2</v>
      </c>
      <c r="Z162">
        <v>10</v>
      </c>
    </row>
    <row r="163" spans="1:26" x14ac:dyDescent="0.25">
      <c r="A163">
        <v>0</v>
      </c>
      <c r="B163">
        <v>50</v>
      </c>
      <c r="C163" t="s">
        <v>34</v>
      </c>
      <c r="D163">
        <v>2.0668000000000002</v>
      </c>
      <c r="E163">
        <v>48.38</v>
      </c>
      <c r="F163">
        <v>40.130000000000003</v>
      </c>
      <c r="G163">
        <v>8.6</v>
      </c>
      <c r="H163">
        <v>0.16</v>
      </c>
      <c r="I163">
        <v>280</v>
      </c>
      <c r="J163">
        <v>107.41</v>
      </c>
      <c r="K163">
        <v>41.65</v>
      </c>
      <c r="L163">
        <v>1</v>
      </c>
      <c r="M163">
        <v>278</v>
      </c>
      <c r="N163">
        <v>14.77</v>
      </c>
      <c r="O163">
        <v>13481.73</v>
      </c>
      <c r="P163">
        <v>384.85</v>
      </c>
      <c r="Q163">
        <v>774.57</v>
      </c>
      <c r="R163">
        <v>469.83</v>
      </c>
      <c r="S163">
        <v>98.14</v>
      </c>
      <c r="T163">
        <v>180584.84</v>
      </c>
      <c r="U163">
        <v>0.21</v>
      </c>
      <c r="V163">
        <v>0.64</v>
      </c>
      <c r="W163">
        <v>12.72</v>
      </c>
      <c r="X163">
        <v>10.84</v>
      </c>
      <c r="Y163">
        <v>2</v>
      </c>
      <c r="Z163">
        <v>10</v>
      </c>
    </row>
    <row r="164" spans="1:26" x14ac:dyDescent="0.25">
      <c r="A164">
        <v>1</v>
      </c>
      <c r="B164">
        <v>50</v>
      </c>
      <c r="C164" t="s">
        <v>34</v>
      </c>
      <c r="D164">
        <v>2.6153</v>
      </c>
      <c r="E164">
        <v>38.24</v>
      </c>
      <c r="F164">
        <v>33.619999999999997</v>
      </c>
      <c r="G164">
        <v>17.39</v>
      </c>
      <c r="H164">
        <v>0.32</v>
      </c>
      <c r="I164">
        <v>116</v>
      </c>
      <c r="J164">
        <v>108.68</v>
      </c>
      <c r="K164">
        <v>41.65</v>
      </c>
      <c r="L164">
        <v>2</v>
      </c>
      <c r="M164">
        <v>114</v>
      </c>
      <c r="N164">
        <v>15.03</v>
      </c>
      <c r="O164">
        <v>13638.32</v>
      </c>
      <c r="P164">
        <v>318.47000000000003</v>
      </c>
      <c r="Q164">
        <v>772.87</v>
      </c>
      <c r="R164">
        <v>252.04</v>
      </c>
      <c r="S164">
        <v>98.14</v>
      </c>
      <c r="T164">
        <v>72510.16</v>
      </c>
      <c r="U164">
        <v>0.39</v>
      </c>
      <c r="V164">
        <v>0.76</v>
      </c>
      <c r="W164">
        <v>12.47</v>
      </c>
      <c r="X164">
        <v>4.3600000000000003</v>
      </c>
      <c r="Y164">
        <v>2</v>
      </c>
      <c r="Z164">
        <v>10</v>
      </c>
    </row>
    <row r="165" spans="1:26" x14ac:dyDescent="0.25">
      <c r="A165">
        <v>2</v>
      </c>
      <c r="B165">
        <v>50</v>
      </c>
      <c r="C165" t="s">
        <v>34</v>
      </c>
      <c r="D165">
        <v>2.8052999999999999</v>
      </c>
      <c r="E165">
        <v>35.65</v>
      </c>
      <c r="F165">
        <v>31.99</v>
      </c>
      <c r="G165">
        <v>26.29</v>
      </c>
      <c r="H165">
        <v>0.48</v>
      </c>
      <c r="I165">
        <v>73</v>
      </c>
      <c r="J165">
        <v>109.96</v>
      </c>
      <c r="K165">
        <v>41.65</v>
      </c>
      <c r="L165">
        <v>3</v>
      </c>
      <c r="M165">
        <v>71</v>
      </c>
      <c r="N165">
        <v>15.31</v>
      </c>
      <c r="O165">
        <v>13795.21</v>
      </c>
      <c r="P165">
        <v>298.39999999999998</v>
      </c>
      <c r="Q165">
        <v>772.66</v>
      </c>
      <c r="R165">
        <v>197.69</v>
      </c>
      <c r="S165">
        <v>98.14</v>
      </c>
      <c r="T165">
        <v>45548.06</v>
      </c>
      <c r="U165">
        <v>0.5</v>
      </c>
      <c r="V165">
        <v>0.8</v>
      </c>
      <c r="W165">
        <v>12.4</v>
      </c>
      <c r="X165">
        <v>2.73</v>
      </c>
      <c r="Y165">
        <v>2</v>
      </c>
      <c r="Z165">
        <v>10</v>
      </c>
    </row>
    <row r="166" spans="1:26" x14ac:dyDescent="0.25">
      <c r="A166">
        <v>3</v>
      </c>
      <c r="B166">
        <v>50</v>
      </c>
      <c r="C166" t="s">
        <v>34</v>
      </c>
      <c r="D166">
        <v>2.9036</v>
      </c>
      <c r="E166">
        <v>34.44</v>
      </c>
      <c r="F166">
        <v>31.23</v>
      </c>
      <c r="G166">
        <v>35.35</v>
      </c>
      <c r="H166">
        <v>0.63</v>
      </c>
      <c r="I166">
        <v>53</v>
      </c>
      <c r="J166">
        <v>111.23</v>
      </c>
      <c r="K166">
        <v>41.65</v>
      </c>
      <c r="L166">
        <v>4</v>
      </c>
      <c r="M166">
        <v>51</v>
      </c>
      <c r="N166">
        <v>15.58</v>
      </c>
      <c r="O166">
        <v>13952.52</v>
      </c>
      <c r="P166">
        <v>286.38</v>
      </c>
      <c r="Q166">
        <v>772.43</v>
      </c>
      <c r="R166">
        <v>172.33</v>
      </c>
      <c r="S166">
        <v>98.14</v>
      </c>
      <c r="T166">
        <v>32967.230000000003</v>
      </c>
      <c r="U166">
        <v>0.56999999999999995</v>
      </c>
      <c r="V166">
        <v>0.82</v>
      </c>
      <c r="W166">
        <v>12.36</v>
      </c>
      <c r="X166">
        <v>1.97</v>
      </c>
      <c r="Y166">
        <v>2</v>
      </c>
      <c r="Z166">
        <v>10</v>
      </c>
    </row>
    <row r="167" spans="1:26" x14ac:dyDescent="0.25">
      <c r="A167">
        <v>4</v>
      </c>
      <c r="B167">
        <v>50</v>
      </c>
      <c r="C167" t="s">
        <v>34</v>
      </c>
      <c r="D167">
        <v>2.9681999999999999</v>
      </c>
      <c r="E167">
        <v>33.69</v>
      </c>
      <c r="F167">
        <v>30.74</v>
      </c>
      <c r="G167">
        <v>44.99</v>
      </c>
      <c r="H167">
        <v>0.78</v>
      </c>
      <c r="I167">
        <v>41</v>
      </c>
      <c r="J167">
        <v>112.51</v>
      </c>
      <c r="K167">
        <v>41.65</v>
      </c>
      <c r="L167">
        <v>5</v>
      </c>
      <c r="M167">
        <v>39</v>
      </c>
      <c r="N167">
        <v>15.86</v>
      </c>
      <c r="O167">
        <v>14110.24</v>
      </c>
      <c r="P167">
        <v>277.16000000000003</v>
      </c>
      <c r="Q167">
        <v>772.36</v>
      </c>
      <c r="R167">
        <v>156.6</v>
      </c>
      <c r="S167">
        <v>98.14</v>
      </c>
      <c r="T167">
        <v>25161.63</v>
      </c>
      <c r="U167">
        <v>0.63</v>
      </c>
      <c r="V167">
        <v>0.84</v>
      </c>
      <c r="W167">
        <v>12.33</v>
      </c>
      <c r="X167">
        <v>1.49</v>
      </c>
      <c r="Y167">
        <v>2</v>
      </c>
      <c r="Z167">
        <v>10</v>
      </c>
    </row>
    <row r="168" spans="1:26" x14ac:dyDescent="0.25">
      <c r="A168">
        <v>5</v>
      </c>
      <c r="B168">
        <v>50</v>
      </c>
      <c r="C168" t="s">
        <v>34</v>
      </c>
      <c r="D168">
        <v>3.0038999999999998</v>
      </c>
      <c r="E168">
        <v>33.29</v>
      </c>
      <c r="F168">
        <v>30.5</v>
      </c>
      <c r="G168">
        <v>53.82</v>
      </c>
      <c r="H168">
        <v>0.93</v>
      </c>
      <c r="I168">
        <v>34</v>
      </c>
      <c r="J168">
        <v>113.79</v>
      </c>
      <c r="K168">
        <v>41.65</v>
      </c>
      <c r="L168">
        <v>6</v>
      </c>
      <c r="M168">
        <v>32</v>
      </c>
      <c r="N168">
        <v>16.14</v>
      </c>
      <c r="O168">
        <v>14268.39</v>
      </c>
      <c r="P168">
        <v>269.66000000000003</v>
      </c>
      <c r="Q168">
        <v>772.49</v>
      </c>
      <c r="R168">
        <v>148.33000000000001</v>
      </c>
      <c r="S168">
        <v>98.14</v>
      </c>
      <c r="T168">
        <v>21065.34</v>
      </c>
      <c r="U168">
        <v>0.66</v>
      </c>
      <c r="V168">
        <v>0.84</v>
      </c>
      <c r="W168">
        <v>12.33</v>
      </c>
      <c r="X168">
        <v>1.25</v>
      </c>
      <c r="Y168">
        <v>2</v>
      </c>
      <c r="Z168">
        <v>10</v>
      </c>
    </row>
    <row r="169" spans="1:26" x14ac:dyDescent="0.25">
      <c r="A169">
        <v>6</v>
      </c>
      <c r="B169">
        <v>50</v>
      </c>
      <c r="C169" t="s">
        <v>34</v>
      </c>
      <c r="D169">
        <v>3.0375999999999999</v>
      </c>
      <c r="E169">
        <v>32.92</v>
      </c>
      <c r="F169">
        <v>30.26</v>
      </c>
      <c r="G169">
        <v>64.849999999999994</v>
      </c>
      <c r="H169">
        <v>1.07</v>
      </c>
      <c r="I169">
        <v>28</v>
      </c>
      <c r="J169">
        <v>115.08</v>
      </c>
      <c r="K169">
        <v>41.65</v>
      </c>
      <c r="L169">
        <v>7</v>
      </c>
      <c r="M169">
        <v>26</v>
      </c>
      <c r="N169">
        <v>16.43</v>
      </c>
      <c r="O169">
        <v>14426.96</v>
      </c>
      <c r="P169">
        <v>262.5</v>
      </c>
      <c r="Q169">
        <v>772.35</v>
      </c>
      <c r="R169">
        <v>140.29</v>
      </c>
      <c r="S169">
        <v>98.14</v>
      </c>
      <c r="T169">
        <v>17071.84</v>
      </c>
      <c r="U169">
        <v>0.7</v>
      </c>
      <c r="V169">
        <v>0.85</v>
      </c>
      <c r="W169">
        <v>12.32</v>
      </c>
      <c r="X169">
        <v>1.01</v>
      </c>
      <c r="Y169">
        <v>2</v>
      </c>
      <c r="Z169">
        <v>10</v>
      </c>
    </row>
    <row r="170" spans="1:26" x14ac:dyDescent="0.25">
      <c r="A170">
        <v>7</v>
      </c>
      <c r="B170">
        <v>50</v>
      </c>
      <c r="C170" t="s">
        <v>34</v>
      </c>
      <c r="D170">
        <v>3.0573999999999999</v>
      </c>
      <c r="E170">
        <v>32.71</v>
      </c>
      <c r="F170">
        <v>30.14</v>
      </c>
      <c r="G170">
        <v>75.349999999999994</v>
      </c>
      <c r="H170">
        <v>1.21</v>
      </c>
      <c r="I170">
        <v>24</v>
      </c>
      <c r="J170">
        <v>116.37</v>
      </c>
      <c r="K170">
        <v>41.65</v>
      </c>
      <c r="L170">
        <v>8</v>
      </c>
      <c r="M170">
        <v>22</v>
      </c>
      <c r="N170">
        <v>16.72</v>
      </c>
      <c r="O170">
        <v>14585.96</v>
      </c>
      <c r="P170">
        <v>255.75</v>
      </c>
      <c r="Q170">
        <v>772.21</v>
      </c>
      <c r="R170">
        <v>136.29</v>
      </c>
      <c r="S170">
        <v>98.14</v>
      </c>
      <c r="T170">
        <v>15090.83</v>
      </c>
      <c r="U170">
        <v>0.72</v>
      </c>
      <c r="V170">
        <v>0.85</v>
      </c>
      <c r="W170">
        <v>12.31</v>
      </c>
      <c r="X170">
        <v>0.89</v>
      </c>
      <c r="Y170">
        <v>2</v>
      </c>
      <c r="Z170">
        <v>10</v>
      </c>
    </row>
    <row r="171" spans="1:26" x14ac:dyDescent="0.25">
      <c r="A171">
        <v>8</v>
      </c>
      <c r="B171">
        <v>50</v>
      </c>
      <c r="C171" t="s">
        <v>34</v>
      </c>
      <c r="D171">
        <v>3.0760999999999998</v>
      </c>
      <c r="E171">
        <v>32.51</v>
      </c>
      <c r="F171">
        <v>30.01</v>
      </c>
      <c r="G171">
        <v>85.73</v>
      </c>
      <c r="H171">
        <v>1.35</v>
      </c>
      <c r="I171">
        <v>21</v>
      </c>
      <c r="J171">
        <v>117.66</v>
      </c>
      <c r="K171">
        <v>41.65</v>
      </c>
      <c r="L171">
        <v>9</v>
      </c>
      <c r="M171">
        <v>19</v>
      </c>
      <c r="N171">
        <v>17.010000000000002</v>
      </c>
      <c r="O171">
        <v>14745.39</v>
      </c>
      <c r="P171">
        <v>249.37</v>
      </c>
      <c r="Q171">
        <v>772.16</v>
      </c>
      <c r="R171">
        <v>131.77000000000001</v>
      </c>
      <c r="S171">
        <v>98.14</v>
      </c>
      <c r="T171">
        <v>12848.61</v>
      </c>
      <c r="U171">
        <v>0.74</v>
      </c>
      <c r="V171">
        <v>0.86</v>
      </c>
      <c r="W171">
        <v>12.31</v>
      </c>
      <c r="X171">
        <v>0.76</v>
      </c>
      <c r="Y171">
        <v>2</v>
      </c>
      <c r="Z171">
        <v>10</v>
      </c>
    </row>
    <row r="172" spans="1:26" x14ac:dyDescent="0.25">
      <c r="A172">
        <v>9</v>
      </c>
      <c r="B172">
        <v>50</v>
      </c>
      <c r="C172" t="s">
        <v>34</v>
      </c>
      <c r="D172">
        <v>3.089</v>
      </c>
      <c r="E172">
        <v>32.369999999999997</v>
      </c>
      <c r="F172">
        <v>29.91</v>
      </c>
      <c r="G172">
        <v>94.47</v>
      </c>
      <c r="H172">
        <v>1.48</v>
      </c>
      <c r="I172">
        <v>19</v>
      </c>
      <c r="J172">
        <v>118.96</v>
      </c>
      <c r="K172">
        <v>41.65</v>
      </c>
      <c r="L172">
        <v>10</v>
      </c>
      <c r="M172">
        <v>17</v>
      </c>
      <c r="N172">
        <v>17.309999999999999</v>
      </c>
      <c r="O172">
        <v>14905.25</v>
      </c>
      <c r="P172">
        <v>241.79</v>
      </c>
      <c r="Q172">
        <v>772.13</v>
      </c>
      <c r="R172">
        <v>128.88999999999999</v>
      </c>
      <c r="S172">
        <v>98.14</v>
      </c>
      <c r="T172">
        <v>11419.75</v>
      </c>
      <c r="U172">
        <v>0.76</v>
      </c>
      <c r="V172">
        <v>0.86</v>
      </c>
      <c r="W172">
        <v>12.3</v>
      </c>
      <c r="X172">
        <v>0.67</v>
      </c>
      <c r="Y172">
        <v>2</v>
      </c>
      <c r="Z172">
        <v>10</v>
      </c>
    </row>
    <row r="173" spans="1:26" x14ac:dyDescent="0.25">
      <c r="A173">
        <v>10</v>
      </c>
      <c r="B173">
        <v>50</v>
      </c>
      <c r="C173" t="s">
        <v>34</v>
      </c>
      <c r="D173">
        <v>3.0979999999999999</v>
      </c>
      <c r="E173">
        <v>32.28</v>
      </c>
      <c r="F173">
        <v>29.87</v>
      </c>
      <c r="G173">
        <v>105.41</v>
      </c>
      <c r="H173">
        <v>1.61</v>
      </c>
      <c r="I173">
        <v>17</v>
      </c>
      <c r="J173">
        <v>120.26</v>
      </c>
      <c r="K173">
        <v>41.65</v>
      </c>
      <c r="L173">
        <v>11</v>
      </c>
      <c r="M173">
        <v>5</v>
      </c>
      <c r="N173">
        <v>17.61</v>
      </c>
      <c r="O173">
        <v>15065.56</v>
      </c>
      <c r="P173">
        <v>237.72</v>
      </c>
      <c r="Q173">
        <v>772.29</v>
      </c>
      <c r="R173">
        <v>126.64</v>
      </c>
      <c r="S173">
        <v>98.14</v>
      </c>
      <c r="T173">
        <v>10302.93</v>
      </c>
      <c r="U173">
        <v>0.77</v>
      </c>
      <c r="V173">
        <v>0.86</v>
      </c>
      <c r="W173">
        <v>12.32</v>
      </c>
      <c r="X173">
        <v>0.62</v>
      </c>
      <c r="Y173">
        <v>2</v>
      </c>
      <c r="Z173">
        <v>10</v>
      </c>
    </row>
    <row r="174" spans="1:26" x14ac:dyDescent="0.25">
      <c r="A174">
        <v>11</v>
      </c>
      <c r="B174">
        <v>50</v>
      </c>
      <c r="C174" t="s">
        <v>34</v>
      </c>
      <c r="D174">
        <v>3.0973000000000002</v>
      </c>
      <c r="E174">
        <v>32.29</v>
      </c>
      <c r="F174">
        <v>29.87</v>
      </c>
      <c r="G174">
        <v>105.43</v>
      </c>
      <c r="H174">
        <v>1.74</v>
      </c>
      <c r="I174">
        <v>17</v>
      </c>
      <c r="J174">
        <v>121.56</v>
      </c>
      <c r="K174">
        <v>41.65</v>
      </c>
      <c r="L174">
        <v>12</v>
      </c>
      <c r="M174">
        <v>0</v>
      </c>
      <c r="N174">
        <v>17.91</v>
      </c>
      <c r="O174">
        <v>15226.31</v>
      </c>
      <c r="P174">
        <v>239.4</v>
      </c>
      <c r="Q174">
        <v>772.38</v>
      </c>
      <c r="R174">
        <v>126.87</v>
      </c>
      <c r="S174">
        <v>98.14</v>
      </c>
      <c r="T174">
        <v>10419.469999999999</v>
      </c>
      <c r="U174">
        <v>0.77</v>
      </c>
      <c r="V174">
        <v>0.86</v>
      </c>
      <c r="W174">
        <v>12.32</v>
      </c>
      <c r="X174">
        <v>0.62</v>
      </c>
      <c r="Y174">
        <v>2</v>
      </c>
      <c r="Z174">
        <v>10</v>
      </c>
    </row>
    <row r="175" spans="1:26" x14ac:dyDescent="0.25">
      <c r="A175">
        <v>0</v>
      </c>
      <c r="B175">
        <v>25</v>
      </c>
      <c r="C175" t="s">
        <v>34</v>
      </c>
      <c r="D175">
        <v>2.516</v>
      </c>
      <c r="E175">
        <v>39.75</v>
      </c>
      <c r="F175">
        <v>35.630000000000003</v>
      </c>
      <c r="G175">
        <v>12.8</v>
      </c>
      <c r="H175">
        <v>0.28000000000000003</v>
      </c>
      <c r="I175">
        <v>167</v>
      </c>
      <c r="J175">
        <v>61.76</v>
      </c>
      <c r="K175">
        <v>28.92</v>
      </c>
      <c r="L175">
        <v>1</v>
      </c>
      <c r="M175">
        <v>165</v>
      </c>
      <c r="N175">
        <v>6.84</v>
      </c>
      <c r="O175">
        <v>7851.41</v>
      </c>
      <c r="P175">
        <v>229.47</v>
      </c>
      <c r="Q175">
        <v>773.39</v>
      </c>
      <c r="R175">
        <v>319.08</v>
      </c>
      <c r="S175">
        <v>98.14</v>
      </c>
      <c r="T175">
        <v>105773.16</v>
      </c>
      <c r="U175">
        <v>0.31</v>
      </c>
      <c r="V175">
        <v>0.72</v>
      </c>
      <c r="W175">
        <v>12.55</v>
      </c>
      <c r="X175">
        <v>6.36</v>
      </c>
      <c r="Y175">
        <v>2</v>
      </c>
      <c r="Z175">
        <v>10</v>
      </c>
    </row>
    <row r="176" spans="1:26" x14ac:dyDescent="0.25">
      <c r="A176">
        <v>1</v>
      </c>
      <c r="B176">
        <v>25</v>
      </c>
      <c r="C176" t="s">
        <v>34</v>
      </c>
      <c r="D176">
        <v>2.8794</v>
      </c>
      <c r="E176">
        <v>34.729999999999997</v>
      </c>
      <c r="F176">
        <v>31.93</v>
      </c>
      <c r="G176">
        <v>26.61</v>
      </c>
      <c r="H176">
        <v>0.55000000000000004</v>
      </c>
      <c r="I176">
        <v>72</v>
      </c>
      <c r="J176">
        <v>62.92</v>
      </c>
      <c r="K176">
        <v>28.92</v>
      </c>
      <c r="L176">
        <v>2</v>
      </c>
      <c r="M176">
        <v>70</v>
      </c>
      <c r="N176">
        <v>7</v>
      </c>
      <c r="O176">
        <v>7994.37</v>
      </c>
      <c r="P176">
        <v>196.47</v>
      </c>
      <c r="Q176">
        <v>772.5</v>
      </c>
      <c r="R176">
        <v>196.12</v>
      </c>
      <c r="S176">
        <v>98.14</v>
      </c>
      <c r="T176">
        <v>44770.63</v>
      </c>
      <c r="U176">
        <v>0.5</v>
      </c>
      <c r="V176">
        <v>0.8</v>
      </c>
      <c r="W176">
        <v>12.39</v>
      </c>
      <c r="X176">
        <v>2.68</v>
      </c>
      <c r="Y176">
        <v>2</v>
      </c>
      <c r="Z176">
        <v>10</v>
      </c>
    </row>
    <row r="177" spans="1:26" x14ac:dyDescent="0.25">
      <c r="A177">
        <v>2</v>
      </c>
      <c r="B177">
        <v>25</v>
      </c>
      <c r="C177" t="s">
        <v>34</v>
      </c>
      <c r="D177">
        <v>3.0059999999999998</v>
      </c>
      <c r="E177">
        <v>33.270000000000003</v>
      </c>
      <c r="F177">
        <v>30.86</v>
      </c>
      <c r="G177">
        <v>42.08</v>
      </c>
      <c r="H177">
        <v>0.81</v>
      </c>
      <c r="I177">
        <v>44</v>
      </c>
      <c r="J177">
        <v>64.08</v>
      </c>
      <c r="K177">
        <v>28.92</v>
      </c>
      <c r="L177">
        <v>3</v>
      </c>
      <c r="M177">
        <v>42</v>
      </c>
      <c r="N177">
        <v>7.16</v>
      </c>
      <c r="O177">
        <v>8137.65</v>
      </c>
      <c r="P177">
        <v>179.82</v>
      </c>
      <c r="Q177">
        <v>772.62</v>
      </c>
      <c r="R177">
        <v>160.44999999999999</v>
      </c>
      <c r="S177">
        <v>98.14</v>
      </c>
      <c r="T177">
        <v>27075.23</v>
      </c>
      <c r="U177">
        <v>0.61</v>
      </c>
      <c r="V177">
        <v>0.83</v>
      </c>
      <c r="W177">
        <v>12.34</v>
      </c>
      <c r="X177">
        <v>1.61</v>
      </c>
      <c r="Y177">
        <v>2</v>
      </c>
      <c r="Z177">
        <v>10</v>
      </c>
    </row>
    <row r="178" spans="1:26" x14ac:dyDescent="0.25">
      <c r="A178">
        <v>3</v>
      </c>
      <c r="B178">
        <v>25</v>
      </c>
      <c r="C178" t="s">
        <v>34</v>
      </c>
      <c r="D178">
        <v>3.0556000000000001</v>
      </c>
      <c r="E178">
        <v>32.729999999999997</v>
      </c>
      <c r="F178">
        <v>30.47</v>
      </c>
      <c r="G178">
        <v>55.4</v>
      </c>
      <c r="H178">
        <v>1.07</v>
      </c>
      <c r="I178">
        <v>33</v>
      </c>
      <c r="J178">
        <v>65.25</v>
      </c>
      <c r="K178">
        <v>28.92</v>
      </c>
      <c r="L178">
        <v>4</v>
      </c>
      <c r="M178">
        <v>9</v>
      </c>
      <c r="N178">
        <v>7.33</v>
      </c>
      <c r="O178">
        <v>8281.25</v>
      </c>
      <c r="P178">
        <v>168.82</v>
      </c>
      <c r="Q178">
        <v>772.71</v>
      </c>
      <c r="R178">
        <v>146.35</v>
      </c>
      <c r="S178">
        <v>98.14</v>
      </c>
      <c r="T178">
        <v>20078.560000000001</v>
      </c>
      <c r="U178">
        <v>0.67</v>
      </c>
      <c r="V178">
        <v>0.84</v>
      </c>
      <c r="W178">
        <v>12.36</v>
      </c>
      <c r="X178">
        <v>1.22</v>
      </c>
      <c r="Y178">
        <v>2</v>
      </c>
      <c r="Z178">
        <v>10</v>
      </c>
    </row>
    <row r="179" spans="1:26" x14ac:dyDescent="0.25">
      <c r="A179">
        <v>4</v>
      </c>
      <c r="B179">
        <v>25</v>
      </c>
      <c r="C179" t="s">
        <v>34</v>
      </c>
      <c r="D179">
        <v>3.0583999999999998</v>
      </c>
      <c r="E179">
        <v>32.700000000000003</v>
      </c>
      <c r="F179">
        <v>30.46</v>
      </c>
      <c r="G179">
        <v>57.11</v>
      </c>
      <c r="H179">
        <v>1.31</v>
      </c>
      <c r="I179">
        <v>32</v>
      </c>
      <c r="J179">
        <v>66.42</v>
      </c>
      <c r="K179">
        <v>28.92</v>
      </c>
      <c r="L179">
        <v>5</v>
      </c>
      <c r="M179">
        <v>0</v>
      </c>
      <c r="N179">
        <v>7.49</v>
      </c>
      <c r="O179">
        <v>8425.16</v>
      </c>
      <c r="P179">
        <v>170.75</v>
      </c>
      <c r="Q179">
        <v>772.69</v>
      </c>
      <c r="R179">
        <v>145.44</v>
      </c>
      <c r="S179">
        <v>98.14</v>
      </c>
      <c r="T179">
        <v>19628.560000000001</v>
      </c>
      <c r="U179">
        <v>0.67</v>
      </c>
      <c r="V179">
        <v>0.84</v>
      </c>
      <c r="W179">
        <v>12.37</v>
      </c>
      <c r="X179">
        <v>1.21</v>
      </c>
      <c r="Y179">
        <v>2</v>
      </c>
      <c r="Z179">
        <v>10</v>
      </c>
    </row>
    <row r="180" spans="1:26" x14ac:dyDescent="0.25">
      <c r="A180">
        <v>0</v>
      </c>
      <c r="B180">
        <v>85</v>
      </c>
      <c r="C180" t="s">
        <v>34</v>
      </c>
      <c r="D180">
        <v>1.5677000000000001</v>
      </c>
      <c r="E180">
        <v>63.79</v>
      </c>
      <c r="F180">
        <v>46.6</v>
      </c>
      <c r="G180">
        <v>6.4</v>
      </c>
      <c r="H180">
        <v>0.11</v>
      </c>
      <c r="I180">
        <v>437</v>
      </c>
      <c r="J180">
        <v>167.88</v>
      </c>
      <c r="K180">
        <v>51.39</v>
      </c>
      <c r="L180">
        <v>1</v>
      </c>
      <c r="M180">
        <v>435</v>
      </c>
      <c r="N180">
        <v>30.49</v>
      </c>
      <c r="O180">
        <v>20939.59</v>
      </c>
      <c r="P180">
        <v>599.26</v>
      </c>
      <c r="Q180">
        <v>775.91</v>
      </c>
      <c r="R180">
        <v>686.09</v>
      </c>
      <c r="S180">
        <v>98.14</v>
      </c>
      <c r="T180">
        <v>287929</v>
      </c>
      <c r="U180">
        <v>0.14000000000000001</v>
      </c>
      <c r="V180">
        <v>0.55000000000000004</v>
      </c>
      <c r="W180">
        <v>12.99</v>
      </c>
      <c r="X180">
        <v>17.3</v>
      </c>
      <c r="Y180">
        <v>2</v>
      </c>
      <c r="Z180">
        <v>10</v>
      </c>
    </row>
    <row r="181" spans="1:26" x14ac:dyDescent="0.25">
      <c r="A181">
        <v>1</v>
      </c>
      <c r="B181">
        <v>85</v>
      </c>
      <c r="C181" t="s">
        <v>34</v>
      </c>
      <c r="D181">
        <v>2.2957000000000001</v>
      </c>
      <c r="E181">
        <v>43.56</v>
      </c>
      <c r="F181">
        <v>35.56</v>
      </c>
      <c r="G181">
        <v>12.85</v>
      </c>
      <c r="H181">
        <v>0.21</v>
      </c>
      <c r="I181">
        <v>166</v>
      </c>
      <c r="J181">
        <v>169.33</v>
      </c>
      <c r="K181">
        <v>51.39</v>
      </c>
      <c r="L181">
        <v>2</v>
      </c>
      <c r="M181">
        <v>164</v>
      </c>
      <c r="N181">
        <v>30.94</v>
      </c>
      <c r="O181">
        <v>21118.46</v>
      </c>
      <c r="P181">
        <v>456.04</v>
      </c>
      <c r="Q181">
        <v>773.26</v>
      </c>
      <c r="R181">
        <v>316.66000000000003</v>
      </c>
      <c r="S181">
        <v>98.14</v>
      </c>
      <c r="T181">
        <v>104566.33</v>
      </c>
      <c r="U181">
        <v>0.31</v>
      </c>
      <c r="V181">
        <v>0.72</v>
      </c>
      <c r="W181">
        <v>12.55</v>
      </c>
      <c r="X181">
        <v>6.29</v>
      </c>
      <c r="Y181">
        <v>2</v>
      </c>
      <c r="Z181">
        <v>10</v>
      </c>
    </row>
    <row r="182" spans="1:26" x14ac:dyDescent="0.25">
      <c r="A182">
        <v>2</v>
      </c>
      <c r="B182">
        <v>85</v>
      </c>
      <c r="C182" t="s">
        <v>34</v>
      </c>
      <c r="D182">
        <v>2.5630000000000002</v>
      </c>
      <c r="E182">
        <v>39.020000000000003</v>
      </c>
      <c r="F182">
        <v>33.15</v>
      </c>
      <c r="G182">
        <v>19.309999999999999</v>
      </c>
      <c r="H182">
        <v>0.31</v>
      </c>
      <c r="I182">
        <v>103</v>
      </c>
      <c r="J182">
        <v>170.79</v>
      </c>
      <c r="K182">
        <v>51.39</v>
      </c>
      <c r="L182">
        <v>3</v>
      </c>
      <c r="M182">
        <v>101</v>
      </c>
      <c r="N182">
        <v>31.4</v>
      </c>
      <c r="O182">
        <v>21297.94</v>
      </c>
      <c r="P182">
        <v>422.87</v>
      </c>
      <c r="Q182">
        <v>772.83</v>
      </c>
      <c r="R182">
        <v>236.12</v>
      </c>
      <c r="S182">
        <v>98.14</v>
      </c>
      <c r="T182">
        <v>64613.98</v>
      </c>
      <c r="U182">
        <v>0.42</v>
      </c>
      <c r="V182">
        <v>0.77</v>
      </c>
      <c r="W182">
        <v>12.46</v>
      </c>
      <c r="X182">
        <v>3.9</v>
      </c>
      <c r="Y182">
        <v>2</v>
      </c>
      <c r="Z182">
        <v>10</v>
      </c>
    </row>
    <row r="183" spans="1:26" x14ac:dyDescent="0.25">
      <c r="A183">
        <v>3</v>
      </c>
      <c r="B183">
        <v>85</v>
      </c>
      <c r="C183" t="s">
        <v>34</v>
      </c>
      <c r="D183">
        <v>2.7107000000000001</v>
      </c>
      <c r="E183">
        <v>36.89</v>
      </c>
      <c r="F183">
        <v>32.01</v>
      </c>
      <c r="G183">
        <v>25.95</v>
      </c>
      <c r="H183">
        <v>0.41</v>
      </c>
      <c r="I183">
        <v>74</v>
      </c>
      <c r="J183">
        <v>172.25</v>
      </c>
      <c r="K183">
        <v>51.39</v>
      </c>
      <c r="L183">
        <v>4</v>
      </c>
      <c r="M183">
        <v>72</v>
      </c>
      <c r="N183">
        <v>31.86</v>
      </c>
      <c r="O183">
        <v>21478.05</v>
      </c>
      <c r="P183">
        <v>405.79</v>
      </c>
      <c r="Q183">
        <v>772.93</v>
      </c>
      <c r="R183">
        <v>198.37</v>
      </c>
      <c r="S183">
        <v>98.14</v>
      </c>
      <c r="T183">
        <v>45885.62</v>
      </c>
      <c r="U183">
        <v>0.49</v>
      </c>
      <c r="V183">
        <v>0.8</v>
      </c>
      <c r="W183">
        <v>12.4</v>
      </c>
      <c r="X183">
        <v>2.75</v>
      </c>
      <c r="Y183">
        <v>2</v>
      </c>
      <c r="Z183">
        <v>10</v>
      </c>
    </row>
    <row r="184" spans="1:26" x14ac:dyDescent="0.25">
      <c r="A184">
        <v>4</v>
      </c>
      <c r="B184">
        <v>85</v>
      </c>
      <c r="C184" t="s">
        <v>34</v>
      </c>
      <c r="D184">
        <v>2.7976000000000001</v>
      </c>
      <c r="E184">
        <v>35.74</v>
      </c>
      <c r="F184">
        <v>31.41</v>
      </c>
      <c r="G184">
        <v>32.49</v>
      </c>
      <c r="H184">
        <v>0.51</v>
      </c>
      <c r="I184">
        <v>58</v>
      </c>
      <c r="J184">
        <v>173.71</v>
      </c>
      <c r="K184">
        <v>51.39</v>
      </c>
      <c r="L184">
        <v>5</v>
      </c>
      <c r="M184">
        <v>56</v>
      </c>
      <c r="N184">
        <v>32.32</v>
      </c>
      <c r="O184">
        <v>21658.78</v>
      </c>
      <c r="P184">
        <v>395.57</v>
      </c>
      <c r="Q184">
        <v>772.49</v>
      </c>
      <c r="R184">
        <v>178.68</v>
      </c>
      <c r="S184">
        <v>98.14</v>
      </c>
      <c r="T184">
        <v>36118.57</v>
      </c>
      <c r="U184">
        <v>0.55000000000000004</v>
      </c>
      <c r="V184">
        <v>0.82</v>
      </c>
      <c r="W184">
        <v>12.36</v>
      </c>
      <c r="X184">
        <v>2.15</v>
      </c>
      <c r="Y184">
        <v>2</v>
      </c>
      <c r="Z184">
        <v>10</v>
      </c>
    </row>
    <row r="185" spans="1:26" x14ac:dyDescent="0.25">
      <c r="A185">
        <v>5</v>
      </c>
      <c r="B185">
        <v>85</v>
      </c>
      <c r="C185" t="s">
        <v>34</v>
      </c>
      <c r="D185">
        <v>2.8563999999999998</v>
      </c>
      <c r="E185">
        <v>35.01</v>
      </c>
      <c r="F185">
        <v>31.01</v>
      </c>
      <c r="G185">
        <v>38.76</v>
      </c>
      <c r="H185">
        <v>0.61</v>
      </c>
      <c r="I185">
        <v>48</v>
      </c>
      <c r="J185">
        <v>175.18</v>
      </c>
      <c r="K185">
        <v>51.39</v>
      </c>
      <c r="L185">
        <v>6</v>
      </c>
      <c r="M185">
        <v>46</v>
      </c>
      <c r="N185">
        <v>32.79</v>
      </c>
      <c r="O185">
        <v>21840.16</v>
      </c>
      <c r="P185">
        <v>387.91</v>
      </c>
      <c r="Q185">
        <v>772.47</v>
      </c>
      <c r="R185">
        <v>165.24</v>
      </c>
      <c r="S185">
        <v>98.14</v>
      </c>
      <c r="T185">
        <v>29447.49</v>
      </c>
      <c r="U185">
        <v>0.59</v>
      </c>
      <c r="V185">
        <v>0.83</v>
      </c>
      <c r="W185">
        <v>12.35</v>
      </c>
      <c r="X185">
        <v>1.76</v>
      </c>
      <c r="Y185">
        <v>2</v>
      </c>
      <c r="Z185">
        <v>10</v>
      </c>
    </row>
    <row r="186" spans="1:26" x14ac:dyDescent="0.25">
      <c r="A186">
        <v>6</v>
      </c>
      <c r="B186">
        <v>85</v>
      </c>
      <c r="C186" t="s">
        <v>34</v>
      </c>
      <c r="D186">
        <v>2.8982000000000001</v>
      </c>
      <c r="E186">
        <v>34.5</v>
      </c>
      <c r="F186">
        <v>30.74</v>
      </c>
      <c r="G186">
        <v>44.99</v>
      </c>
      <c r="H186">
        <v>0.7</v>
      </c>
      <c r="I186">
        <v>41</v>
      </c>
      <c r="J186">
        <v>176.66</v>
      </c>
      <c r="K186">
        <v>51.39</v>
      </c>
      <c r="L186">
        <v>7</v>
      </c>
      <c r="M186">
        <v>39</v>
      </c>
      <c r="N186">
        <v>33.270000000000003</v>
      </c>
      <c r="O186">
        <v>22022.17</v>
      </c>
      <c r="P186">
        <v>382.01</v>
      </c>
      <c r="Q186">
        <v>772.45</v>
      </c>
      <c r="R186">
        <v>156.25</v>
      </c>
      <c r="S186">
        <v>98.14</v>
      </c>
      <c r="T186">
        <v>24990.73</v>
      </c>
      <c r="U186">
        <v>0.63</v>
      </c>
      <c r="V186">
        <v>0.84</v>
      </c>
      <c r="W186">
        <v>12.34</v>
      </c>
      <c r="X186">
        <v>1.49</v>
      </c>
      <c r="Y186">
        <v>2</v>
      </c>
      <c r="Z186">
        <v>10</v>
      </c>
    </row>
    <row r="187" spans="1:26" x14ac:dyDescent="0.25">
      <c r="A187">
        <v>7</v>
      </c>
      <c r="B187">
        <v>85</v>
      </c>
      <c r="C187" t="s">
        <v>34</v>
      </c>
      <c r="D187">
        <v>2.9339</v>
      </c>
      <c r="E187">
        <v>34.08</v>
      </c>
      <c r="F187">
        <v>30.53</v>
      </c>
      <c r="G187">
        <v>52.33</v>
      </c>
      <c r="H187">
        <v>0.8</v>
      </c>
      <c r="I187">
        <v>35</v>
      </c>
      <c r="J187">
        <v>178.14</v>
      </c>
      <c r="K187">
        <v>51.39</v>
      </c>
      <c r="L187">
        <v>8</v>
      </c>
      <c r="M187">
        <v>33</v>
      </c>
      <c r="N187">
        <v>33.75</v>
      </c>
      <c r="O187">
        <v>22204.83</v>
      </c>
      <c r="P187">
        <v>376.59</v>
      </c>
      <c r="Q187">
        <v>772.3</v>
      </c>
      <c r="R187">
        <v>149.34</v>
      </c>
      <c r="S187">
        <v>98.14</v>
      </c>
      <c r="T187">
        <v>21565.599999999999</v>
      </c>
      <c r="U187">
        <v>0.66</v>
      </c>
      <c r="V187">
        <v>0.84</v>
      </c>
      <c r="W187">
        <v>12.33</v>
      </c>
      <c r="X187">
        <v>1.28</v>
      </c>
      <c r="Y187">
        <v>2</v>
      </c>
      <c r="Z187">
        <v>10</v>
      </c>
    </row>
    <row r="188" spans="1:26" x14ac:dyDescent="0.25">
      <c r="A188">
        <v>8</v>
      </c>
      <c r="B188">
        <v>85</v>
      </c>
      <c r="C188" t="s">
        <v>34</v>
      </c>
      <c r="D188">
        <v>2.9581</v>
      </c>
      <c r="E188">
        <v>33.799999999999997</v>
      </c>
      <c r="F188">
        <v>30.38</v>
      </c>
      <c r="G188">
        <v>58.8</v>
      </c>
      <c r="H188">
        <v>0.89</v>
      </c>
      <c r="I188">
        <v>31</v>
      </c>
      <c r="J188">
        <v>179.63</v>
      </c>
      <c r="K188">
        <v>51.39</v>
      </c>
      <c r="L188">
        <v>9</v>
      </c>
      <c r="M188">
        <v>29</v>
      </c>
      <c r="N188">
        <v>34.24</v>
      </c>
      <c r="O188">
        <v>22388.15</v>
      </c>
      <c r="P188">
        <v>372.55</v>
      </c>
      <c r="Q188">
        <v>772.22</v>
      </c>
      <c r="R188">
        <v>144.5</v>
      </c>
      <c r="S188">
        <v>98.14</v>
      </c>
      <c r="T188">
        <v>19165.28</v>
      </c>
      <c r="U188">
        <v>0.68</v>
      </c>
      <c r="V188">
        <v>0.84</v>
      </c>
      <c r="W188">
        <v>12.32</v>
      </c>
      <c r="X188">
        <v>1.1299999999999999</v>
      </c>
      <c r="Y188">
        <v>2</v>
      </c>
      <c r="Z188">
        <v>10</v>
      </c>
    </row>
    <row r="189" spans="1:26" x14ac:dyDescent="0.25">
      <c r="A189">
        <v>9</v>
      </c>
      <c r="B189">
        <v>85</v>
      </c>
      <c r="C189" t="s">
        <v>34</v>
      </c>
      <c r="D189">
        <v>2.9773999999999998</v>
      </c>
      <c r="E189">
        <v>33.590000000000003</v>
      </c>
      <c r="F189">
        <v>30.27</v>
      </c>
      <c r="G189">
        <v>64.849999999999994</v>
      </c>
      <c r="H189">
        <v>0.98</v>
      </c>
      <c r="I189">
        <v>28</v>
      </c>
      <c r="J189">
        <v>181.12</v>
      </c>
      <c r="K189">
        <v>51.39</v>
      </c>
      <c r="L189">
        <v>10</v>
      </c>
      <c r="M189">
        <v>26</v>
      </c>
      <c r="N189">
        <v>34.729999999999997</v>
      </c>
      <c r="O189">
        <v>22572.13</v>
      </c>
      <c r="P189">
        <v>368.45</v>
      </c>
      <c r="Q189">
        <v>772.22</v>
      </c>
      <c r="R189">
        <v>140.47999999999999</v>
      </c>
      <c r="S189">
        <v>98.14</v>
      </c>
      <c r="T189">
        <v>17169.75</v>
      </c>
      <c r="U189">
        <v>0.7</v>
      </c>
      <c r="V189">
        <v>0.85</v>
      </c>
      <c r="W189">
        <v>12.32</v>
      </c>
      <c r="X189">
        <v>1.02</v>
      </c>
      <c r="Y189">
        <v>2</v>
      </c>
      <c r="Z189">
        <v>10</v>
      </c>
    </row>
    <row r="190" spans="1:26" x14ac:dyDescent="0.25">
      <c r="A190">
        <v>10</v>
      </c>
      <c r="B190">
        <v>85</v>
      </c>
      <c r="C190" t="s">
        <v>34</v>
      </c>
      <c r="D190">
        <v>2.9971999999999999</v>
      </c>
      <c r="E190">
        <v>33.36</v>
      </c>
      <c r="F190">
        <v>30.14</v>
      </c>
      <c r="G190">
        <v>72.349999999999994</v>
      </c>
      <c r="H190">
        <v>1.07</v>
      </c>
      <c r="I190">
        <v>25</v>
      </c>
      <c r="J190">
        <v>182.62</v>
      </c>
      <c r="K190">
        <v>51.39</v>
      </c>
      <c r="L190">
        <v>11</v>
      </c>
      <c r="M190">
        <v>23</v>
      </c>
      <c r="N190">
        <v>35.22</v>
      </c>
      <c r="O190">
        <v>22756.91</v>
      </c>
      <c r="P190">
        <v>364.52</v>
      </c>
      <c r="Q190">
        <v>772.32</v>
      </c>
      <c r="R190">
        <v>136.68</v>
      </c>
      <c r="S190">
        <v>98.14</v>
      </c>
      <c r="T190">
        <v>15282.14</v>
      </c>
      <c r="U190">
        <v>0.72</v>
      </c>
      <c r="V190">
        <v>0.85</v>
      </c>
      <c r="W190">
        <v>12.31</v>
      </c>
      <c r="X190">
        <v>0.9</v>
      </c>
      <c r="Y190">
        <v>2</v>
      </c>
      <c r="Z190">
        <v>10</v>
      </c>
    </row>
    <row r="191" spans="1:26" x14ac:dyDescent="0.25">
      <c r="A191">
        <v>11</v>
      </c>
      <c r="B191">
        <v>85</v>
      </c>
      <c r="C191" t="s">
        <v>34</v>
      </c>
      <c r="D191">
        <v>3.008</v>
      </c>
      <c r="E191">
        <v>33.24</v>
      </c>
      <c r="F191">
        <v>30.09</v>
      </c>
      <c r="G191">
        <v>78.5</v>
      </c>
      <c r="H191">
        <v>1.1599999999999999</v>
      </c>
      <c r="I191">
        <v>23</v>
      </c>
      <c r="J191">
        <v>184.12</v>
      </c>
      <c r="K191">
        <v>51.39</v>
      </c>
      <c r="L191">
        <v>12</v>
      </c>
      <c r="M191">
        <v>21</v>
      </c>
      <c r="N191">
        <v>35.729999999999997</v>
      </c>
      <c r="O191">
        <v>22942.240000000002</v>
      </c>
      <c r="P191">
        <v>361.44</v>
      </c>
      <c r="Q191">
        <v>772.3</v>
      </c>
      <c r="R191">
        <v>134.68</v>
      </c>
      <c r="S191">
        <v>98.14</v>
      </c>
      <c r="T191">
        <v>14292.53</v>
      </c>
      <c r="U191">
        <v>0.73</v>
      </c>
      <c r="V191">
        <v>0.85</v>
      </c>
      <c r="W191">
        <v>12.31</v>
      </c>
      <c r="X191">
        <v>0.84</v>
      </c>
      <c r="Y191">
        <v>2</v>
      </c>
      <c r="Z191">
        <v>10</v>
      </c>
    </row>
    <row r="192" spans="1:26" x14ac:dyDescent="0.25">
      <c r="A192">
        <v>12</v>
      </c>
      <c r="B192">
        <v>85</v>
      </c>
      <c r="C192" t="s">
        <v>34</v>
      </c>
      <c r="D192">
        <v>3.0226999999999999</v>
      </c>
      <c r="E192">
        <v>33.08</v>
      </c>
      <c r="F192">
        <v>30</v>
      </c>
      <c r="G192">
        <v>85.71</v>
      </c>
      <c r="H192">
        <v>1.24</v>
      </c>
      <c r="I192">
        <v>21</v>
      </c>
      <c r="J192">
        <v>185.63</v>
      </c>
      <c r="K192">
        <v>51.39</v>
      </c>
      <c r="L192">
        <v>13</v>
      </c>
      <c r="M192">
        <v>19</v>
      </c>
      <c r="N192">
        <v>36.24</v>
      </c>
      <c r="O192">
        <v>23128.27</v>
      </c>
      <c r="P192">
        <v>357.56</v>
      </c>
      <c r="Q192">
        <v>772.26</v>
      </c>
      <c r="R192">
        <v>131.85</v>
      </c>
      <c r="S192">
        <v>98.14</v>
      </c>
      <c r="T192">
        <v>12890.13</v>
      </c>
      <c r="U192">
        <v>0.74</v>
      </c>
      <c r="V192">
        <v>0.86</v>
      </c>
      <c r="W192">
        <v>12.3</v>
      </c>
      <c r="X192">
        <v>0.75</v>
      </c>
      <c r="Y192">
        <v>2</v>
      </c>
      <c r="Z192">
        <v>10</v>
      </c>
    </row>
    <row r="193" spans="1:26" x14ac:dyDescent="0.25">
      <c r="A193">
        <v>13</v>
      </c>
      <c r="B193">
        <v>85</v>
      </c>
      <c r="C193" t="s">
        <v>34</v>
      </c>
      <c r="D193">
        <v>3.0287000000000002</v>
      </c>
      <c r="E193">
        <v>33.020000000000003</v>
      </c>
      <c r="F193">
        <v>29.97</v>
      </c>
      <c r="G193">
        <v>89.9</v>
      </c>
      <c r="H193">
        <v>1.33</v>
      </c>
      <c r="I193">
        <v>20</v>
      </c>
      <c r="J193">
        <v>187.14</v>
      </c>
      <c r="K193">
        <v>51.39</v>
      </c>
      <c r="L193">
        <v>14</v>
      </c>
      <c r="M193">
        <v>18</v>
      </c>
      <c r="N193">
        <v>36.75</v>
      </c>
      <c r="O193">
        <v>23314.98</v>
      </c>
      <c r="P193">
        <v>354.02</v>
      </c>
      <c r="Q193">
        <v>772.22</v>
      </c>
      <c r="R193">
        <v>130.68</v>
      </c>
      <c r="S193">
        <v>98.14</v>
      </c>
      <c r="T193">
        <v>12310.63</v>
      </c>
      <c r="U193">
        <v>0.75</v>
      </c>
      <c r="V193">
        <v>0.86</v>
      </c>
      <c r="W193">
        <v>12.3</v>
      </c>
      <c r="X193">
        <v>0.72</v>
      </c>
      <c r="Y193">
        <v>2</v>
      </c>
      <c r="Z193">
        <v>10</v>
      </c>
    </row>
    <row r="194" spans="1:26" x14ac:dyDescent="0.25">
      <c r="A194">
        <v>14</v>
      </c>
      <c r="B194">
        <v>85</v>
      </c>
      <c r="C194" t="s">
        <v>34</v>
      </c>
      <c r="D194">
        <v>3.0432999999999999</v>
      </c>
      <c r="E194">
        <v>32.86</v>
      </c>
      <c r="F194">
        <v>29.88</v>
      </c>
      <c r="G194">
        <v>99.59</v>
      </c>
      <c r="H194">
        <v>1.41</v>
      </c>
      <c r="I194">
        <v>18</v>
      </c>
      <c r="J194">
        <v>188.66</v>
      </c>
      <c r="K194">
        <v>51.39</v>
      </c>
      <c r="L194">
        <v>15</v>
      </c>
      <c r="M194">
        <v>16</v>
      </c>
      <c r="N194">
        <v>37.270000000000003</v>
      </c>
      <c r="O194">
        <v>23502.400000000001</v>
      </c>
      <c r="P194">
        <v>350.41</v>
      </c>
      <c r="Q194">
        <v>772.21</v>
      </c>
      <c r="R194">
        <v>127.77</v>
      </c>
      <c r="S194">
        <v>98.14</v>
      </c>
      <c r="T194">
        <v>10861.64</v>
      </c>
      <c r="U194">
        <v>0.77</v>
      </c>
      <c r="V194">
        <v>0.86</v>
      </c>
      <c r="W194">
        <v>12.3</v>
      </c>
      <c r="X194">
        <v>0.63</v>
      </c>
      <c r="Y194">
        <v>2</v>
      </c>
      <c r="Z194">
        <v>10</v>
      </c>
    </row>
    <row r="195" spans="1:26" x14ac:dyDescent="0.25">
      <c r="A195">
        <v>15</v>
      </c>
      <c r="B195">
        <v>85</v>
      </c>
      <c r="C195" t="s">
        <v>34</v>
      </c>
      <c r="D195">
        <v>3.0497000000000001</v>
      </c>
      <c r="E195">
        <v>32.79</v>
      </c>
      <c r="F195">
        <v>29.84</v>
      </c>
      <c r="G195">
        <v>105.32</v>
      </c>
      <c r="H195">
        <v>1.49</v>
      </c>
      <c r="I195">
        <v>17</v>
      </c>
      <c r="J195">
        <v>190.19</v>
      </c>
      <c r="K195">
        <v>51.39</v>
      </c>
      <c r="L195">
        <v>16</v>
      </c>
      <c r="M195">
        <v>15</v>
      </c>
      <c r="N195">
        <v>37.79</v>
      </c>
      <c r="O195">
        <v>23690.52</v>
      </c>
      <c r="P195">
        <v>347.38</v>
      </c>
      <c r="Q195">
        <v>772.19</v>
      </c>
      <c r="R195">
        <v>126.47</v>
      </c>
      <c r="S195">
        <v>98.14</v>
      </c>
      <c r="T195">
        <v>10219.5</v>
      </c>
      <c r="U195">
        <v>0.78</v>
      </c>
      <c r="V195">
        <v>0.86</v>
      </c>
      <c r="W195">
        <v>12.3</v>
      </c>
      <c r="X195">
        <v>0.59</v>
      </c>
      <c r="Y195">
        <v>2</v>
      </c>
      <c r="Z195">
        <v>10</v>
      </c>
    </row>
    <row r="196" spans="1:26" x14ac:dyDescent="0.25">
      <c r="A196">
        <v>16</v>
      </c>
      <c r="B196">
        <v>85</v>
      </c>
      <c r="C196" t="s">
        <v>34</v>
      </c>
      <c r="D196">
        <v>3.0556999999999999</v>
      </c>
      <c r="E196">
        <v>32.729999999999997</v>
      </c>
      <c r="F196">
        <v>29.81</v>
      </c>
      <c r="G196">
        <v>111.79</v>
      </c>
      <c r="H196">
        <v>1.57</v>
      </c>
      <c r="I196">
        <v>16</v>
      </c>
      <c r="J196">
        <v>191.72</v>
      </c>
      <c r="K196">
        <v>51.39</v>
      </c>
      <c r="L196">
        <v>17</v>
      </c>
      <c r="M196">
        <v>14</v>
      </c>
      <c r="N196">
        <v>38.33</v>
      </c>
      <c r="O196">
        <v>23879.37</v>
      </c>
      <c r="P196">
        <v>343.85</v>
      </c>
      <c r="Q196">
        <v>772.09</v>
      </c>
      <c r="R196">
        <v>125.51</v>
      </c>
      <c r="S196">
        <v>98.14</v>
      </c>
      <c r="T196">
        <v>9741.82</v>
      </c>
      <c r="U196">
        <v>0.78</v>
      </c>
      <c r="V196">
        <v>0.86</v>
      </c>
      <c r="W196">
        <v>12.3</v>
      </c>
      <c r="X196">
        <v>0.56000000000000005</v>
      </c>
      <c r="Y196">
        <v>2</v>
      </c>
      <c r="Z196">
        <v>10</v>
      </c>
    </row>
    <row r="197" spans="1:26" x14ac:dyDescent="0.25">
      <c r="A197">
        <v>17</v>
      </c>
      <c r="B197">
        <v>85</v>
      </c>
      <c r="C197" t="s">
        <v>34</v>
      </c>
      <c r="D197">
        <v>3.0640999999999998</v>
      </c>
      <c r="E197">
        <v>32.64</v>
      </c>
      <c r="F197">
        <v>29.75</v>
      </c>
      <c r="G197">
        <v>119.02</v>
      </c>
      <c r="H197">
        <v>1.65</v>
      </c>
      <c r="I197">
        <v>15</v>
      </c>
      <c r="J197">
        <v>193.26</v>
      </c>
      <c r="K197">
        <v>51.39</v>
      </c>
      <c r="L197">
        <v>18</v>
      </c>
      <c r="M197">
        <v>13</v>
      </c>
      <c r="N197">
        <v>38.86</v>
      </c>
      <c r="O197">
        <v>24068.93</v>
      </c>
      <c r="P197">
        <v>340.62</v>
      </c>
      <c r="Q197">
        <v>772.19</v>
      </c>
      <c r="R197">
        <v>123.4</v>
      </c>
      <c r="S197">
        <v>98.14</v>
      </c>
      <c r="T197">
        <v>8694.41</v>
      </c>
      <c r="U197">
        <v>0.8</v>
      </c>
      <c r="V197">
        <v>0.86</v>
      </c>
      <c r="W197">
        <v>12.3</v>
      </c>
      <c r="X197">
        <v>0.51</v>
      </c>
      <c r="Y197">
        <v>2</v>
      </c>
      <c r="Z197">
        <v>10</v>
      </c>
    </row>
    <row r="198" spans="1:26" x14ac:dyDescent="0.25">
      <c r="A198">
        <v>18</v>
      </c>
      <c r="B198">
        <v>85</v>
      </c>
      <c r="C198" t="s">
        <v>34</v>
      </c>
      <c r="D198">
        <v>3.0705</v>
      </c>
      <c r="E198">
        <v>32.57</v>
      </c>
      <c r="F198">
        <v>29.72</v>
      </c>
      <c r="G198">
        <v>127.38</v>
      </c>
      <c r="H198">
        <v>1.73</v>
      </c>
      <c r="I198">
        <v>14</v>
      </c>
      <c r="J198">
        <v>194.8</v>
      </c>
      <c r="K198">
        <v>51.39</v>
      </c>
      <c r="L198">
        <v>19</v>
      </c>
      <c r="M198">
        <v>12</v>
      </c>
      <c r="N198">
        <v>39.409999999999997</v>
      </c>
      <c r="O198">
        <v>24259.23</v>
      </c>
      <c r="P198">
        <v>337.86</v>
      </c>
      <c r="Q198">
        <v>772.17</v>
      </c>
      <c r="R198">
        <v>122.58</v>
      </c>
      <c r="S198">
        <v>98.14</v>
      </c>
      <c r="T198">
        <v>8290</v>
      </c>
      <c r="U198">
        <v>0.8</v>
      </c>
      <c r="V198">
        <v>0.86</v>
      </c>
      <c r="W198">
        <v>12.29</v>
      </c>
      <c r="X198">
        <v>0.47</v>
      </c>
      <c r="Y198">
        <v>2</v>
      </c>
      <c r="Z198">
        <v>10</v>
      </c>
    </row>
    <row r="199" spans="1:26" x14ac:dyDescent="0.25">
      <c r="A199">
        <v>19</v>
      </c>
      <c r="B199">
        <v>85</v>
      </c>
      <c r="C199" t="s">
        <v>34</v>
      </c>
      <c r="D199">
        <v>3.0781000000000001</v>
      </c>
      <c r="E199">
        <v>32.49</v>
      </c>
      <c r="F199">
        <v>29.67</v>
      </c>
      <c r="G199">
        <v>136.96</v>
      </c>
      <c r="H199">
        <v>1.81</v>
      </c>
      <c r="I199">
        <v>13</v>
      </c>
      <c r="J199">
        <v>196.35</v>
      </c>
      <c r="K199">
        <v>51.39</v>
      </c>
      <c r="L199">
        <v>20</v>
      </c>
      <c r="M199">
        <v>11</v>
      </c>
      <c r="N199">
        <v>39.96</v>
      </c>
      <c r="O199">
        <v>24450.27</v>
      </c>
      <c r="P199">
        <v>332.67</v>
      </c>
      <c r="Q199">
        <v>772.17</v>
      </c>
      <c r="R199">
        <v>120.97</v>
      </c>
      <c r="S199">
        <v>98.14</v>
      </c>
      <c r="T199">
        <v>7485.85</v>
      </c>
      <c r="U199">
        <v>0.81</v>
      </c>
      <c r="V199">
        <v>0.87</v>
      </c>
      <c r="W199">
        <v>12.29</v>
      </c>
      <c r="X199">
        <v>0.43</v>
      </c>
      <c r="Y199">
        <v>2</v>
      </c>
      <c r="Z199">
        <v>10</v>
      </c>
    </row>
    <row r="200" spans="1:26" x14ac:dyDescent="0.25">
      <c r="A200">
        <v>20</v>
      </c>
      <c r="B200">
        <v>85</v>
      </c>
      <c r="C200" t="s">
        <v>34</v>
      </c>
      <c r="D200">
        <v>3.0764</v>
      </c>
      <c r="E200">
        <v>32.51</v>
      </c>
      <c r="F200">
        <v>29.69</v>
      </c>
      <c r="G200">
        <v>137.04</v>
      </c>
      <c r="H200">
        <v>1.88</v>
      </c>
      <c r="I200">
        <v>13</v>
      </c>
      <c r="J200">
        <v>197.9</v>
      </c>
      <c r="K200">
        <v>51.39</v>
      </c>
      <c r="L200">
        <v>21</v>
      </c>
      <c r="M200">
        <v>11</v>
      </c>
      <c r="N200">
        <v>40.51</v>
      </c>
      <c r="O200">
        <v>24642.07</v>
      </c>
      <c r="P200">
        <v>331.57</v>
      </c>
      <c r="Q200">
        <v>772.09</v>
      </c>
      <c r="R200">
        <v>121.59</v>
      </c>
      <c r="S200">
        <v>98.14</v>
      </c>
      <c r="T200">
        <v>7798.05</v>
      </c>
      <c r="U200">
        <v>0.81</v>
      </c>
      <c r="V200">
        <v>0.86</v>
      </c>
      <c r="W200">
        <v>12.29</v>
      </c>
      <c r="X200">
        <v>0.45</v>
      </c>
      <c r="Y200">
        <v>2</v>
      </c>
      <c r="Z200">
        <v>10</v>
      </c>
    </row>
    <row r="201" spans="1:26" x14ac:dyDescent="0.25">
      <c r="A201">
        <v>21</v>
      </c>
      <c r="B201">
        <v>85</v>
      </c>
      <c r="C201" t="s">
        <v>34</v>
      </c>
      <c r="D201">
        <v>3.0830000000000002</v>
      </c>
      <c r="E201">
        <v>32.44</v>
      </c>
      <c r="F201">
        <v>29.66</v>
      </c>
      <c r="G201">
        <v>148.28</v>
      </c>
      <c r="H201">
        <v>1.96</v>
      </c>
      <c r="I201">
        <v>12</v>
      </c>
      <c r="J201">
        <v>199.46</v>
      </c>
      <c r="K201">
        <v>51.39</v>
      </c>
      <c r="L201">
        <v>22</v>
      </c>
      <c r="M201">
        <v>10</v>
      </c>
      <c r="N201">
        <v>41.07</v>
      </c>
      <c r="O201">
        <v>24834.62</v>
      </c>
      <c r="P201">
        <v>328.03</v>
      </c>
      <c r="Q201">
        <v>772.12</v>
      </c>
      <c r="R201">
        <v>120.37</v>
      </c>
      <c r="S201">
        <v>98.14</v>
      </c>
      <c r="T201">
        <v>7193.45</v>
      </c>
      <c r="U201">
        <v>0.82</v>
      </c>
      <c r="V201">
        <v>0.87</v>
      </c>
      <c r="W201">
        <v>12.29</v>
      </c>
      <c r="X201">
        <v>0.41</v>
      </c>
      <c r="Y201">
        <v>2</v>
      </c>
      <c r="Z201">
        <v>10</v>
      </c>
    </row>
    <row r="202" spans="1:26" x14ac:dyDescent="0.25">
      <c r="A202">
        <v>22</v>
      </c>
      <c r="B202">
        <v>85</v>
      </c>
      <c r="C202" t="s">
        <v>34</v>
      </c>
      <c r="D202">
        <v>3.0834000000000001</v>
      </c>
      <c r="E202">
        <v>32.43</v>
      </c>
      <c r="F202">
        <v>29.65</v>
      </c>
      <c r="G202">
        <v>148.26</v>
      </c>
      <c r="H202">
        <v>2.0299999999999998</v>
      </c>
      <c r="I202">
        <v>12</v>
      </c>
      <c r="J202">
        <v>201.03</v>
      </c>
      <c r="K202">
        <v>51.39</v>
      </c>
      <c r="L202">
        <v>23</v>
      </c>
      <c r="M202">
        <v>10</v>
      </c>
      <c r="N202">
        <v>41.64</v>
      </c>
      <c r="O202">
        <v>25027.94</v>
      </c>
      <c r="P202">
        <v>323.3</v>
      </c>
      <c r="Q202">
        <v>772.12</v>
      </c>
      <c r="R202">
        <v>120.3</v>
      </c>
      <c r="S202">
        <v>98.14</v>
      </c>
      <c r="T202">
        <v>7157.19</v>
      </c>
      <c r="U202">
        <v>0.82</v>
      </c>
      <c r="V202">
        <v>0.87</v>
      </c>
      <c r="W202">
        <v>12.29</v>
      </c>
      <c r="X202">
        <v>0.41</v>
      </c>
      <c r="Y202">
        <v>2</v>
      </c>
      <c r="Z202">
        <v>10</v>
      </c>
    </row>
    <row r="203" spans="1:26" x14ac:dyDescent="0.25">
      <c r="A203">
        <v>23</v>
      </c>
      <c r="B203">
        <v>85</v>
      </c>
      <c r="C203" t="s">
        <v>34</v>
      </c>
      <c r="D203">
        <v>3.0903999999999998</v>
      </c>
      <c r="E203">
        <v>32.36</v>
      </c>
      <c r="F203">
        <v>29.61</v>
      </c>
      <c r="G203">
        <v>161.53</v>
      </c>
      <c r="H203">
        <v>2.1</v>
      </c>
      <c r="I203">
        <v>11</v>
      </c>
      <c r="J203">
        <v>202.61</v>
      </c>
      <c r="K203">
        <v>51.39</v>
      </c>
      <c r="L203">
        <v>24</v>
      </c>
      <c r="M203">
        <v>8</v>
      </c>
      <c r="N203">
        <v>42.21</v>
      </c>
      <c r="O203">
        <v>25222.04</v>
      </c>
      <c r="P203">
        <v>322.36</v>
      </c>
      <c r="Q203">
        <v>772.11</v>
      </c>
      <c r="R203">
        <v>118.97</v>
      </c>
      <c r="S203">
        <v>98.14</v>
      </c>
      <c r="T203">
        <v>6497.07</v>
      </c>
      <c r="U203">
        <v>0.82</v>
      </c>
      <c r="V203">
        <v>0.87</v>
      </c>
      <c r="W203">
        <v>12.29</v>
      </c>
      <c r="X203">
        <v>0.37</v>
      </c>
      <c r="Y203">
        <v>2</v>
      </c>
      <c r="Z203">
        <v>10</v>
      </c>
    </row>
    <row r="204" spans="1:26" x14ac:dyDescent="0.25">
      <c r="A204">
        <v>24</v>
      </c>
      <c r="B204">
        <v>85</v>
      </c>
      <c r="C204" t="s">
        <v>34</v>
      </c>
      <c r="D204">
        <v>3.0884999999999998</v>
      </c>
      <c r="E204">
        <v>32.380000000000003</v>
      </c>
      <c r="F204">
        <v>29.63</v>
      </c>
      <c r="G204">
        <v>161.63</v>
      </c>
      <c r="H204">
        <v>2.17</v>
      </c>
      <c r="I204">
        <v>11</v>
      </c>
      <c r="J204">
        <v>204.19</v>
      </c>
      <c r="K204">
        <v>51.39</v>
      </c>
      <c r="L204">
        <v>25</v>
      </c>
      <c r="M204">
        <v>5</v>
      </c>
      <c r="N204">
        <v>42.79</v>
      </c>
      <c r="O204">
        <v>25417.05</v>
      </c>
      <c r="P204">
        <v>321</v>
      </c>
      <c r="Q204">
        <v>772.11</v>
      </c>
      <c r="R204">
        <v>119.33</v>
      </c>
      <c r="S204">
        <v>98.14</v>
      </c>
      <c r="T204">
        <v>6680.18</v>
      </c>
      <c r="U204">
        <v>0.82</v>
      </c>
      <c r="V204">
        <v>0.87</v>
      </c>
      <c r="W204">
        <v>12.3</v>
      </c>
      <c r="X204">
        <v>0.39</v>
      </c>
      <c r="Y204">
        <v>2</v>
      </c>
      <c r="Z204">
        <v>10</v>
      </c>
    </row>
    <row r="205" spans="1:26" x14ac:dyDescent="0.25">
      <c r="A205">
        <v>25</v>
      </c>
      <c r="B205">
        <v>85</v>
      </c>
      <c r="C205" t="s">
        <v>34</v>
      </c>
      <c r="D205">
        <v>3.0888</v>
      </c>
      <c r="E205">
        <v>32.380000000000003</v>
      </c>
      <c r="F205">
        <v>29.63</v>
      </c>
      <c r="G205">
        <v>161.62</v>
      </c>
      <c r="H205">
        <v>2.2400000000000002</v>
      </c>
      <c r="I205">
        <v>11</v>
      </c>
      <c r="J205">
        <v>205.77</v>
      </c>
      <c r="K205">
        <v>51.39</v>
      </c>
      <c r="L205">
        <v>26</v>
      </c>
      <c r="M205">
        <v>2</v>
      </c>
      <c r="N205">
        <v>43.38</v>
      </c>
      <c r="O205">
        <v>25612.75</v>
      </c>
      <c r="P205">
        <v>321.11</v>
      </c>
      <c r="Q205">
        <v>772.16</v>
      </c>
      <c r="R205">
        <v>119.18</v>
      </c>
      <c r="S205">
        <v>98.14</v>
      </c>
      <c r="T205">
        <v>6601.3</v>
      </c>
      <c r="U205">
        <v>0.82</v>
      </c>
      <c r="V205">
        <v>0.87</v>
      </c>
      <c r="W205">
        <v>12.3</v>
      </c>
      <c r="X205">
        <v>0.38</v>
      </c>
      <c r="Y205">
        <v>2</v>
      </c>
      <c r="Z205">
        <v>10</v>
      </c>
    </row>
    <row r="206" spans="1:26" x14ac:dyDescent="0.25">
      <c r="A206">
        <v>26</v>
      </c>
      <c r="B206">
        <v>85</v>
      </c>
      <c r="C206" t="s">
        <v>34</v>
      </c>
      <c r="D206">
        <v>3.0884999999999998</v>
      </c>
      <c r="E206">
        <v>32.380000000000003</v>
      </c>
      <c r="F206">
        <v>29.63</v>
      </c>
      <c r="G206">
        <v>161.63999999999999</v>
      </c>
      <c r="H206">
        <v>2.31</v>
      </c>
      <c r="I206">
        <v>11</v>
      </c>
      <c r="J206">
        <v>207.37</v>
      </c>
      <c r="K206">
        <v>51.39</v>
      </c>
      <c r="L206">
        <v>27</v>
      </c>
      <c r="M206">
        <v>0</v>
      </c>
      <c r="N206">
        <v>43.97</v>
      </c>
      <c r="O206">
        <v>25809.25</v>
      </c>
      <c r="P206">
        <v>322.47000000000003</v>
      </c>
      <c r="Q206">
        <v>772.22</v>
      </c>
      <c r="R206">
        <v>119.25</v>
      </c>
      <c r="S206">
        <v>98.14</v>
      </c>
      <c r="T206">
        <v>6637.4</v>
      </c>
      <c r="U206">
        <v>0.82</v>
      </c>
      <c r="V206">
        <v>0.87</v>
      </c>
      <c r="W206">
        <v>12.3</v>
      </c>
      <c r="X206">
        <v>0.39</v>
      </c>
      <c r="Y206">
        <v>2</v>
      </c>
      <c r="Z206">
        <v>10</v>
      </c>
    </row>
    <row r="207" spans="1:26" x14ac:dyDescent="0.25">
      <c r="A207">
        <v>0</v>
      </c>
      <c r="B207">
        <v>20</v>
      </c>
      <c r="C207" t="s">
        <v>34</v>
      </c>
      <c r="D207">
        <v>2.6284000000000001</v>
      </c>
      <c r="E207">
        <v>38.049999999999997</v>
      </c>
      <c r="F207">
        <v>34.590000000000003</v>
      </c>
      <c r="G207">
        <v>14.82</v>
      </c>
      <c r="H207">
        <v>0.34</v>
      </c>
      <c r="I207">
        <v>140</v>
      </c>
      <c r="J207">
        <v>51.33</v>
      </c>
      <c r="K207">
        <v>24.83</v>
      </c>
      <c r="L207">
        <v>1</v>
      </c>
      <c r="M207">
        <v>138</v>
      </c>
      <c r="N207">
        <v>5.51</v>
      </c>
      <c r="O207">
        <v>6564.78</v>
      </c>
      <c r="P207">
        <v>192.02</v>
      </c>
      <c r="Q207">
        <v>773.3</v>
      </c>
      <c r="R207">
        <v>284.61</v>
      </c>
      <c r="S207">
        <v>98.14</v>
      </c>
      <c r="T207">
        <v>88672.66</v>
      </c>
      <c r="U207">
        <v>0.34</v>
      </c>
      <c r="V207">
        <v>0.74</v>
      </c>
      <c r="W207">
        <v>12.5</v>
      </c>
      <c r="X207">
        <v>5.32</v>
      </c>
      <c r="Y207">
        <v>2</v>
      </c>
      <c r="Z207">
        <v>10</v>
      </c>
    </row>
    <row r="208" spans="1:26" x14ac:dyDescent="0.25">
      <c r="A208">
        <v>1</v>
      </c>
      <c r="B208">
        <v>20</v>
      </c>
      <c r="C208" t="s">
        <v>34</v>
      </c>
      <c r="D208">
        <v>2.9449000000000001</v>
      </c>
      <c r="E208">
        <v>33.96</v>
      </c>
      <c r="F208">
        <v>31.48</v>
      </c>
      <c r="G208">
        <v>31.48</v>
      </c>
      <c r="H208">
        <v>0.66</v>
      </c>
      <c r="I208">
        <v>60</v>
      </c>
      <c r="J208">
        <v>52.47</v>
      </c>
      <c r="K208">
        <v>24.83</v>
      </c>
      <c r="L208">
        <v>2</v>
      </c>
      <c r="M208">
        <v>58</v>
      </c>
      <c r="N208">
        <v>5.64</v>
      </c>
      <c r="O208">
        <v>6705.1</v>
      </c>
      <c r="P208">
        <v>162.94999999999999</v>
      </c>
      <c r="Q208">
        <v>772.51</v>
      </c>
      <c r="R208">
        <v>180.55</v>
      </c>
      <c r="S208">
        <v>98.14</v>
      </c>
      <c r="T208">
        <v>37044.230000000003</v>
      </c>
      <c r="U208">
        <v>0.54</v>
      </c>
      <c r="V208">
        <v>0.82</v>
      </c>
      <c r="W208">
        <v>12.38</v>
      </c>
      <c r="X208">
        <v>2.2200000000000002</v>
      </c>
      <c r="Y208">
        <v>2</v>
      </c>
      <c r="Z208">
        <v>10</v>
      </c>
    </row>
    <row r="209" spans="1:26" x14ac:dyDescent="0.25">
      <c r="A209">
        <v>2</v>
      </c>
      <c r="B209">
        <v>20</v>
      </c>
      <c r="C209" t="s">
        <v>34</v>
      </c>
      <c r="D209">
        <v>3.0301</v>
      </c>
      <c r="E209">
        <v>33</v>
      </c>
      <c r="F209">
        <v>30.77</v>
      </c>
      <c r="G209">
        <v>46.15</v>
      </c>
      <c r="H209">
        <v>0.97</v>
      </c>
      <c r="I209">
        <v>40</v>
      </c>
      <c r="J209">
        <v>53.61</v>
      </c>
      <c r="K209">
        <v>24.83</v>
      </c>
      <c r="L209">
        <v>3</v>
      </c>
      <c r="M209">
        <v>3</v>
      </c>
      <c r="N209">
        <v>5.78</v>
      </c>
      <c r="O209">
        <v>6845.59</v>
      </c>
      <c r="P209">
        <v>149.94</v>
      </c>
      <c r="Q209">
        <v>772.67</v>
      </c>
      <c r="R209">
        <v>155.62</v>
      </c>
      <c r="S209">
        <v>98.14</v>
      </c>
      <c r="T209">
        <v>24676.13</v>
      </c>
      <c r="U209">
        <v>0.63</v>
      </c>
      <c r="V209">
        <v>0.83</v>
      </c>
      <c r="W209">
        <v>12.39</v>
      </c>
      <c r="X209">
        <v>1.51</v>
      </c>
      <c r="Y209">
        <v>2</v>
      </c>
      <c r="Z209">
        <v>10</v>
      </c>
    </row>
    <row r="210" spans="1:26" x14ac:dyDescent="0.25">
      <c r="A210">
        <v>3</v>
      </c>
      <c r="B210">
        <v>20</v>
      </c>
      <c r="C210" t="s">
        <v>34</v>
      </c>
      <c r="D210">
        <v>3.0278999999999998</v>
      </c>
      <c r="E210">
        <v>33.03</v>
      </c>
      <c r="F210">
        <v>30.79</v>
      </c>
      <c r="G210">
        <v>46.18</v>
      </c>
      <c r="H210">
        <v>1.27</v>
      </c>
      <c r="I210">
        <v>40</v>
      </c>
      <c r="J210">
        <v>54.75</v>
      </c>
      <c r="K210">
        <v>24.83</v>
      </c>
      <c r="L210">
        <v>4</v>
      </c>
      <c r="M210">
        <v>0</v>
      </c>
      <c r="N210">
        <v>5.92</v>
      </c>
      <c r="O210">
        <v>6986.39</v>
      </c>
      <c r="P210">
        <v>152.96</v>
      </c>
      <c r="Q210">
        <v>772.79</v>
      </c>
      <c r="R210">
        <v>156.19</v>
      </c>
      <c r="S210">
        <v>98.14</v>
      </c>
      <c r="T210">
        <v>24965.48</v>
      </c>
      <c r="U210">
        <v>0.63</v>
      </c>
      <c r="V210">
        <v>0.83</v>
      </c>
      <c r="W210">
        <v>12.39</v>
      </c>
      <c r="X210">
        <v>1.54</v>
      </c>
      <c r="Y210">
        <v>2</v>
      </c>
      <c r="Z210">
        <v>10</v>
      </c>
    </row>
    <row r="211" spans="1:26" x14ac:dyDescent="0.25">
      <c r="A211">
        <v>0</v>
      </c>
      <c r="B211">
        <v>65</v>
      </c>
      <c r="C211" t="s">
        <v>34</v>
      </c>
      <c r="D211">
        <v>1.8436999999999999</v>
      </c>
      <c r="E211">
        <v>54.24</v>
      </c>
      <c r="F211">
        <v>42.69</v>
      </c>
      <c r="G211">
        <v>7.45</v>
      </c>
      <c r="H211">
        <v>0.13</v>
      </c>
      <c r="I211">
        <v>344</v>
      </c>
      <c r="J211">
        <v>133.21</v>
      </c>
      <c r="K211">
        <v>46.47</v>
      </c>
      <c r="L211">
        <v>1</v>
      </c>
      <c r="M211">
        <v>342</v>
      </c>
      <c r="N211">
        <v>20.75</v>
      </c>
      <c r="O211">
        <v>16663.419999999998</v>
      </c>
      <c r="P211">
        <v>472.64</v>
      </c>
      <c r="Q211">
        <v>774.35</v>
      </c>
      <c r="R211">
        <v>555</v>
      </c>
      <c r="S211">
        <v>98.14</v>
      </c>
      <c r="T211">
        <v>222845.87</v>
      </c>
      <c r="U211">
        <v>0.18</v>
      </c>
      <c r="V211">
        <v>0.6</v>
      </c>
      <c r="W211">
        <v>12.84</v>
      </c>
      <c r="X211">
        <v>13.4</v>
      </c>
      <c r="Y211">
        <v>2</v>
      </c>
      <c r="Z211">
        <v>10</v>
      </c>
    </row>
    <row r="212" spans="1:26" x14ac:dyDescent="0.25">
      <c r="A212">
        <v>1</v>
      </c>
      <c r="B212">
        <v>65</v>
      </c>
      <c r="C212" t="s">
        <v>34</v>
      </c>
      <c r="D212">
        <v>2.4761000000000002</v>
      </c>
      <c r="E212">
        <v>40.39</v>
      </c>
      <c r="F212">
        <v>34.450000000000003</v>
      </c>
      <c r="G212">
        <v>14.98</v>
      </c>
      <c r="H212">
        <v>0.26</v>
      </c>
      <c r="I212">
        <v>138</v>
      </c>
      <c r="J212">
        <v>134.55000000000001</v>
      </c>
      <c r="K212">
        <v>46.47</v>
      </c>
      <c r="L212">
        <v>2</v>
      </c>
      <c r="M212">
        <v>136</v>
      </c>
      <c r="N212">
        <v>21.09</v>
      </c>
      <c r="O212">
        <v>16828.84</v>
      </c>
      <c r="P212">
        <v>378.81</v>
      </c>
      <c r="Q212">
        <v>772.88</v>
      </c>
      <c r="R212">
        <v>279.68</v>
      </c>
      <c r="S212">
        <v>98.14</v>
      </c>
      <c r="T212">
        <v>86219.03</v>
      </c>
      <c r="U212">
        <v>0.35</v>
      </c>
      <c r="V212">
        <v>0.75</v>
      </c>
      <c r="W212">
        <v>12.5</v>
      </c>
      <c r="X212">
        <v>5.19</v>
      </c>
      <c r="Y212">
        <v>2</v>
      </c>
      <c r="Z212">
        <v>10</v>
      </c>
    </row>
    <row r="213" spans="1:26" x14ac:dyDescent="0.25">
      <c r="A213">
        <v>2</v>
      </c>
      <c r="B213">
        <v>65</v>
      </c>
      <c r="C213" t="s">
        <v>34</v>
      </c>
      <c r="D213">
        <v>2.7042000000000002</v>
      </c>
      <c r="E213">
        <v>36.979999999999997</v>
      </c>
      <c r="F213">
        <v>32.46</v>
      </c>
      <c r="G213">
        <v>22.65</v>
      </c>
      <c r="H213">
        <v>0.39</v>
      </c>
      <c r="I213">
        <v>86</v>
      </c>
      <c r="J213">
        <v>135.9</v>
      </c>
      <c r="K213">
        <v>46.47</v>
      </c>
      <c r="L213">
        <v>3</v>
      </c>
      <c r="M213">
        <v>84</v>
      </c>
      <c r="N213">
        <v>21.43</v>
      </c>
      <c r="O213">
        <v>16994.64</v>
      </c>
      <c r="P213">
        <v>353.42</v>
      </c>
      <c r="Q213">
        <v>772.8</v>
      </c>
      <c r="R213">
        <v>213.61</v>
      </c>
      <c r="S213">
        <v>98.14</v>
      </c>
      <c r="T213">
        <v>53441.08</v>
      </c>
      <c r="U213">
        <v>0.46</v>
      </c>
      <c r="V213">
        <v>0.79</v>
      </c>
      <c r="W213">
        <v>12.41</v>
      </c>
      <c r="X213">
        <v>3.2</v>
      </c>
      <c r="Y213">
        <v>2</v>
      </c>
      <c r="Z213">
        <v>10</v>
      </c>
    </row>
    <row r="214" spans="1:26" x14ac:dyDescent="0.25">
      <c r="A214">
        <v>3</v>
      </c>
      <c r="B214">
        <v>65</v>
      </c>
      <c r="C214" t="s">
        <v>34</v>
      </c>
      <c r="D214">
        <v>2.8271000000000002</v>
      </c>
      <c r="E214">
        <v>35.369999999999997</v>
      </c>
      <c r="F214">
        <v>31.5</v>
      </c>
      <c r="G214">
        <v>30.49</v>
      </c>
      <c r="H214">
        <v>0.52</v>
      </c>
      <c r="I214">
        <v>62</v>
      </c>
      <c r="J214">
        <v>137.25</v>
      </c>
      <c r="K214">
        <v>46.47</v>
      </c>
      <c r="L214">
        <v>4</v>
      </c>
      <c r="M214">
        <v>60</v>
      </c>
      <c r="N214">
        <v>21.78</v>
      </c>
      <c r="O214">
        <v>17160.919999999998</v>
      </c>
      <c r="P214">
        <v>339.4</v>
      </c>
      <c r="Q214">
        <v>772.43</v>
      </c>
      <c r="R214">
        <v>182.03</v>
      </c>
      <c r="S214">
        <v>98.14</v>
      </c>
      <c r="T214">
        <v>37773.019999999997</v>
      </c>
      <c r="U214">
        <v>0.54</v>
      </c>
      <c r="V214">
        <v>0.81</v>
      </c>
      <c r="W214">
        <v>12.36</v>
      </c>
      <c r="X214">
        <v>2.25</v>
      </c>
      <c r="Y214">
        <v>2</v>
      </c>
      <c r="Z214">
        <v>10</v>
      </c>
    </row>
    <row r="215" spans="1:26" x14ac:dyDescent="0.25">
      <c r="A215">
        <v>4</v>
      </c>
      <c r="B215">
        <v>65</v>
      </c>
      <c r="C215" t="s">
        <v>34</v>
      </c>
      <c r="D215">
        <v>2.8925999999999998</v>
      </c>
      <c r="E215">
        <v>34.57</v>
      </c>
      <c r="F215">
        <v>31.06</v>
      </c>
      <c r="G215">
        <v>38.03</v>
      </c>
      <c r="H215">
        <v>0.64</v>
      </c>
      <c r="I215">
        <v>49</v>
      </c>
      <c r="J215">
        <v>138.6</v>
      </c>
      <c r="K215">
        <v>46.47</v>
      </c>
      <c r="L215">
        <v>5</v>
      </c>
      <c r="M215">
        <v>47</v>
      </c>
      <c r="N215">
        <v>22.13</v>
      </c>
      <c r="O215">
        <v>17327.689999999999</v>
      </c>
      <c r="P215">
        <v>331.12</v>
      </c>
      <c r="Q215">
        <v>772.29</v>
      </c>
      <c r="R215">
        <v>167.05</v>
      </c>
      <c r="S215">
        <v>98.14</v>
      </c>
      <c r="T215">
        <v>30349.97</v>
      </c>
      <c r="U215">
        <v>0.59</v>
      </c>
      <c r="V215">
        <v>0.83</v>
      </c>
      <c r="W215">
        <v>12.35</v>
      </c>
      <c r="X215">
        <v>1.81</v>
      </c>
      <c r="Y215">
        <v>2</v>
      </c>
      <c r="Z215">
        <v>10</v>
      </c>
    </row>
    <row r="216" spans="1:26" x14ac:dyDescent="0.25">
      <c r="A216">
        <v>5</v>
      </c>
      <c r="B216">
        <v>65</v>
      </c>
      <c r="C216" t="s">
        <v>34</v>
      </c>
      <c r="D216">
        <v>2.9426000000000001</v>
      </c>
      <c r="E216">
        <v>33.979999999999997</v>
      </c>
      <c r="F216">
        <v>30.71</v>
      </c>
      <c r="G216">
        <v>46.07</v>
      </c>
      <c r="H216">
        <v>0.76</v>
      </c>
      <c r="I216">
        <v>40</v>
      </c>
      <c r="J216">
        <v>139.94999999999999</v>
      </c>
      <c r="K216">
        <v>46.47</v>
      </c>
      <c r="L216">
        <v>6</v>
      </c>
      <c r="M216">
        <v>38</v>
      </c>
      <c r="N216">
        <v>22.49</v>
      </c>
      <c r="O216">
        <v>17494.97</v>
      </c>
      <c r="P216">
        <v>323.76</v>
      </c>
      <c r="Q216">
        <v>772.37</v>
      </c>
      <c r="R216">
        <v>155.38999999999999</v>
      </c>
      <c r="S216">
        <v>98.14</v>
      </c>
      <c r="T216">
        <v>24561.94</v>
      </c>
      <c r="U216">
        <v>0.63</v>
      </c>
      <c r="V216">
        <v>0.84</v>
      </c>
      <c r="W216">
        <v>12.34</v>
      </c>
      <c r="X216">
        <v>1.46</v>
      </c>
      <c r="Y216">
        <v>2</v>
      </c>
      <c r="Z216">
        <v>10</v>
      </c>
    </row>
    <row r="217" spans="1:26" x14ac:dyDescent="0.25">
      <c r="A217">
        <v>6</v>
      </c>
      <c r="B217">
        <v>65</v>
      </c>
      <c r="C217" t="s">
        <v>34</v>
      </c>
      <c r="D217">
        <v>2.9761000000000002</v>
      </c>
      <c r="E217">
        <v>33.6</v>
      </c>
      <c r="F217">
        <v>30.5</v>
      </c>
      <c r="G217">
        <v>53.81</v>
      </c>
      <c r="H217">
        <v>0.88</v>
      </c>
      <c r="I217">
        <v>34</v>
      </c>
      <c r="J217">
        <v>141.31</v>
      </c>
      <c r="K217">
        <v>46.47</v>
      </c>
      <c r="L217">
        <v>7</v>
      </c>
      <c r="M217">
        <v>32</v>
      </c>
      <c r="N217">
        <v>22.85</v>
      </c>
      <c r="O217">
        <v>17662.75</v>
      </c>
      <c r="P217">
        <v>317.43</v>
      </c>
      <c r="Q217">
        <v>772.32</v>
      </c>
      <c r="R217">
        <v>148.22</v>
      </c>
      <c r="S217">
        <v>98.14</v>
      </c>
      <c r="T217">
        <v>21008.71</v>
      </c>
      <c r="U217">
        <v>0.66</v>
      </c>
      <c r="V217">
        <v>0.84</v>
      </c>
      <c r="W217">
        <v>12.33</v>
      </c>
      <c r="X217">
        <v>1.25</v>
      </c>
      <c r="Y217">
        <v>2</v>
      </c>
      <c r="Z217">
        <v>10</v>
      </c>
    </row>
    <row r="218" spans="1:26" x14ac:dyDescent="0.25">
      <c r="A218">
        <v>7</v>
      </c>
      <c r="B218">
        <v>65</v>
      </c>
      <c r="C218" t="s">
        <v>34</v>
      </c>
      <c r="D218">
        <v>3.0063</v>
      </c>
      <c r="E218">
        <v>33.26</v>
      </c>
      <c r="F218">
        <v>30.29</v>
      </c>
      <c r="G218">
        <v>62.68</v>
      </c>
      <c r="H218">
        <v>0.99</v>
      </c>
      <c r="I218">
        <v>29</v>
      </c>
      <c r="J218">
        <v>142.68</v>
      </c>
      <c r="K218">
        <v>46.47</v>
      </c>
      <c r="L218">
        <v>8</v>
      </c>
      <c r="M218">
        <v>27</v>
      </c>
      <c r="N218">
        <v>23.21</v>
      </c>
      <c r="O218">
        <v>17831.04</v>
      </c>
      <c r="P218">
        <v>311.66000000000003</v>
      </c>
      <c r="Q218">
        <v>772.21</v>
      </c>
      <c r="R218">
        <v>141.55000000000001</v>
      </c>
      <c r="S218">
        <v>98.14</v>
      </c>
      <c r="T218">
        <v>17699.52</v>
      </c>
      <c r="U218">
        <v>0.69</v>
      </c>
      <c r="V218">
        <v>0.85</v>
      </c>
      <c r="W218">
        <v>12.32</v>
      </c>
      <c r="X218">
        <v>1.04</v>
      </c>
      <c r="Y218">
        <v>2</v>
      </c>
      <c r="Z218">
        <v>10</v>
      </c>
    </row>
    <row r="219" spans="1:26" x14ac:dyDescent="0.25">
      <c r="A219">
        <v>8</v>
      </c>
      <c r="B219">
        <v>65</v>
      </c>
      <c r="C219" t="s">
        <v>34</v>
      </c>
      <c r="D219">
        <v>3.0232000000000001</v>
      </c>
      <c r="E219">
        <v>33.08</v>
      </c>
      <c r="F219">
        <v>30.19</v>
      </c>
      <c r="G219">
        <v>69.67</v>
      </c>
      <c r="H219">
        <v>1.1100000000000001</v>
      </c>
      <c r="I219">
        <v>26</v>
      </c>
      <c r="J219">
        <v>144.05000000000001</v>
      </c>
      <c r="K219">
        <v>46.47</v>
      </c>
      <c r="L219">
        <v>9</v>
      </c>
      <c r="M219">
        <v>24</v>
      </c>
      <c r="N219">
        <v>23.58</v>
      </c>
      <c r="O219">
        <v>17999.830000000002</v>
      </c>
      <c r="P219">
        <v>307.08</v>
      </c>
      <c r="Q219">
        <v>772.18</v>
      </c>
      <c r="R219">
        <v>138.11000000000001</v>
      </c>
      <c r="S219">
        <v>98.14</v>
      </c>
      <c r="T219">
        <v>15993.53</v>
      </c>
      <c r="U219">
        <v>0.71</v>
      </c>
      <c r="V219">
        <v>0.85</v>
      </c>
      <c r="W219">
        <v>12.31</v>
      </c>
      <c r="X219">
        <v>0.94</v>
      </c>
      <c r="Y219">
        <v>2</v>
      </c>
      <c r="Z219">
        <v>10</v>
      </c>
    </row>
    <row r="220" spans="1:26" x14ac:dyDescent="0.25">
      <c r="A220">
        <v>9</v>
      </c>
      <c r="B220">
        <v>65</v>
      </c>
      <c r="C220" t="s">
        <v>34</v>
      </c>
      <c r="D220">
        <v>3.0417999999999998</v>
      </c>
      <c r="E220">
        <v>32.880000000000003</v>
      </c>
      <c r="F220">
        <v>30.07</v>
      </c>
      <c r="G220">
        <v>78.44</v>
      </c>
      <c r="H220">
        <v>1.22</v>
      </c>
      <c r="I220">
        <v>23</v>
      </c>
      <c r="J220">
        <v>145.41999999999999</v>
      </c>
      <c r="K220">
        <v>46.47</v>
      </c>
      <c r="L220">
        <v>10</v>
      </c>
      <c r="M220">
        <v>21</v>
      </c>
      <c r="N220">
        <v>23.95</v>
      </c>
      <c r="O220">
        <v>18169.150000000001</v>
      </c>
      <c r="P220">
        <v>302.08999999999997</v>
      </c>
      <c r="Q220">
        <v>772.16</v>
      </c>
      <c r="R220">
        <v>134.06</v>
      </c>
      <c r="S220">
        <v>98.14</v>
      </c>
      <c r="T220">
        <v>13984.08</v>
      </c>
      <c r="U220">
        <v>0.73</v>
      </c>
      <c r="V220">
        <v>0.85</v>
      </c>
      <c r="W220">
        <v>12.31</v>
      </c>
      <c r="X220">
        <v>0.82</v>
      </c>
      <c r="Y220">
        <v>2</v>
      </c>
      <c r="Z220">
        <v>10</v>
      </c>
    </row>
    <row r="221" spans="1:26" x14ac:dyDescent="0.25">
      <c r="A221">
        <v>10</v>
      </c>
      <c r="B221">
        <v>65</v>
      </c>
      <c r="C221" t="s">
        <v>34</v>
      </c>
      <c r="D221">
        <v>3.0518000000000001</v>
      </c>
      <c r="E221">
        <v>32.770000000000003</v>
      </c>
      <c r="F221">
        <v>30.02</v>
      </c>
      <c r="G221">
        <v>85.76</v>
      </c>
      <c r="H221">
        <v>1.33</v>
      </c>
      <c r="I221">
        <v>21</v>
      </c>
      <c r="J221">
        <v>146.80000000000001</v>
      </c>
      <c r="K221">
        <v>46.47</v>
      </c>
      <c r="L221">
        <v>11</v>
      </c>
      <c r="M221">
        <v>19</v>
      </c>
      <c r="N221">
        <v>24.33</v>
      </c>
      <c r="O221">
        <v>18338.990000000002</v>
      </c>
      <c r="P221">
        <v>297.54000000000002</v>
      </c>
      <c r="Q221">
        <v>772.22</v>
      </c>
      <c r="R221">
        <v>132.09</v>
      </c>
      <c r="S221">
        <v>98.14</v>
      </c>
      <c r="T221">
        <v>13008.12</v>
      </c>
      <c r="U221">
        <v>0.74</v>
      </c>
      <c r="V221">
        <v>0.86</v>
      </c>
      <c r="W221">
        <v>12.31</v>
      </c>
      <c r="X221">
        <v>0.77</v>
      </c>
      <c r="Y221">
        <v>2</v>
      </c>
      <c r="Z221">
        <v>10</v>
      </c>
    </row>
    <row r="222" spans="1:26" x14ac:dyDescent="0.25">
      <c r="A222">
        <v>11</v>
      </c>
      <c r="B222">
        <v>65</v>
      </c>
      <c r="C222" t="s">
        <v>34</v>
      </c>
      <c r="D222">
        <v>3.0667</v>
      </c>
      <c r="E222">
        <v>32.61</v>
      </c>
      <c r="F222">
        <v>29.91</v>
      </c>
      <c r="G222">
        <v>94.45</v>
      </c>
      <c r="H222">
        <v>1.43</v>
      </c>
      <c r="I222">
        <v>19</v>
      </c>
      <c r="J222">
        <v>148.18</v>
      </c>
      <c r="K222">
        <v>46.47</v>
      </c>
      <c r="L222">
        <v>12</v>
      </c>
      <c r="M222">
        <v>17</v>
      </c>
      <c r="N222">
        <v>24.71</v>
      </c>
      <c r="O222">
        <v>18509.36</v>
      </c>
      <c r="P222">
        <v>291.51</v>
      </c>
      <c r="Q222">
        <v>772.15</v>
      </c>
      <c r="R222">
        <v>129.01</v>
      </c>
      <c r="S222">
        <v>98.14</v>
      </c>
      <c r="T222">
        <v>11476.19</v>
      </c>
      <c r="U222">
        <v>0.76</v>
      </c>
      <c r="V222">
        <v>0.86</v>
      </c>
      <c r="W222">
        <v>12.3</v>
      </c>
      <c r="X222">
        <v>0.66</v>
      </c>
      <c r="Y222">
        <v>2</v>
      </c>
      <c r="Z222">
        <v>10</v>
      </c>
    </row>
    <row r="223" spans="1:26" x14ac:dyDescent="0.25">
      <c r="A223">
        <v>12</v>
      </c>
      <c r="B223">
        <v>65</v>
      </c>
      <c r="C223" t="s">
        <v>34</v>
      </c>
      <c r="D223">
        <v>3.0773000000000001</v>
      </c>
      <c r="E223">
        <v>32.5</v>
      </c>
      <c r="F223">
        <v>29.85</v>
      </c>
      <c r="G223">
        <v>105.36</v>
      </c>
      <c r="H223">
        <v>1.54</v>
      </c>
      <c r="I223">
        <v>17</v>
      </c>
      <c r="J223">
        <v>149.56</v>
      </c>
      <c r="K223">
        <v>46.47</v>
      </c>
      <c r="L223">
        <v>13</v>
      </c>
      <c r="M223">
        <v>15</v>
      </c>
      <c r="N223">
        <v>25.1</v>
      </c>
      <c r="O223">
        <v>18680.25</v>
      </c>
      <c r="P223">
        <v>286.7</v>
      </c>
      <c r="Q223">
        <v>772.14</v>
      </c>
      <c r="R223">
        <v>127</v>
      </c>
      <c r="S223">
        <v>98.14</v>
      </c>
      <c r="T223">
        <v>10484.19</v>
      </c>
      <c r="U223">
        <v>0.77</v>
      </c>
      <c r="V223">
        <v>0.86</v>
      </c>
      <c r="W223">
        <v>12.29</v>
      </c>
      <c r="X223">
        <v>0.6</v>
      </c>
      <c r="Y223">
        <v>2</v>
      </c>
      <c r="Z223">
        <v>10</v>
      </c>
    </row>
    <row r="224" spans="1:26" x14ac:dyDescent="0.25">
      <c r="A224">
        <v>13</v>
      </c>
      <c r="B224">
        <v>65</v>
      </c>
      <c r="C224" t="s">
        <v>34</v>
      </c>
      <c r="D224">
        <v>3.0842999999999998</v>
      </c>
      <c r="E224">
        <v>32.42</v>
      </c>
      <c r="F224">
        <v>29.81</v>
      </c>
      <c r="G224">
        <v>111.77</v>
      </c>
      <c r="H224">
        <v>1.64</v>
      </c>
      <c r="I224">
        <v>16</v>
      </c>
      <c r="J224">
        <v>150.94999999999999</v>
      </c>
      <c r="K224">
        <v>46.47</v>
      </c>
      <c r="L224">
        <v>14</v>
      </c>
      <c r="M224">
        <v>14</v>
      </c>
      <c r="N224">
        <v>25.49</v>
      </c>
      <c r="O224">
        <v>18851.689999999999</v>
      </c>
      <c r="P224">
        <v>282.57</v>
      </c>
      <c r="Q224">
        <v>772.23</v>
      </c>
      <c r="R224">
        <v>125.35</v>
      </c>
      <c r="S224">
        <v>98.14</v>
      </c>
      <c r="T224">
        <v>9662.34</v>
      </c>
      <c r="U224">
        <v>0.78</v>
      </c>
      <c r="V224">
        <v>0.86</v>
      </c>
      <c r="W224">
        <v>12.3</v>
      </c>
      <c r="X224">
        <v>0.56000000000000005</v>
      </c>
      <c r="Y224">
        <v>2</v>
      </c>
      <c r="Z224">
        <v>10</v>
      </c>
    </row>
    <row r="225" spans="1:26" x14ac:dyDescent="0.25">
      <c r="A225">
        <v>14</v>
      </c>
      <c r="B225">
        <v>65</v>
      </c>
      <c r="C225" t="s">
        <v>34</v>
      </c>
      <c r="D225">
        <v>3.0912999999999999</v>
      </c>
      <c r="E225">
        <v>32.35</v>
      </c>
      <c r="F225">
        <v>29.76</v>
      </c>
      <c r="G225">
        <v>119.04</v>
      </c>
      <c r="H225">
        <v>1.74</v>
      </c>
      <c r="I225">
        <v>15</v>
      </c>
      <c r="J225">
        <v>152.35</v>
      </c>
      <c r="K225">
        <v>46.47</v>
      </c>
      <c r="L225">
        <v>15</v>
      </c>
      <c r="M225">
        <v>13</v>
      </c>
      <c r="N225">
        <v>25.88</v>
      </c>
      <c r="O225">
        <v>19023.66</v>
      </c>
      <c r="P225">
        <v>277.22000000000003</v>
      </c>
      <c r="Q225">
        <v>772.25</v>
      </c>
      <c r="R225">
        <v>123.87</v>
      </c>
      <c r="S225">
        <v>98.14</v>
      </c>
      <c r="T225">
        <v>8929.11</v>
      </c>
      <c r="U225">
        <v>0.79</v>
      </c>
      <c r="V225">
        <v>0.86</v>
      </c>
      <c r="W225">
        <v>12.29</v>
      </c>
      <c r="X225">
        <v>0.51</v>
      </c>
      <c r="Y225">
        <v>2</v>
      </c>
      <c r="Z225">
        <v>10</v>
      </c>
    </row>
    <row r="226" spans="1:26" x14ac:dyDescent="0.25">
      <c r="A226">
        <v>15</v>
      </c>
      <c r="B226">
        <v>65</v>
      </c>
      <c r="C226" t="s">
        <v>34</v>
      </c>
      <c r="D226">
        <v>3.0968</v>
      </c>
      <c r="E226">
        <v>32.29</v>
      </c>
      <c r="F226">
        <v>29.73</v>
      </c>
      <c r="G226">
        <v>127.41</v>
      </c>
      <c r="H226">
        <v>1.84</v>
      </c>
      <c r="I226">
        <v>14</v>
      </c>
      <c r="J226">
        <v>153.75</v>
      </c>
      <c r="K226">
        <v>46.47</v>
      </c>
      <c r="L226">
        <v>16</v>
      </c>
      <c r="M226">
        <v>8</v>
      </c>
      <c r="N226">
        <v>26.28</v>
      </c>
      <c r="O226">
        <v>19196.18</v>
      </c>
      <c r="P226">
        <v>273.35000000000002</v>
      </c>
      <c r="Q226">
        <v>772.21</v>
      </c>
      <c r="R226">
        <v>122.49</v>
      </c>
      <c r="S226">
        <v>98.14</v>
      </c>
      <c r="T226">
        <v>8244.89</v>
      </c>
      <c r="U226">
        <v>0.8</v>
      </c>
      <c r="V226">
        <v>0.86</v>
      </c>
      <c r="W226">
        <v>12.3</v>
      </c>
      <c r="X226">
        <v>0.48</v>
      </c>
      <c r="Y226">
        <v>2</v>
      </c>
      <c r="Z226">
        <v>10</v>
      </c>
    </row>
    <row r="227" spans="1:26" x14ac:dyDescent="0.25">
      <c r="A227">
        <v>16</v>
      </c>
      <c r="B227">
        <v>65</v>
      </c>
      <c r="C227" t="s">
        <v>34</v>
      </c>
      <c r="D227">
        <v>3.1027</v>
      </c>
      <c r="E227">
        <v>32.229999999999997</v>
      </c>
      <c r="F227">
        <v>29.7</v>
      </c>
      <c r="G227">
        <v>137.06</v>
      </c>
      <c r="H227">
        <v>1.94</v>
      </c>
      <c r="I227">
        <v>13</v>
      </c>
      <c r="J227">
        <v>155.15</v>
      </c>
      <c r="K227">
        <v>46.47</v>
      </c>
      <c r="L227">
        <v>17</v>
      </c>
      <c r="M227">
        <v>0</v>
      </c>
      <c r="N227">
        <v>26.68</v>
      </c>
      <c r="O227">
        <v>19369.259999999998</v>
      </c>
      <c r="P227">
        <v>271.8</v>
      </c>
      <c r="Q227">
        <v>772.35</v>
      </c>
      <c r="R227">
        <v>121.13</v>
      </c>
      <c r="S227">
        <v>98.14</v>
      </c>
      <c r="T227">
        <v>7567.72</v>
      </c>
      <c r="U227">
        <v>0.81</v>
      </c>
      <c r="V227">
        <v>0.86</v>
      </c>
      <c r="W227">
        <v>12.31</v>
      </c>
      <c r="X227">
        <v>0.45</v>
      </c>
      <c r="Y227">
        <v>2</v>
      </c>
      <c r="Z227">
        <v>10</v>
      </c>
    </row>
    <row r="228" spans="1:26" x14ac:dyDescent="0.25">
      <c r="A228">
        <v>0</v>
      </c>
      <c r="B228">
        <v>75</v>
      </c>
      <c r="C228" t="s">
        <v>34</v>
      </c>
      <c r="D228">
        <v>1.7027000000000001</v>
      </c>
      <c r="E228">
        <v>58.73</v>
      </c>
      <c r="F228">
        <v>44.57</v>
      </c>
      <c r="G228">
        <v>6.87</v>
      </c>
      <c r="H228">
        <v>0.12</v>
      </c>
      <c r="I228">
        <v>389</v>
      </c>
      <c r="J228">
        <v>150.44</v>
      </c>
      <c r="K228">
        <v>49.1</v>
      </c>
      <c r="L228">
        <v>1</v>
      </c>
      <c r="M228">
        <v>387</v>
      </c>
      <c r="N228">
        <v>25.34</v>
      </c>
      <c r="O228">
        <v>18787.759999999998</v>
      </c>
      <c r="P228">
        <v>534.07000000000005</v>
      </c>
      <c r="Q228">
        <v>775.46</v>
      </c>
      <c r="R228">
        <v>617.9</v>
      </c>
      <c r="S228">
        <v>98.14</v>
      </c>
      <c r="T228">
        <v>254074.39</v>
      </c>
      <c r="U228">
        <v>0.16</v>
      </c>
      <c r="V228">
        <v>0.57999999999999996</v>
      </c>
      <c r="W228">
        <v>12.92</v>
      </c>
      <c r="X228">
        <v>15.27</v>
      </c>
      <c r="Y228">
        <v>2</v>
      </c>
      <c r="Z228">
        <v>10</v>
      </c>
    </row>
    <row r="229" spans="1:26" x14ac:dyDescent="0.25">
      <c r="A229">
        <v>1</v>
      </c>
      <c r="B229">
        <v>75</v>
      </c>
      <c r="C229" t="s">
        <v>34</v>
      </c>
      <c r="D229">
        <v>2.3824000000000001</v>
      </c>
      <c r="E229">
        <v>41.97</v>
      </c>
      <c r="F229">
        <v>35.049999999999997</v>
      </c>
      <c r="G229">
        <v>13.84</v>
      </c>
      <c r="H229">
        <v>0.23</v>
      </c>
      <c r="I229">
        <v>152</v>
      </c>
      <c r="J229">
        <v>151.83000000000001</v>
      </c>
      <c r="K229">
        <v>49.1</v>
      </c>
      <c r="L229">
        <v>2</v>
      </c>
      <c r="M229">
        <v>150</v>
      </c>
      <c r="N229">
        <v>25.73</v>
      </c>
      <c r="O229">
        <v>18959.54</v>
      </c>
      <c r="P229">
        <v>418.14</v>
      </c>
      <c r="Q229">
        <v>773.27</v>
      </c>
      <c r="R229">
        <v>299.36</v>
      </c>
      <c r="S229">
        <v>98.14</v>
      </c>
      <c r="T229">
        <v>95987.28</v>
      </c>
      <c r="U229">
        <v>0.33</v>
      </c>
      <c r="V229">
        <v>0.73</v>
      </c>
      <c r="W229">
        <v>12.54</v>
      </c>
      <c r="X229">
        <v>5.79</v>
      </c>
      <c r="Y229">
        <v>2</v>
      </c>
      <c r="Z229">
        <v>10</v>
      </c>
    </row>
    <row r="230" spans="1:26" x14ac:dyDescent="0.25">
      <c r="A230">
        <v>2</v>
      </c>
      <c r="B230">
        <v>75</v>
      </c>
      <c r="C230" t="s">
        <v>34</v>
      </c>
      <c r="D230">
        <v>2.6385000000000001</v>
      </c>
      <c r="E230">
        <v>37.9</v>
      </c>
      <c r="F230">
        <v>32.75</v>
      </c>
      <c r="G230">
        <v>20.91</v>
      </c>
      <c r="H230">
        <v>0.35</v>
      </c>
      <c r="I230">
        <v>94</v>
      </c>
      <c r="J230">
        <v>153.22999999999999</v>
      </c>
      <c r="K230">
        <v>49.1</v>
      </c>
      <c r="L230">
        <v>3</v>
      </c>
      <c r="M230">
        <v>92</v>
      </c>
      <c r="N230">
        <v>26.13</v>
      </c>
      <c r="O230">
        <v>19131.849999999999</v>
      </c>
      <c r="P230">
        <v>387.89</v>
      </c>
      <c r="Q230">
        <v>772.83</v>
      </c>
      <c r="R230">
        <v>223.13</v>
      </c>
      <c r="S230">
        <v>98.14</v>
      </c>
      <c r="T230">
        <v>58162.38</v>
      </c>
      <c r="U230">
        <v>0.44</v>
      </c>
      <c r="V230">
        <v>0.78</v>
      </c>
      <c r="W230">
        <v>12.43</v>
      </c>
      <c r="X230">
        <v>3.49</v>
      </c>
      <c r="Y230">
        <v>2</v>
      </c>
      <c r="Z230">
        <v>10</v>
      </c>
    </row>
    <row r="231" spans="1:26" x14ac:dyDescent="0.25">
      <c r="A231">
        <v>3</v>
      </c>
      <c r="B231">
        <v>75</v>
      </c>
      <c r="C231" t="s">
        <v>34</v>
      </c>
      <c r="D231">
        <v>2.7683</v>
      </c>
      <c r="E231">
        <v>36.119999999999997</v>
      </c>
      <c r="F231">
        <v>31.77</v>
      </c>
      <c r="G231">
        <v>28.03</v>
      </c>
      <c r="H231">
        <v>0.46</v>
      </c>
      <c r="I231">
        <v>68</v>
      </c>
      <c r="J231">
        <v>154.63</v>
      </c>
      <c r="K231">
        <v>49.1</v>
      </c>
      <c r="L231">
        <v>4</v>
      </c>
      <c r="M231">
        <v>66</v>
      </c>
      <c r="N231">
        <v>26.53</v>
      </c>
      <c r="O231">
        <v>19304.72</v>
      </c>
      <c r="P231">
        <v>373.21</v>
      </c>
      <c r="Q231">
        <v>772.45</v>
      </c>
      <c r="R231">
        <v>190.32</v>
      </c>
      <c r="S231">
        <v>98.14</v>
      </c>
      <c r="T231">
        <v>41890.36</v>
      </c>
      <c r="U231">
        <v>0.52</v>
      </c>
      <c r="V231">
        <v>0.81</v>
      </c>
      <c r="W231">
        <v>12.39</v>
      </c>
      <c r="X231">
        <v>2.52</v>
      </c>
      <c r="Y231">
        <v>2</v>
      </c>
      <c r="Z231">
        <v>10</v>
      </c>
    </row>
    <row r="232" spans="1:26" x14ac:dyDescent="0.25">
      <c r="A232">
        <v>4</v>
      </c>
      <c r="B232">
        <v>75</v>
      </c>
      <c r="C232" t="s">
        <v>34</v>
      </c>
      <c r="D232">
        <v>2.8426</v>
      </c>
      <c r="E232">
        <v>35.18</v>
      </c>
      <c r="F232">
        <v>31.25</v>
      </c>
      <c r="G232">
        <v>34.729999999999997</v>
      </c>
      <c r="H232">
        <v>0.56999999999999995</v>
      </c>
      <c r="I232">
        <v>54</v>
      </c>
      <c r="J232">
        <v>156.03</v>
      </c>
      <c r="K232">
        <v>49.1</v>
      </c>
      <c r="L232">
        <v>5</v>
      </c>
      <c r="M232">
        <v>52</v>
      </c>
      <c r="N232">
        <v>26.94</v>
      </c>
      <c r="O232">
        <v>19478.150000000001</v>
      </c>
      <c r="P232">
        <v>364.08</v>
      </c>
      <c r="Q232">
        <v>772.37</v>
      </c>
      <c r="R232">
        <v>173.67</v>
      </c>
      <c r="S232">
        <v>98.14</v>
      </c>
      <c r="T232">
        <v>33632.699999999997</v>
      </c>
      <c r="U232">
        <v>0.56999999999999995</v>
      </c>
      <c r="V232">
        <v>0.82</v>
      </c>
      <c r="W232">
        <v>12.36</v>
      </c>
      <c r="X232">
        <v>2</v>
      </c>
      <c r="Y232">
        <v>2</v>
      </c>
      <c r="Z232">
        <v>10</v>
      </c>
    </row>
    <row r="233" spans="1:26" x14ac:dyDescent="0.25">
      <c r="A233">
        <v>5</v>
      </c>
      <c r="B233">
        <v>75</v>
      </c>
      <c r="C233" t="s">
        <v>34</v>
      </c>
      <c r="D233">
        <v>2.9005000000000001</v>
      </c>
      <c r="E233">
        <v>34.479999999999997</v>
      </c>
      <c r="F233">
        <v>30.86</v>
      </c>
      <c r="G233">
        <v>42.08</v>
      </c>
      <c r="H233">
        <v>0.67</v>
      </c>
      <c r="I233">
        <v>44</v>
      </c>
      <c r="J233">
        <v>157.44</v>
      </c>
      <c r="K233">
        <v>49.1</v>
      </c>
      <c r="L233">
        <v>6</v>
      </c>
      <c r="M233">
        <v>42</v>
      </c>
      <c r="N233">
        <v>27.35</v>
      </c>
      <c r="O233">
        <v>19652.13</v>
      </c>
      <c r="P233">
        <v>356.37</v>
      </c>
      <c r="Q233">
        <v>772.34</v>
      </c>
      <c r="R233">
        <v>159.94999999999999</v>
      </c>
      <c r="S233">
        <v>98.14</v>
      </c>
      <c r="T233">
        <v>26823.78</v>
      </c>
      <c r="U233">
        <v>0.61</v>
      </c>
      <c r="V233">
        <v>0.83</v>
      </c>
      <c r="W233">
        <v>12.35</v>
      </c>
      <c r="X233">
        <v>1.6</v>
      </c>
      <c r="Y233">
        <v>2</v>
      </c>
      <c r="Z233">
        <v>10</v>
      </c>
    </row>
    <row r="234" spans="1:26" x14ac:dyDescent="0.25">
      <c r="A234">
        <v>6</v>
      </c>
      <c r="B234">
        <v>75</v>
      </c>
      <c r="C234" t="s">
        <v>34</v>
      </c>
      <c r="D234">
        <v>2.9422000000000001</v>
      </c>
      <c r="E234">
        <v>33.99</v>
      </c>
      <c r="F234">
        <v>30.58</v>
      </c>
      <c r="G234">
        <v>49.59</v>
      </c>
      <c r="H234">
        <v>0.78</v>
      </c>
      <c r="I234">
        <v>37</v>
      </c>
      <c r="J234">
        <v>158.86000000000001</v>
      </c>
      <c r="K234">
        <v>49.1</v>
      </c>
      <c r="L234">
        <v>7</v>
      </c>
      <c r="M234">
        <v>35</v>
      </c>
      <c r="N234">
        <v>27.77</v>
      </c>
      <c r="O234">
        <v>19826.68</v>
      </c>
      <c r="P234">
        <v>350.23</v>
      </c>
      <c r="Q234">
        <v>772.31</v>
      </c>
      <c r="R234">
        <v>151.18</v>
      </c>
      <c r="S234">
        <v>98.14</v>
      </c>
      <c r="T234">
        <v>22475.24</v>
      </c>
      <c r="U234">
        <v>0.65</v>
      </c>
      <c r="V234">
        <v>0.84</v>
      </c>
      <c r="W234">
        <v>12.33</v>
      </c>
      <c r="X234">
        <v>1.33</v>
      </c>
      <c r="Y234">
        <v>2</v>
      </c>
      <c r="Z234">
        <v>10</v>
      </c>
    </row>
    <row r="235" spans="1:26" x14ac:dyDescent="0.25">
      <c r="A235">
        <v>7</v>
      </c>
      <c r="B235">
        <v>75</v>
      </c>
      <c r="C235" t="s">
        <v>34</v>
      </c>
      <c r="D235">
        <v>2.9727000000000001</v>
      </c>
      <c r="E235">
        <v>33.64</v>
      </c>
      <c r="F235">
        <v>30.39</v>
      </c>
      <c r="G235">
        <v>56.97</v>
      </c>
      <c r="H235">
        <v>0.88</v>
      </c>
      <c r="I235">
        <v>32</v>
      </c>
      <c r="J235">
        <v>160.28</v>
      </c>
      <c r="K235">
        <v>49.1</v>
      </c>
      <c r="L235">
        <v>8</v>
      </c>
      <c r="M235">
        <v>30</v>
      </c>
      <c r="N235">
        <v>28.19</v>
      </c>
      <c r="O235">
        <v>20001.93</v>
      </c>
      <c r="P235">
        <v>344.75</v>
      </c>
      <c r="Q235">
        <v>772.13</v>
      </c>
      <c r="R235">
        <v>144.41</v>
      </c>
      <c r="S235">
        <v>98.14</v>
      </c>
      <c r="T235">
        <v>19112.43</v>
      </c>
      <c r="U235">
        <v>0.68</v>
      </c>
      <c r="V235">
        <v>0.84</v>
      </c>
      <c r="W235">
        <v>12.33</v>
      </c>
      <c r="X235">
        <v>1.1399999999999999</v>
      </c>
      <c r="Y235">
        <v>2</v>
      </c>
      <c r="Z235">
        <v>10</v>
      </c>
    </row>
    <row r="236" spans="1:26" x14ac:dyDescent="0.25">
      <c r="A236">
        <v>8</v>
      </c>
      <c r="B236">
        <v>75</v>
      </c>
      <c r="C236" t="s">
        <v>34</v>
      </c>
      <c r="D236">
        <v>2.9889000000000001</v>
      </c>
      <c r="E236">
        <v>33.46</v>
      </c>
      <c r="F236">
        <v>30.3</v>
      </c>
      <c r="G236">
        <v>62.68</v>
      </c>
      <c r="H236">
        <v>0.99</v>
      </c>
      <c r="I236">
        <v>29</v>
      </c>
      <c r="J236">
        <v>161.71</v>
      </c>
      <c r="K236">
        <v>49.1</v>
      </c>
      <c r="L236">
        <v>9</v>
      </c>
      <c r="M236">
        <v>27</v>
      </c>
      <c r="N236">
        <v>28.61</v>
      </c>
      <c r="O236">
        <v>20177.64</v>
      </c>
      <c r="P236">
        <v>340.41</v>
      </c>
      <c r="Q236">
        <v>772.26</v>
      </c>
      <c r="R236">
        <v>141.18</v>
      </c>
      <c r="S236">
        <v>98.14</v>
      </c>
      <c r="T236">
        <v>17512.57</v>
      </c>
      <c r="U236">
        <v>0.7</v>
      </c>
      <c r="V236">
        <v>0.85</v>
      </c>
      <c r="W236">
        <v>12.33</v>
      </c>
      <c r="X236">
        <v>1.05</v>
      </c>
      <c r="Y236">
        <v>2</v>
      </c>
      <c r="Z236">
        <v>10</v>
      </c>
    </row>
    <row r="237" spans="1:26" x14ac:dyDescent="0.25">
      <c r="A237">
        <v>9</v>
      </c>
      <c r="B237">
        <v>75</v>
      </c>
      <c r="C237" t="s">
        <v>34</v>
      </c>
      <c r="D237">
        <v>3.0064000000000002</v>
      </c>
      <c r="E237">
        <v>33.26</v>
      </c>
      <c r="F237">
        <v>30.19</v>
      </c>
      <c r="G237">
        <v>69.67</v>
      </c>
      <c r="H237">
        <v>1.0900000000000001</v>
      </c>
      <c r="I237">
        <v>26</v>
      </c>
      <c r="J237">
        <v>163.13</v>
      </c>
      <c r="K237">
        <v>49.1</v>
      </c>
      <c r="L237">
        <v>10</v>
      </c>
      <c r="M237">
        <v>24</v>
      </c>
      <c r="N237">
        <v>29.04</v>
      </c>
      <c r="O237">
        <v>20353.939999999999</v>
      </c>
      <c r="P237">
        <v>336.24</v>
      </c>
      <c r="Q237">
        <v>772.27</v>
      </c>
      <c r="R237">
        <v>138.22</v>
      </c>
      <c r="S237">
        <v>98.14</v>
      </c>
      <c r="T237">
        <v>16049.12</v>
      </c>
      <c r="U237">
        <v>0.71</v>
      </c>
      <c r="V237">
        <v>0.85</v>
      </c>
      <c r="W237">
        <v>12.31</v>
      </c>
      <c r="X237">
        <v>0.94</v>
      </c>
      <c r="Y237">
        <v>2</v>
      </c>
      <c r="Z237">
        <v>10</v>
      </c>
    </row>
    <row r="238" spans="1:26" x14ac:dyDescent="0.25">
      <c r="A238">
        <v>10</v>
      </c>
      <c r="B238">
        <v>75</v>
      </c>
      <c r="C238" t="s">
        <v>34</v>
      </c>
      <c r="D238">
        <v>3.0264000000000002</v>
      </c>
      <c r="E238">
        <v>33.04</v>
      </c>
      <c r="F238">
        <v>30.06</v>
      </c>
      <c r="G238">
        <v>78.430000000000007</v>
      </c>
      <c r="H238">
        <v>1.18</v>
      </c>
      <c r="I238">
        <v>23</v>
      </c>
      <c r="J238">
        <v>164.57</v>
      </c>
      <c r="K238">
        <v>49.1</v>
      </c>
      <c r="L238">
        <v>11</v>
      </c>
      <c r="M238">
        <v>21</v>
      </c>
      <c r="N238">
        <v>29.47</v>
      </c>
      <c r="O238">
        <v>20530.82</v>
      </c>
      <c r="P238">
        <v>332.12</v>
      </c>
      <c r="Q238">
        <v>772.23</v>
      </c>
      <c r="R238">
        <v>134</v>
      </c>
      <c r="S238">
        <v>98.14</v>
      </c>
      <c r="T238">
        <v>13951.91</v>
      </c>
      <c r="U238">
        <v>0.73</v>
      </c>
      <c r="V238">
        <v>0.85</v>
      </c>
      <c r="W238">
        <v>12.31</v>
      </c>
      <c r="X238">
        <v>0.81</v>
      </c>
      <c r="Y238">
        <v>2</v>
      </c>
      <c r="Z238">
        <v>10</v>
      </c>
    </row>
    <row r="239" spans="1:26" x14ac:dyDescent="0.25">
      <c r="A239">
        <v>11</v>
      </c>
      <c r="B239">
        <v>75</v>
      </c>
      <c r="C239" t="s">
        <v>34</v>
      </c>
      <c r="D239">
        <v>3.0409000000000002</v>
      </c>
      <c r="E239">
        <v>32.880000000000003</v>
      </c>
      <c r="F239">
        <v>29.97</v>
      </c>
      <c r="G239">
        <v>85.62</v>
      </c>
      <c r="H239">
        <v>1.28</v>
      </c>
      <c r="I239">
        <v>21</v>
      </c>
      <c r="J239">
        <v>166.01</v>
      </c>
      <c r="K239">
        <v>49.1</v>
      </c>
      <c r="L239">
        <v>12</v>
      </c>
      <c r="M239">
        <v>19</v>
      </c>
      <c r="N239">
        <v>29.91</v>
      </c>
      <c r="O239">
        <v>20708.3</v>
      </c>
      <c r="P239">
        <v>327.97</v>
      </c>
      <c r="Q239">
        <v>772.32</v>
      </c>
      <c r="R239">
        <v>130.61000000000001</v>
      </c>
      <c r="S239">
        <v>98.14</v>
      </c>
      <c r="T239">
        <v>12266.15</v>
      </c>
      <c r="U239">
        <v>0.75</v>
      </c>
      <c r="V239">
        <v>0.86</v>
      </c>
      <c r="W239">
        <v>12.3</v>
      </c>
      <c r="X239">
        <v>0.72</v>
      </c>
      <c r="Y239">
        <v>2</v>
      </c>
      <c r="Z239">
        <v>10</v>
      </c>
    </row>
    <row r="240" spans="1:26" x14ac:dyDescent="0.25">
      <c r="A240">
        <v>12</v>
      </c>
      <c r="B240">
        <v>75</v>
      </c>
      <c r="C240" t="s">
        <v>34</v>
      </c>
      <c r="D240">
        <v>3.0501</v>
      </c>
      <c r="E240">
        <v>32.79</v>
      </c>
      <c r="F240">
        <v>29.93</v>
      </c>
      <c r="G240">
        <v>94.51</v>
      </c>
      <c r="H240">
        <v>1.38</v>
      </c>
      <c r="I240">
        <v>19</v>
      </c>
      <c r="J240">
        <v>167.45</v>
      </c>
      <c r="K240">
        <v>49.1</v>
      </c>
      <c r="L240">
        <v>13</v>
      </c>
      <c r="M240">
        <v>17</v>
      </c>
      <c r="N240">
        <v>30.36</v>
      </c>
      <c r="O240">
        <v>20886.38</v>
      </c>
      <c r="P240">
        <v>323.79000000000002</v>
      </c>
      <c r="Q240">
        <v>772.2</v>
      </c>
      <c r="R240">
        <v>129.13999999999999</v>
      </c>
      <c r="S240">
        <v>98.14</v>
      </c>
      <c r="T240">
        <v>11543.59</v>
      </c>
      <c r="U240">
        <v>0.76</v>
      </c>
      <c r="V240">
        <v>0.86</v>
      </c>
      <c r="W240">
        <v>12.31</v>
      </c>
      <c r="X240">
        <v>0.68</v>
      </c>
      <c r="Y240">
        <v>2</v>
      </c>
      <c r="Z240">
        <v>10</v>
      </c>
    </row>
    <row r="241" spans="1:26" x14ac:dyDescent="0.25">
      <c r="A241">
        <v>13</v>
      </c>
      <c r="B241">
        <v>75</v>
      </c>
      <c r="C241" t="s">
        <v>34</v>
      </c>
      <c r="D241">
        <v>3.0564</v>
      </c>
      <c r="E241">
        <v>32.72</v>
      </c>
      <c r="F241">
        <v>29.89</v>
      </c>
      <c r="G241">
        <v>99.64</v>
      </c>
      <c r="H241">
        <v>1.47</v>
      </c>
      <c r="I241">
        <v>18</v>
      </c>
      <c r="J241">
        <v>168.9</v>
      </c>
      <c r="K241">
        <v>49.1</v>
      </c>
      <c r="L241">
        <v>14</v>
      </c>
      <c r="M241">
        <v>16</v>
      </c>
      <c r="N241">
        <v>30.81</v>
      </c>
      <c r="O241">
        <v>21065.06</v>
      </c>
      <c r="P241">
        <v>320.74</v>
      </c>
      <c r="Q241">
        <v>772.19</v>
      </c>
      <c r="R241">
        <v>128.06</v>
      </c>
      <c r="S241">
        <v>98.14</v>
      </c>
      <c r="T241">
        <v>11007.32</v>
      </c>
      <c r="U241">
        <v>0.77</v>
      </c>
      <c r="V241">
        <v>0.86</v>
      </c>
      <c r="W241">
        <v>12.31</v>
      </c>
      <c r="X241">
        <v>0.64</v>
      </c>
      <c r="Y241">
        <v>2</v>
      </c>
      <c r="Z241">
        <v>10</v>
      </c>
    </row>
    <row r="242" spans="1:26" x14ac:dyDescent="0.25">
      <c r="A242">
        <v>14</v>
      </c>
      <c r="B242">
        <v>75</v>
      </c>
      <c r="C242" t="s">
        <v>34</v>
      </c>
      <c r="D242">
        <v>3.0701999999999998</v>
      </c>
      <c r="E242">
        <v>32.57</v>
      </c>
      <c r="F242">
        <v>29.81</v>
      </c>
      <c r="G242">
        <v>111.77</v>
      </c>
      <c r="H242">
        <v>1.56</v>
      </c>
      <c r="I242">
        <v>16</v>
      </c>
      <c r="J242">
        <v>170.35</v>
      </c>
      <c r="K242">
        <v>49.1</v>
      </c>
      <c r="L242">
        <v>15</v>
      </c>
      <c r="M242">
        <v>14</v>
      </c>
      <c r="N242">
        <v>31.26</v>
      </c>
      <c r="O242">
        <v>21244.37</v>
      </c>
      <c r="P242">
        <v>314.32</v>
      </c>
      <c r="Q242">
        <v>772.17</v>
      </c>
      <c r="R242">
        <v>125.28</v>
      </c>
      <c r="S242">
        <v>98.14</v>
      </c>
      <c r="T242">
        <v>9626.58</v>
      </c>
      <c r="U242">
        <v>0.78</v>
      </c>
      <c r="V242">
        <v>0.86</v>
      </c>
      <c r="W242">
        <v>12.3</v>
      </c>
      <c r="X242">
        <v>0.56000000000000005</v>
      </c>
      <c r="Y242">
        <v>2</v>
      </c>
      <c r="Z242">
        <v>10</v>
      </c>
    </row>
    <row r="243" spans="1:26" x14ac:dyDescent="0.25">
      <c r="A243">
        <v>15</v>
      </c>
      <c r="B243">
        <v>75</v>
      </c>
      <c r="C243" t="s">
        <v>34</v>
      </c>
      <c r="D243">
        <v>3.0762999999999998</v>
      </c>
      <c r="E243">
        <v>32.51</v>
      </c>
      <c r="F243">
        <v>29.77</v>
      </c>
      <c r="G243">
        <v>119.09</v>
      </c>
      <c r="H243">
        <v>1.65</v>
      </c>
      <c r="I243">
        <v>15</v>
      </c>
      <c r="J243">
        <v>171.81</v>
      </c>
      <c r="K243">
        <v>49.1</v>
      </c>
      <c r="L243">
        <v>16</v>
      </c>
      <c r="M243">
        <v>13</v>
      </c>
      <c r="N243">
        <v>31.72</v>
      </c>
      <c r="O243">
        <v>21424.29</v>
      </c>
      <c r="P243">
        <v>311.25</v>
      </c>
      <c r="Q243">
        <v>772.19</v>
      </c>
      <c r="R243">
        <v>124.34</v>
      </c>
      <c r="S243">
        <v>98.14</v>
      </c>
      <c r="T243">
        <v>9164.94</v>
      </c>
      <c r="U243">
        <v>0.79</v>
      </c>
      <c r="V243">
        <v>0.86</v>
      </c>
      <c r="W243">
        <v>12.29</v>
      </c>
      <c r="X243">
        <v>0.52</v>
      </c>
      <c r="Y243">
        <v>2</v>
      </c>
      <c r="Z243">
        <v>10</v>
      </c>
    </row>
    <row r="244" spans="1:26" x14ac:dyDescent="0.25">
      <c r="A244">
        <v>16</v>
      </c>
      <c r="B244">
        <v>75</v>
      </c>
      <c r="C244" t="s">
        <v>34</v>
      </c>
      <c r="D244">
        <v>3.0828000000000002</v>
      </c>
      <c r="E244">
        <v>32.44</v>
      </c>
      <c r="F244">
        <v>29.73</v>
      </c>
      <c r="G244">
        <v>127.43</v>
      </c>
      <c r="H244">
        <v>1.74</v>
      </c>
      <c r="I244">
        <v>14</v>
      </c>
      <c r="J244">
        <v>173.28</v>
      </c>
      <c r="K244">
        <v>49.1</v>
      </c>
      <c r="L244">
        <v>17</v>
      </c>
      <c r="M244">
        <v>12</v>
      </c>
      <c r="N244">
        <v>32.18</v>
      </c>
      <c r="O244">
        <v>21604.83</v>
      </c>
      <c r="P244">
        <v>307.3</v>
      </c>
      <c r="Q244">
        <v>772.17</v>
      </c>
      <c r="R244">
        <v>122.9</v>
      </c>
      <c r="S244">
        <v>98.14</v>
      </c>
      <c r="T244">
        <v>8447.5499999999993</v>
      </c>
      <c r="U244">
        <v>0.8</v>
      </c>
      <c r="V244">
        <v>0.86</v>
      </c>
      <c r="W244">
        <v>12.29</v>
      </c>
      <c r="X244">
        <v>0.49</v>
      </c>
      <c r="Y244">
        <v>2</v>
      </c>
      <c r="Z244">
        <v>10</v>
      </c>
    </row>
    <row r="245" spans="1:26" x14ac:dyDescent="0.25">
      <c r="A245">
        <v>17</v>
      </c>
      <c r="B245">
        <v>75</v>
      </c>
      <c r="C245" t="s">
        <v>34</v>
      </c>
      <c r="D245">
        <v>3.0911</v>
      </c>
      <c r="E245">
        <v>32.35</v>
      </c>
      <c r="F245">
        <v>29.68</v>
      </c>
      <c r="G245">
        <v>136.97</v>
      </c>
      <c r="H245">
        <v>1.83</v>
      </c>
      <c r="I245">
        <v>13</v>
      </c>
      <c r="J245">
        <v>174.75</v>
      </c>
      <c r="K245">
        <v>49.1</v>
      </c>
      <c r="L245">
        <v>18</v>
      </c>
      <c r="M245">
        <v>11</v>
      </c>
      <c r="N245">
        <v>32.65</v>
      </c>
      <c r="O245">
        <v>21786.02</v>
      </c>
      <c r="P245">
        <v>301.36</v>
      </c>
      <c r="Q245">
        <v>772.09</v>
      </c>
      <c r="R245">
        <v>120.96</v>
      </c>
      <c r="S245">
        <v>98.14</v>
      </c>
      <c r="T245">
        <v>7484.42</v>
      </c>
      <c r="U245">
        <v>0.81</v>
      </c>
      <c r="V245">
        <v>0.86</v>
      </c>
      <c r="W245">
        <v>12.29</v>
      </c>
      <c r="X245">
        <v>0.43</v>
      </c>
      <c r="Y245">
        <v>2</v>
      </c>
      <c r="Z245">
        <v>10</v>
      </c>
    </row>
    <row r="246" spans="1:26" x14ac:dyDescent="0.25">
      <c r="A246">
        <v>18</v>
      </c>
      <c r="B246">
        <v>75</v>
      </c>
      <c r="C246" t="s">
        <v>34</v>
      </c>
      <c r="D246">
        <v>3.0884</v>
      </c>
      <c r="E246">
        <v>32.380000000000003</v>
      </c>
      <c r="F246">
        <v>29.71</v>
      </c>
      <c r="G246">
        <v>137.1</v>
      </c>
      <c r="H246">
        <v>1.91</v>
      </c>
      <c r="I246">
        <v>13</v>
      </c>
      <c r="J246">
        <v>176.22</v>
      </c>
      <c r="K246">
        <v>49.1</v>
      </c>
      <c r="L246">
        <v>19</v>
      </c>
      <c r="M246">
        <v>10</v>
      </c>
      <c r="N246">
        <v>33.130000000000003</v>
      </c>
      <c r="O246">
        <v>21967.84</v>
      </c>
      <c r="P246">
        <v>301.58</v>
      </c>
      <c r="Q246">
        <v>772.18</v>
      </c>
      <c r="R246">
        <v>121.96</v>
      </c>
      <c r="S246">
        <v>98.14</v>
      </c>
      <c r="T246">
        <v>7984.85</v>
      </c>
      <c r="U246">
        <v>0.8</v>
      </c>
      <c r="V246">
        <v>0.86</v>
      </c>
      <c r="W246">
        <v>12.3</v>
      </c>
      <c r="X246">
        <v>0.46</v>
      </c>
      <c r="Y246">
        <v>2</v>
      </c>
      <c r="Z246">
        <v>10</v>
      </c>
    </row>
    <row r="247" spans="1:26" x14ac:dyDescent="0.25">
      <c r="A247">
        <v>19</v>
      </c>
      <c r="B247">
        <v>75</v>
      </c>
      <c r="C247" t="s">
        <v>34</v>
      </c>
      <c r="D247">
        <v>3.0958000000000001</v>
      </c>
      <c r="E247">
        <v>32.299999999999997</v>
      </c>
      <c r="F247">
        <v>29.66</v>
      </c>
      <c r="G247">
        <v>148.29</v>
      </c>
      <c r="H247">
        <v>2</v>
      </c>
      <c r="I247">
        <v>12</v>
      </c>
      <c r="J247">
        <v>177.7</v>
      </c>
      <c r="K247">
        <v>49.1</v>
      </c>
      <c r="L247">
        <v>20</v>
      </c>
      <c r="M247">
        <v>8</v>
      </c>
      <c r="N247">
        <v>33.61</v>
      </c>
      <c r="O247">
        <v>22150.3</v>
      </c>
      <c r="P247">
        <v>296.69</v>
      </c>
      <c r="Q247">
        <v>772.1</v>
      </c>
      <c r="R247">
        <v>120.41</v>
      </c>
      <c r="S247">
        <v>98.14</v>
      </c>
      <c r="T247">
        <v>7215.07</v>
      </c>
      <c r="U247">
        <v>0.82</v>
      </c>
      <c r="V247">
        <v>0.87</v>
      </c>
      <c r="W247">
        <v>12.29</v>
      </c>
      <c r="X247">
        <v>0.41</v>
      </c>
      <c r="Y247">
        <v>2</v>
      </c>
      <c r="Z247">
        <v>10</v>
      </c>
    </row>
    <row r="248" spans="1:26" x14ac:dyDescent="0.25">
      <c r="A248">
        <v>20</v>
      </c>
      <c r="B248">
        <v>75</v>
      </c>
      <c r="C248" t="s">
        <v>34</v>
      </c>
      <c r="D248">
        <v>3.0956000000000001</v>
      </c>
      <c r="E248">
        <v>32.299999999999997</v>
      </c>
      <c r="F248">
        <v>29.66</v>
      </c>
      <c r="G248">
        <v>148.30000000000001</v>
      </c>
      <c r="H248">
        <v>2.08</v>
      </c>
      <c r="I248">
        <v>12</v>
      </c>
      <c r="J248">
        <v>179.18</v>
      </c>
      <c r="K248">
        <v>49.1</v>
      </c>
      <c r="L248">
        <v>21</v>
      </c>
      <c r="M248">
        <v>2</v>
      </c>
      <c r="N248">
        <v>34.090000000000003</v>
      </c>
      <c r="O248">
        <v>22333.43</v>
      </c>
      <c r="P248">
        <v>297.10000000000002</v>
      </c>
      <c r="Q248">
        <v>772.21</v>
      </c>
      <c r="R248">
        <v>120.2</v>
      </c>
      <c r="S248">
        <v>98.14</v>
      </c>
      <c r="T248">
        <v>7108.9</v>
      </c>
      <c r="U248">
        <v>0.82</v>
      </c>
      <c r="V248">
        <v>0.87</v>
      </c>
      <c r="W248">
        <v>12.3</v>
      </c>
      <c r="X248">
        <v>0.41</v>
      </c>
      <c r="Y248">
        <v>2</v>
      </c>
      <c r="Z248">
        <v>10</v>
      </c>
    </row>
    <row r="249" spans="1:26" x14ac:dyDescent="0.25">
      <c r="A249">
        <v>21</v>
      </c>
      <c r="B249">
        <v>75</v>
      </c>
      <c r="C249" t="s">
        <v>34</v>
      </c>
      <c r="D249">
        <v>3.0939999999999999</v>
      </c>
      <c r="E249">
        <v>32.32</v>
      </c>
      <c r="F249">
        <v>29.68</v>
      </c>
      <c r="G249">
        <v>148.38999999999999</v>
      </c>
      <c r="H249">
        <v>2.16</v>
      </c>
      <c r="I249">
        <v>12</v>
      </c>
      <c r="J249">
        <v>180.67</v>
      </c>
      <c r="K249">
        <v>49.1</v>
      </c>
      <c r="L249">
        <v>22</v>
      </c>
      <c r="M249">
        <v>0</v>
      </c>
      <c r="N249">
        <v>34.58</v>
      </c>
      <c r="O249">
        <v>22517.21</v>
      </c>
      <c r="P249">
        <v>298.89999999999998</v>
      </c>
      <c r="Q249">
        <v>772.21</v>
      </c>
      <c r="R249">
        <v>120.45</v>
      </c>
      <c r="S249">
        <v>98.14</v>
      </c>
      <c r="T249">
        <v>7232.72</v>
      </c>
      <c r="U249">
        <v>0.81</v>
      </c>
      <c r="V249">
        <v>0.86</v>
      </c>
      <c r="W249">
        <v>12.31</v>
      </c>
      <c r="X249">
        <v>0.43</v>
      </c>
      <c r="Y249">
        <v>2</v>
      </c>
      <c r="Z249">
        <v>10</v>
      </c>
    </row>
    <row r="250" spans="1:26" x14ac:dyDescent="0.25">
      <c r="A250">
        <v>0</v>
      </c>
      <c r="B250">
        <v>95</v>
      </c>
      <c r="C250" t="s">
        <v>34</v>
      </c>
      <c r="D250">
        <v>1.4413</v>
      </c>
      <c r="E250">
        <v>69.38</v>
      </c>
      <c r="F250">
        <v>48.75</v>
      </c>
      <c r="G250">
        <v>5.99</v>
      </c>
      <c r="H250">
        <v>0.1</v>
      </c>
      <c r="I250">
        <v>488</v>
      </c>
      <c r="J250">
        <v>185.69</v>
      </c>
      <c r="K250">
        <v>53.44</v>
      </c>
      <c r="L250">
        <v>1</v>
      </c>
      <c r="M250">
        <v>486</v>
      </c>
      <c r="N250">
        <v>36.26</v>
      </c>
      <c r="O250">
        <v>23136.14</v>
      </c>
      <c r="P250">
        <v>668.33</v>
      </c>
      <c r="Q250">
        <v>776.2</v>
      </c>
      <c r="R250">
        <v>757.74</v>
      </c>
      <c r="S250">
        <v>98.14</v>
      </c>
      <c r="T250">
        <v>323499.95</v>
      </c>
      <c r="U250">
        <v>0.13</v>
      </c>
      <c r="V250">
        <v>0.53</v>
      </c>
      <c r="W250">
        <v>13.08</v>
      </c>
      <c r="X250">
        <v>19.440000000000001</v>
      </c>
      <c r="Y250">
        <v>2</v>
      </c>
      <c r="Z250">
        <v>10</v>
      </c>
    </row>
    <row r="251" spans="1:26" x14ac:dyDescent="0.25">
      <c r="A251">
        <v>1</v>
      </c>
      <c r="B251">
        <v>95</v>
      </c>
      <c r="C251" t="s">
        <v>34</v>
      </c>
      <c r="D251">
        <v>2.2130000000000001</v>
      </c>
      <c r="E251">
        <v>45.19</v>
      </c>
      <c r="F251">
        <v>36.06</v>
      </c>
      <c r="G251">
        <v>12.09</v>
      </c>
      <c r="H251">
        <v>0.19</v>
      </c>
      <c r="I251">
        <v>179</v>
      </c>
      <c r="J251">
        <v>187.21</v>
      </c>
      <c r="K251">
        <v>53.44</v>
      </c>
      <c r="L251">
        <v>2</v>
      </c>
      <c r="M251">
        <v>177</v>
      </c>
      <c r="N251">
        <v>36.770000000000003</v>
      </c>
      <c r="O251">
        <v>23322.880000000001</v>
      </c>
      <c r="P251">
        <v>493.67</v>
      </c>
      <c r="Q251">
        <v>773.28</v>
      </c>
      <c r="R251">
        <v>333.22</v>
      </c>
      <c r="S251">
        <v>98.14</v>
      </c>
      <c r="T251">
        <v>112784.14</v>
      </c>
      <c r="U251">
        <v>0.28999999999999998</v>
      </c>
      <c r="V251">
        <v>0.71</v>
      </c>
      <c r="W251">
        <v>12.57</v>
      </c>
      <c r="X251">
        <v>6.79</v>
      </c>
      <c r="Y251">
        <v>2</v>
      </c>
      <c r="Z251">
        <v>10</v>
      </c>
    </row>
    <row r="252" spans="1:26" x14ac:dyDescent="0.25">
      <c r="A252">
        <v>2</v>
      </c>
      <c r="B252">
        <v>95</v>
      </c>
      <c r="C252" t="s">
        <v>34</v>
      </c>
      <c r="D252">
        <v>2.4965000000000002</v>
      </c>
      <c r="E252">
        <v>40.06</v>
      </c>
      <c r="F252">
        <v>33.46</v>
      </c>
      <c r="G252">
        <v>18.079999999999998</v>
      </c>
      <c r="H252">
        <v>0.28000000000000003</v>
      </c>
      <c r="I252">
        <v>111</v>
      </c>
      <c r="J252">
        <v>188.73</v>
      </c>
      <c r="K252">
        <v>53.44</v>
      </c>
      <c r="L252">
        <v>3</v>
      </c>
      <c r="M252">
        <v>109</v>
      </c>
      <c r="N252">
        <v>37.29</v>
      </c>
      <c r="O252">
        <v>23510.33</v>
      </c>
      <c r="P252">
        <v>456.19</v>
      </c>
      <c r="Q252">
        <v>772.74</v>
      </c>
      <c r="R252">
        <v>246.7</v>
      </c>
      <c r="S252">
        <v>98.14</v>
      </c>
      <c r="T252">
        <v>69861.53</v>
      </c>
      <c r="U252">
        <v>0.4</v>
      </c>
      <c r="V252">
        <v>0.77</v>
      </c>
      <c r="W252">
        <v>12.46</v>
      </c>
      <c r="X252">
        <v>4.2</v>
      </c>
      <c r="Y252">
        <v>2</v>
      </c>
      <c r="Z252">
        <v>10</v>
      </c>
    </row>
    <row r="253" spans="1:26" x14ac:dyDescent="0.25">
      <c r="A253">
        <v>3</v>
      </c>
      <c r="B253">
        <v>95</v>
      </c>
      <c r="C253" t="s">
        <v>34</v>
      </c>
      <c r="D253">
        <v>2.6535000000000002</v>
      </c>
      <c r="E253">
        <v>37.69</v>
      </c>
      <c r="F253">
        <v>32.24</v>
      </c>
      <c r="G253">
        <v>24.18</v>
      </c>
      <c r="H253">
        <v>0.37</v>
      </c>
      <c r="I253">
        <v>80</v>
      </c>
      <c r="J253">
        <v>190.25</v>
      </c>
      <c r="K253">
        <v>53.44</v>
      </c>
      <c r="L253">
        <v>4</v>
      </c>
      <c r="M253">
        <v>78</v>
      </c>
      <c r="N253">
        <v>37.82</v>
      </c>
      <c r="O253">
        <v>23698.48</v>
      </c>
      <c r="P253">
        <v>437.57</v>
      </c>
      <c r="Q253">
        <v>772.57</v>
      </c>
      <c r="R253">
        <v>206.42</v>
      </c>
      <c r="S253">
        <v>98.14</v>
      </c>
      <c r="T253">
        <v>49880.7</v>
      </c>
      <c r="U253">
        <v>0.48</v>
      </c>
      <c r="V253">
        <v>0.8</v>
      </c>
      <c r="W253">
        <v>12.4</v>
      </c>
      <c r="X253">
        <v>2.98</v>
      </c>
      <c r="Y253">
        <v>2</v>
      </c>
      <c r="Z253">
        <v>10</v>
      </c>
    </row>
    <row r="254" spans="1:26" x14ac:dyDescent="0.25">
      <c r="A254">
        <v>4</v>
      </c>
      <c r="B254">
        <v>95</v>
      </c>
      <c r="C254" t="s">
        <v>34</v>
      </c>
      <c r="D254">
        <v>2.75</v>
      </c>
      <c r="E254">
        <v>36.36</v>
      </c>
      <c r="F254">
        <v>31.55</v>
      </c>
      <c r="G254">
        <v>30.05</v>
      </c>
      <c r="H254">
        <v>0.46</v>
      </c>
      <c r="I254">
        <v>63</v>
      </c>
      <c r="J254">
        <v>191.78</v>
      </c>
      <c r="K254">
        <v>53.44</v>
      </c>
      <c r="L254">
        <v>5</v>
      </c>
      <c r="M254">
        <v>61</v>
      </c>
      <c r="N254">
        <v>38.35</v>
      </c>
      <c r="O254">
        <v>23887.360000000001</v>
      </c>
      <c r="P254">
        <v>426.08</v>
      </c>
      <c r="Q254">
        <v>772.34</v>
      </c>
      <c r="R254">
        <v>183.41</v>
      </c>
      <c r="S254">
        <v>98.14</v>
      </c>
      <c r="T254">
        <v>38459.550000000003</v>
      </c>
      <c r="U254">
        <v>0.54</v>
      </c>
      <c r="V254">
        <v>0.81</v>
      </c>
      <c r="W254">
        <v>12.38</v>
      </c>
      <c r="X254">
        <v>2.2999999999999998</v>
      </c>
      <c r="Y254">
        <v>2</v>
      </c>
      <c r="Z254">
        <v>10</v>
      </c>
    </row>
    <row r="255" spans="1:26" x14ac:dyDescent="0.25">
      <c r="A255">
        <v>5</v>
      </c>
      <c r="B255">
        <v>95</v>
      </c>
      <c r="C255" t="s">
        <v>34</v>
      </c>
      <c r="D255">
        <v>2.8151000000000002</v>
      </c>
      <c r="E255">
        <v>35.520000000000003</v>
      </c>
      <c r="F255">
        <v>31.16</v>
      </c>
      <c r="G255">
        <v>36.65</v>
      </c>
      <c r="H255">
        <v>0.55000000000000004</v>
      </c>
      <c r="I255">
        <v>51</v>
      </c>
      <c r="J255">
        <v>193.32</v>
      </c>
      <c r="K255">
        <v>53.44</v>
      </c>
      <c r="L255">
        <v>6</v>
      </c>
      <c r="M255">
        <v>49</v>
      </c>
      <c r="N255">
        <v>38.89</v>
      </c>
      <c r="O255">
        <v>24076.95</v>
      </c>
      <c r="P255">
        <v>418.38</v>
      </c>
      <c r="Q255">
        <v>772.51</v>
      </c>
      <c r="R255">
        <v>170.06</v>
      </c>
      <c r="S255">
        <v>98.14</v>
      </c>
      <c r="T255">
        <v>31841.759999999998</v>
      </c>
      <c r="U255">
        <v>0.57999999999999996</v>
      </c>
      <c r="V255">
        <v>0.82</v>
      </c>
      <c r="W255">
        <v>12.36</v>
      </c>
      <c r="X255">
        <v>1.9</v>
      </c>
      <c r="Y255">
        <v>2</v>
      </c>
      <c r="Z255">
        <v>10</v>
      </c>
    </row>
    <row r="256" spans="1:26" x14ac:dyDescent="0.25">
      <c r="A256">
        <v>6</v>
      </c>
      <c r="B256">
        <v>95</v>
      </c>
      <c r="C256" t="s">
        <v>34</v>
      </c>
      <c r="D256">
        <v>2.8597000000000001</v>
      </c>
      <c r="E256">
        <v>34.97</v>
      </c>
      <c r="F256">
        <v>30.86</v>
      </c>
      <c r="G256">
        <v>42.08</v>
      </c>
      <c r="H256">
        <v>0.64</v>
      </c>
      <c r="I256">
        <v>44</v>
      </c>
      <c r="J256">
        <v>194.86</v>
      </c>
      <c r="K256">
        <v>53.44</v>
      </c>
      <c r="L256">
        <v>7</v>
      </c>
      <c r="M256">
        <v>42</v>
      </c>
      <c r="N256">
        <v>39.43</v>
      </c>
      <c r="O256">
        <v>24267.279999999999</v>
      </c>
      <c r="P256">
        <v>412.4</v>
      </c>
      <c r="Q256">
        <v>772.46</v>
      </c>
      <c r="R256">
        <v>160.53</v>
      </c>
      <c r="S256">
        <v>98.14</v>
      </c>
      <c r="T256">
        <v>27115.48</v>
      </c>
      <c r="U256">
        <v>0.61</v>
      </c>
      <c r="V256">
        <v>0.83</v>
      </c>
      <c r="W256">
        <v>12.34</v>
      </c>
      <c r="X256">
        <v>1.61</v>
      </c>
      <c r="Y256">
        <v>2</v>
      </c>
      <c r="Z256">
        <v>10</v>
      </c>
    </row>
    <row r="257" spans="1:26" x14ac:dyDescent="0.25">
      <c r="A257">
        <v>7</v>
      </c>
      <c r="B257">
        <v>95</v>
      </c>
      <c r="C257" t="s">
        <v>34</v>
      </c>
      <c r="D257">
        <v>2.8975</v>
      </c>
      <c r="E257">
        <v>34.51</v>
      </c>
      <c r="F257">
        <v>30.63</v>
      </c>
      <c r="G257">
        <v>48.36</v>
      </c>
      <c r="H257">
        <v>0.72</v>
      </c>
      <c r="I257">
        <v>38</v>
      </c>
      <c r="J257">
        <v>196.41</v>
      </c>
      <c r="K257">
        <v>53.44</v>
      </c>
      <c r="L257">
        <v>8</v>
      </c>
      <c r="M257">
        <v>36</v>
      </c>
      <c r="N257">
        <v>39.979999999999997</v>
      </c>
      <c r="O257">
        <v>24458.36</v>
      </c>
      <c r="P257">
        <v>407.01</v>
      </c>
      <c r="Q257">
        <v>772.3</v>
      </c>
      <c r="R257">
        <v>152.83000000000001</v>
      </c>
      <c r="S257">
        <v>98.14</v>
      </c>
      <c r="T257">
        <v>23290.95</v>
      </c>
      <c r="U257">
        <v>0.64</v>
      </c>
      <c r="V257">
        <v>0.84</v>
      </c>
      <c r="W257">
        <v>12.33</v>
      </c>
      <c r="X257">
        <v>1.38</v>
      </c>
      <c r="Y257">
        <v>2</v>
      </c>
      <c r="Z257">
        <v>10</v>
      </c>
    </row>
    <row r="258" spans="1:26" x14ac:dyDescent="0.25">
      <c r="A258">
        <v>8</v>
      </c>
      <c r="B258">
        <v>95</v>
      </c>
      <c r="C258" t="s">
        <v>34</v>
      </c>
      <c r="D258">
        <v>2.9218000000000002</v>
      </c>
      <c r="E258">
        <v>34.22</v>
      </c>
      <c r="F258">
        <v>30.49</v>
      </c>
      <c r="G258">
        <v>53.81</v>
      </c>
      <c r="H258">
        <v>0.81</v>
      </c>
      <c r="I258">
        <v>34</v>
      </c>
      <c r="J258">
        <v>197.97</v>
      </c>
      <c r="K258">
        <v>53.44</v>
      </c>
      <c r="L258">
        <v>9</v>
      </c>
      <c r="M258">
        <v>32</v>
      </c>
      <c r="N258">
        <v>40.53</v>
      </c>
      <c r="O258">
        <v>24650.18</v>
      </c>
      <c r="P258">
        <v>402.99</v>
      </c>
      <c r="Q258">
        <v>772.44</v>
      </c>
      <c r="R258">
        <v>148.19</v>
      </c>
      <c r="S258">
        <v>98.14</v>
      </c>
      <c r="T258">
        <v>20994.03</v>
      </c>
      <c r="U258">
        <v>0.66</v>
      </c>
      <c r="V258">
        <v>0.84</v>
      </c>
      <c r="W258">
        <v>12.32</v>
      </c>
      <c r="X258">
        <v>1.24</v>
      </c>
      <c r="Y258">
        <v>2</v>
      </c>
      <c r="Z258">
        <v>10</v>
      </c>
    </row>
    <row r="259" spans="1:26" x14ac:dyDescent="0.25">
      <c r="A259">
        <v>9</v>
      </c>
      <c r="B259">
        <v>95</v>
      </c>
      <c r="C259" t="s">
        <v>34</v>
      </c>
      <c r="D259">
        <v>2.9474</v>
      </c>
      <c r="E259">
        <v>33.93</v>
      </c>
      <c r="F259">
        <v>30.34</v>
      </c>
      <c r="G259">
        <v>60.68</v>
      </c>
      <c r="H259">
        <v>0.89</v>
      </c>
      <c r="I259">
        <v>30</v>
      </c>
      <c r="J259">
        <v>199.53</v>
      </c>
      <c r="K259">
        <v>53.44</v>
      </c>
      <c r="L259">
        <v>10</v>
      </c>
      <c r="M259">
        <v>28</v>
      </c>
      <c r="N259">
        <v>41.1</v>
      </c>
      <c r="O259">
        <v>24842.77</v>
      </c>
      <c r="P259">
        <v>399.27</v>
      </c>
      <c r="Q259">
        <v>772.29</v>
      </c>
      <c r="R259">
        <v>143.22999999999999</v>
      </c>
      <c r="S259">
        <v>98.14</v>
      </c>
      <c r="T259">
        <v>18533.009999999998</v>
      </c>
      <c r="U259">
        <v>0.69</v>
      </c>
      <c r="V259">
        <v>0.85</v>
      </c>
      <c r="W259">
        <v>12.32</v>
      </c>
      <c r="X259">
        <v>1.0900000000000001</v>
      </c>
      <c r="Y259">
        <v>2</v>
      </c>
      <c r="Z259">
        <v>10</v>
      </c>
    </row>
    <row r="260" spans="1:26" x14ac:dyDescent="0.25">
      <c r="A260">
        <v>10</v>
      </c>
      <c r="B260">
        <v>95</v>
      </c>
      <c r="C260" t="s">
        <v>34</v>
      </c>
      <c r="D260">
        <v>2.968</v>
      </c>
      <c r="E260">
        <v>33.69</v>
      </c>
      <c r="F260">
        <v>30.22</v>
      </c>
      <c r="G260">
        <v>67.150000000000006</v>
      </c>
      <c r="H260">
        <v>0.97</v>
      </c>
      <c r="I260">
        <v>27</v>
      </c>
      <c r="J260">
        <v>201.1</v>
      </c>
      <c r="K260">
        <v>53.44</v>
      </c>
      <c r="L260">
        <v>11</v>
      </c>
      <c r="M260">
        <v>25</v>
      </c>
      <c r="N260">
        <v>41.66</v>
      </c>
      <c r="O260">
        <v>25036.12</v>
      </c>
      <c r="P260">
        <v>395.38</v>
      </c>
      <c r="Q260">
        <v>772.28</v>
      </c>
      <c r="R260">
        <v>139.11000000000001</v>
      </c>
      <c r="S260">
        <v>98.14</v>
      </c>
      <c r="T260">
        <v>16487.990000000002</v>
      </c>
      <c r="U260">
        <v>0.71</v>
      </c>
      <c r="V260">
        <v>0.85</v>
      </c>
      <c r="W260">
        <v>12.31</v>
      </c>
      <c r="X260">
        <v>0.97</v>
      </c>
      <c r="Y260">
        <v>2</v>
      </c>
      <c r="Z260">
        <v>10</v>
      </c>
    </row>
    <row r="261" spans="1:26" x14ac:dyDescent="0.25">
      <c r="A261">
        <v>11</v>
      </c>
      <c r="B261">
        <v>95</v>
      </c>
      <c r="C261" t="s">
        <v>34</v>
      </c>
      <c r="D261">
        <v>2.9823</v>
      </c>
      <c r="E261">
        <v>33.53</v>
      </c>
      <c r="F261">
        <v>30.13</v>
      </c>
      <c r="G261">
        <v>72.319999999999993</v>
      </c>
      <c r="H261">
        <v>1.05</v>
      </c>
      <c r="I261">
        <v>25</v>
      </c>
      <c r="J261">
        <v>202.67</v>
      </c>
      <c r="K261">
        <v>53.44</v>
      </c>
      <c r="L261">
        <v>12</v>
      </c>
      <c r="M261">
        <v>23</v>
      </c>
      <c r="N261">
        <v>42.24</v>
      </c>
      <c r="O261">
        <v>25230.25</v>
      </c>
      <c r="P261">
        <v>392.1</v>
      </c>
      <c r="Q261">
        <v>772.22</v>
      </c>
      <c r="R261">
        <v>136.11000000000001</v>
      </c>
      <c r="S261">
        <v>98.14</v>
      </c>
      <c r="T261">
        <v>14996.48</v>
      </c>
      <c r="U261">
        <v>0.72</v>
      </c>
      <c r="V261">
        <v>0.85</v>
      </c>
      <c r="W261">
        <v>12.31</v>
      </c>
      <c r="X261">
        <v>0.88</v>
      </c>
      <c r="Y261">
        <v>2</v>
      </c>
      <c r="Z261">
        <v>10</v>
      </c>
    </row>
    <row r="262" spans="1:26" x14ac:dyDescent="0.25">
      <c r="A262">
        <v>12</v>
      </c>
      <c r="B262">
        <v>95</v>
      </c>
      <c r="C262" t="s">
        <v>34</v>
      </c>
      <c r="D262">
        <v>2.9941</v>
      </c>
      <c r="E262">
        <v>33.4</v>
      </c>
      <c r="F262">
        <v>30.07</v>
      </c>
      <c r="G262">
        <v>78.459999999999994</v>
      </c>
      <c r="H262">
        <v>1.1299999999999999</v>
      </c>
      <c r="I262">
        <v>23</v>
      </c>
      <c r="J262">
        <v>204.25</v>
      </c>
      <c r="K262">
        <v>53.44</v>
      </c>
      <c r="L262">
        <v>13</v>
      </c>
      <c r="M262">
        <v>21</v>
      </c>
      <c r="N262">
        <v>42.82</v>
      </c>
      <c r="O262">
        <v>25425.3</v>
      </c>
      <c r="P262">
        <v>389.47</v>
      </c>
      <c r="Q262">
        <v>772.16</v>
      </c>
      <c r="R262">
        <v>134.34</v>
      </c>
      <c r="S262">
        <v>98.14</v>
      </c>
      <c r="T262">
        <v>14121.51</v>
      </c>
      <c r="U262">
        <v>0.73</v>
      </c>
      <c r="V262">
        <v>0.85</v>
      </c>
      <c r="W262">
        <v>12.31</v>
      </c>
      <c r="X262">
        <v>0.83</v>
      </c>
      <c r="Y262">
        <v>2</v>
      </c>
      <c r="Z262">
        <v>10</v>
      </c>
    </row>
    <row r="263" spans="1:26" x14ac:dyDescent="0.25">
      <c r="A263">
        <v>13</v>
      </c>
      <c r="B263">
        <v>95</v>
      </c>
      <c r="C263" t="s">
        <v>34</v>
      </c>
      <c r="D263">
        <v>3.0066999999999999</v>
      </c>
      <c r="E263">
        <v>33.26</v>
      </c>
      <c r="F263">
        <v>30.01</v>
      </c>
      <c r="G263">
        <v>85.74</v>
      </c>
      <c r="H263">
        <v>1.21</v>
      </c>
      <c r="I263">
        <v>21</v>
      </c>
      <c r="J263">
        <v>205.84</v>
      </c>
      <c r="K263">
        <v>53.44</v>
      </c>
      <c r="L263">
        <v>14</v>
      </c>
      <c r="M263">
        <v>19</v>
      </c>
      <c r="N263">
        <v>43.4</v>
      </c>
      <c r="O263">
        <v>25621.03</v>
      </c>
      <c r="P263">
        <v>386.2</v>
      </c>
      <c r="Q263">
        <v>772.2</v>
      </c>
      <c r="R263">
        <v>132.08000000000001</v>
      </c>
      <c r="S263">
        <v>98.14</v>
      </c>
      <c r="T263">
        <v>13001.19</v>
      </c>
      <c r="U263">
        <v>0.74</v>
      </c>
      <c r="V263">
        <v>0.86</v>
      </c>
      <c r="W263">
        <v>12.31</v>
      </c>
      <c r="X263">
        <v>0.76</v>
      </c>
      <c r="Y263">
        <v>2</v>
      </c>
      <c r="Z263">
        <v>10</v>
      </c>
    </row>
    <row r="264" spans="1:26" x14ac:dyDescent="0.25">
      <c r="A264">
        <v>14</v>
      </c>
      <c r="B264">
        <v>95</v>
      </c>
      <c r="C264" t="s">
        <v>34</v>
      </c>
      <c r="D264">
        <v>3.0156000000000001</v>
      </c>
      <c r="E264">
        <v>33.159999999999997</v>
      </c>
      <c r="F264">
        <v>29.95</v>
      </c>
      <c r="G264">
        <v>89.84</v>
      </c>
      <c r="H264">
        <v>1.28</v>
      </c>
      <c r="I264">
        <v>20</v>
      </c>
      <c r="J264">
        <v>207.43</v>
      </c>
      <c r="K264">
        <v>53.44</v>
      </c>
      <c r="L264">
        <v>15</v>
      </c>
      <c r="M264">
        <v>18</v>
      </c>
      <c r="N264">
        <v>44</v>
      </c>
      <c r="O264">
        <v>25817.56</v>
      </c>
      <c r="P264">
        <v>383</v>
      </c>
      <c r="Q264">
        <v>772.15</v>
      </c>
      <c r="R264">
        <v>129.97</v>
      </c>
      <c r="S264">
        <v>98.14</v>
      </c>
      <c r="T264">
        <v>11953.76</v>
      </c>
      <c r="U264">
        <v>0.76</v>
      </c>
      <c r="V264">
        <v>0.86</v>
      </c>
      <c r="W264">
        <v>12.31</v>
      </c>
      <c r="X264">
        <v>0.7</v>
      </c>
      <c r="Y264">
        <v>2</v>
      </c>
      <c r="Z264">
        <v>10</v>
      </c>
    </row>
    <row r="265" spans="1:26" x14ac:dyDescent="0.25">
      <c r="A265">
        <v>15</v>
      </c>
      <c r="B265">
        <v>95</v>
      </c>
      <c r="C265" t="s">
        <v>34</v>
      </c>
      <c r="D265">
        <v>3.0293000000000001</v>
      </c>
      <c r="E265">
        <v>33.01</v>
      </c>
      <c r="F265">
        <v>29.87</v>
      </c>
      <c r="G265">
        <v>99.57</v>
      </c>
      <c r="H265">
        <v>1.36</v>
      </c>
      <c r="I265">
        <v>18</v>
      </c>
      <c r="J265">
        <v>209.03</v>
      </c>
      <c r="K265">
        <v>53.44</v>
      </c>
      <c r="L265">
        <v>16</v>
      </c>
      <c r="M265">
        <v>16</v>
      </c>
      <c r="N265">
        <v>44.6</v>
      </c>
      <c r="O265">
        <v>26014.91</v>
      </c>
      <c r="P265">
        <v>378.91</v>
      </c>
      <c r="Q265">
        <v>772.14</v>
      </c>
      <c r="R265">
        <v>127.39</v>
      </c>
      <c r="S265">
        <v>98.14</v>
      </c>
      <c r="T265">
        <v>10671.38</v>
      </c>
      <c r="U265">
        <v>0.77</v>
      </c>
      <c r="V265">
        <v>0.86</v>
      </c>
      <c r="W265">
        <v>12.3</v>
      </c>
      <c r="X265">
        <v>0.62</v>
      </c>
      <c r="Y265">
        <v>2</v>
      </c>
      <c r="Z265">
        <v>10</v>
      </c>
    </row>
    <row r="266" spans="1:26" x14ac:dyDescent="0.25">
      <c r="A266">
        <v>16</v>
      </c>
      <c r="B266">
        <v>95</v>
      </c>
      <c r="C266" t="s">
        <v>34</v>
      </c>
      <c r="D266">
        <v>3.0343</v>
      </c>
      <c r="E266">
        <v>32.96</v>
      </c>
      <c r="F266">
        <v>29.86</v>
      </c>
      <c r="G266">
        <v>105.37</v>
      </c>
      <c r="H266">
        <v>1.43</v>
      </c>
      <c r="I266">
        <v>17</v>
      </c>
      <c r="J266">
        <v>210.64</v>
      </c>
      <c r="K266">
        <v>53.44</v>
      </c>
      <c r="L266">
        <v>17</v>
      </c>
      <c r="M266">
        <v>15</v>
      </c>
      <c r="N266">
        <v>45.21</v>
      </c>
      <c r="O266">
        <v>26213.09</v>
      </c>
      <c r="P266">
        <v>377.12</v>
      </c>
      <c r="Q266">
        <v>772.2</v>
      </c>
      <c r="R266">
        <v>127.04</v>
      </c>
      <c r="S266">
        <v>98.14</v>
      </c>
      <c r="T266">
        <v>10501.2</v>
      </c>
      <c r="U266">
        <v>0.77</v>
      </c>
      <c r="V266">
        <v>0.86</v>
      </c>
      <c r="W266">
        <v>12.3</v>
      </c>
      <c r="X266">
        <v>0.61</v>
      </c>
      <c r="Y266">
        <v>2</v>
      </c>
      <c r="Z266">
        <v>10</v>
      </c>
    </row>
    <row r="267" spans="1:26" x14ac:dyDescent="0.25">
      <c r="A267">
        <v>17</v>
      </c>
      <c r="B267">
        <v>95</v>
      </c>
      <c r="C267" t="s">
        <v>34</v>
      </c>
      <c r="D267">
        <v>3.0428000000000002</v>
      </c>
      <c r="E267">
        <v>32.86</v>
      </c>
      <c r="F267">
        <v>29.8</v>
      </c>
      <c r="G267">
        <v>111.75</v>
      </c>
      <c r="H267">
        <v>1.51</v>
      </c>
      <c r="I267">
        <v>16</v>
      </c>
      <c r="J267">
        <v>212.25</v>
      </c>
      <c r="K267">
        <v>53.44</v>
      </c>
      <c r="L267">
        <v>18</v>
      </c>
      <c r="M267">
        <v>14</v>
      </c>
      <c r="N267">
        <v>45.82</v>
      </c>
      <c r="O267">
        <v>26412.11</v>
      </c>
      <c r="P267">
        <v>373.73</v>
      </c>
      <c r="Q267">
        <v>772.14</v>
      </c>
      <c r="R267">
        <v>125.16</v>
      </c>
      <c r="S267">
        <v>98.14</v>
      </c>
      <c r="T267">
        <v>9568.42</v>
      </c>
      <c r="U267">
        <v>0.78</v>
      </c>
      <c r="V267">
        <v>0.86</v>
      </c>
      <c r="W267">
        <v>12.3</v>
      </c>
      <c r="X267">
        <v>0.55000000000000004</v>
      </c>
      <c r="Y267">
        <v>2</v>
      </c>
      <c r="Z267">
        <v>10</v>
      </c>
    </row>
    <row r="268" spans="1:26" x14ac:dyDescent="0.25">
      <c r="A268">
        <v>18</v>
      </c>
      <c r="B268">
        <v>95</v>
      </c>
      <c r="C268" t="s">
        <v>34</v>
      </c>
      <c r="D268">
        <v>3.0489000000000002</v>
      </c>
      <c r="E268">
        <v>32.799999999999997</v>
      </c>
      <c r="F268">
        <v>29.77</v>
      </c>
      <c r="G268">
        <v>119.09</v>
      </c>
      <c r="H268">
        <v>1.58</v>
      </c>
      <c r="I268">
        <v>15</v>
      </c>
      <c r="J268">
        <v>213.87</v>
      </c>
      <c r="K268">
        <v>53.44</v>
      </c>
      <c r="L268">
        <v>19</v>
      </c>
      <c r="M268">
        <v>13</v>
      </c>
      <c r="N268">
        <v>46.44</v>
      </c>
      <c r="O268">
        <v>26611.98</v>
      </c>
      <c r="P268">
        <v>371.06</v>
      </c>
      <c r="Q268">
        <v>772.22</v>
      </c>
      <c r="R268">
        <v>124.03</v>
      </c>
      <c r="S268">
        <v>98.14</v>
      </c>
      <c r="T268">
        <v>9010.2999999999993</v>
      </c>
      <c r="U268">
        <v>0.79</v>
      </c>
      <c r="V268">
        <v>0.86</v>
      </c>
      <c r="W268">
        <v>12.3</v>
      </c>
      <c r="X268">
        <v>0.52</v>
      </c>
      <c r="Y268">
        <v>2</v>
      </c>
      <c r="Z268">
        <v>10</v>
      </c>
    </row>
    <row r="269" spans="1:26" x14ac:dyDescent="0.25">
      <c r="A269">
        <v>19</v>
      </c>
      <c r="B269">
        <v>95</v>
      </c>
      <c r="C269" t="s">
        <v>34</v>
      </c>
      <c r="D269">
        <v>3.0493999999999999</v>
      </c>
      <c r="E269">
        <v>32.79</v>
      </c>
      <c r="F269">
        <v>29.77</v>
      </c>
      <c r="G269">
        <v>119.07</v>
      </c>
      <c r="H269">
        <v>1.65</v>
      </c>
      <c r="I269">
        <v>15</v>
      </c>
      <c r="J269">
        <v>215.5</v>
      </c>
      <c r="K269">
        <v>53.44</v>
      </c>
      <c r="L269">
        <v>20</v>
      </c>
      <c r="M269">
        <v>13</v>
      </c>
      <c r="N269">
        <v>47.07</v>
      </c>
      <c r="O269">
        <v>26812.71</v>
      </c>
      <c r="P269">
        <v>369.42</v>
      </c>
      <c r="Q269">
        <v>772.14</v>
      </c>
      <c r="R269">
        <v>124.06</v>
      </c>
      <c r="S269">
        <v>98.14</v>
      </c>
      <c r="T269">
        <v>9024.89</v>
      </c>
      <c r="U269">
        <v>0.79</v>
      </c>
      <c r="V269">
        <v>0.86</v>
      </c>
      <c r="W269">
        <v>12.29</v>
      </c>
      <c r="X269">
        <v>0.52</v>
      </c>
      <c r="Y269">
        <v>2</v>
      </c>
      <c r="Z269">
        <v>10</v>
      </c>
    </row>
    <row r="270" spans="1:26" x14ac:dyDescent="0.25">
      <c r="A270">
        <v>20</v>
      </c>
      <c r="B270">
        <v>95</v>
      </c>
      <c r="C270" t="s">
        <v>34</v>
      </c>
      <c r="D270">
        <v>3.0556000000000001</v>
      </c>
      <c r="E270">
        <v>32.729999999999997</v>
      </c>
      <c r="F270">
        <v>29.74</v>
      </c>
      <c r="G270">
        <v>127.45</v>
      </c>
      <c r="H270">
        <v>1.72</v>
      </c>
      <c r="I270">
        <v>14</v>
      </c>
      <c r="J270">
        <v>217.14</v>
      </c>
      <c r="K270">
        <v>53.44</v>
      </c>
      <c r="L270">
        <v>21</v>
      </c>
      <c r="M270">
        <v>12</v>
      </c>
      <c r="N270">
        <v>47.7</v>
      </c>
      <c r="O270">
        <v>27014.3</v>
      </c>
      <c r="P270">
        <v>367.46</v>
      </c>
      <c r="Q270">
        <v>772.05</v>
      </c>
      <c r="R270">
        <v>122.99</v>
      </c>
      <c r="S270">
        <v>98.14</v>
      </c>
      <c r="T270">
        <v>8495.1200000000008</v>
      </c>
      <c r="U270">
        <v>0.8</v>
      </c>
      <c r="V270">
        <v>0.86</v>
      </c>
      <c r="W270">
        <v>12.3</v>
      </c>
      <c r="X270">
        <v>0.49</v>
      </c>
      <c r="Y270">
        <v>2</v>
      </c>
      <c r="Z270">
        <v>10</v>
      </c>
    </row>
    <row r="271" spans="1:26" x14ac:dyDescent="0.25">
      <c r="A271">
        <v>21</v>
      </c>
      <c r="B271">
        <v>95</v>
      </c>
      <c r="C271" t="s">
        <v>34</v>
      </c>
      <c r="D271">
        <v>3.0636000000000001</v>
      </c>
      <c r="E271">
        <v>32.64</v>
      </c>
      <c r="F271">
        <v>29.69</v>
      </c>
      <c r="G271">
        <v>137.03</v>
      </c>
      <c r="H271">
        <v>1.79</v>
      </c>
      <c r="I271">
        <v>13</v>
      </c>
      <c r="J271">
        <v>218.78</v>
      </c>
      <c r="K271">
        <v>53.44</v>
      </c>
      <c r="L271">
        <v>22</v>
      </c>
      <c r="M271">
        <v>11</v>
      </c>
      <c r="N271">
        <v>48.34</v>
      </c>
      <c r="O271">
        <v>27216.79</v>
      </c>
      <c r="P271">
        <v>363.77</v>
      </c>
      <c r="Q271">
        <v>772.17</v>
      </c>
      <c r="R271">
        <v>121.49</v>
      </c>
      <c r="S271">
        <v>98.14</v>
      </c>
      <c r="T271">
        <v>7747.26</v>
      </c>
      <c r="U271">
        <v>0.81</v>
      </c>
      <c r="V271">
        <v>0.86</v>
      </c>
      <c r="W271">
        <v>12.29</v>
      </c>
      <c r="X271">
        <v>0.44</v>
      </c>
      <c r="Y271">
        <v>2</v>
      </c>
      <c r="Z271">
        <v>10</v>
      </c>
    </row>
    <row r="272" spans="1:26" x14ac:dyDescent="0.25">
      <c r="A272">
        <v>22</v>
      </c>
      <c r="B272">
        <v>95</v>
      </c>
      <c r="C272" t="s">
        <v>34</v>
      </c>
      <c r="D272">
        <v>3.0632000000000001</v>
      </c>
      <c r="E272">
        <v>32.65</v>
      </c>
      <c r="F272">
        <v>29.69</v>
      </c>
      <c r="G272">
        <v>137.05000000000001</v>
      </c>
      <c r="H272">
        <v>1.85</v>
      </c>
      <c r="I272">
        <v>13</v>
      </c>
      <c r="J272">
        <v>220.43</v>
      </c>
      <c r="K272">
        <v>53.44</v>
      </c>
      <c r="L272">
        <v>23</v>
      </c>
      <c r="M272">
        <v>11</v>
      </c>
      <c r="N272">
        <v>48.99</v>
      </c>
      <c r="O272">
        <v>27420.16</v>
      </c>
      <c r="P272">
        <v>361.92</v>
      </c>
      <c r="Q272">
        <v>772.13</v>
      </c>
      <c r="R272">
        <v>121.58</v>
      </c>
      <c r="S272">
        <v>98.14</v>
      </c>
      <c r="T272">
        <v>7794.03</v>
      </c>
      <c r="U272">
        <v>0.81</v>
      </c>
      <c r="V272">
        <v>0.86</v>
      </c>
      <c r="W272">
        <v>12.29</v>
      </c>
      <c r="X272">
        <v>0.45</v>
      </c>
      <c r="Y272">
        <v>2</v>
      </c>
      <c r="Z272">
        <v>10</v>
      </c>
    </row>
    <row r="273" spans="1:26" x14ac:dyDescent="0.25">
      <c r="A273">
        <v>23</v>
      </c>
      <c r="B273">
        <v>95</v>
      </c>
      <c r="C273" t="s">
        <v>34</v>
      </c>
      <c r="D273">
        <v>3.0695999999999999</v>
      </c>
      <c r="E273">
        <v>32.58</v>
      </c>
      <c r="F273">
        <v>29.66</v>
      </c>
      <c r="G273">
        <v>148.31</v>
      </c>
      <c r="H273">
        <v>1.92</v>
      </c>
      <c r="I273">
        <v>12</v>
      </c>
      <c r="J273">
        <v>222.08</v>
      </c>
      <c r="K273">
        <v>53.44</v>
      </c>
      <c r="L273">
        <v>24</v>
      </c>
      <c r="M273">
        <v>10</v>
      </c>
      <c r="N273">
        <v>49.65</v>
      </c>
      <c r="O273">
        <v>27624.44</v>
      </c>
      <c r="P273">
        <v>359.11</v>
      </c>
      <c r="Q273">
        <v>772.18</v>
      </c>
      <c r="R273">
        <v>120.51</v>
      </c>
      <c r="S273">
        <v>98.14</v>
      </c>
      <c r="T273">
        <v>7263.76</v>
      </c>
      <c r="U273">
        <v>0.81</v>
      </c>
      <c r="V273">
        <v>0.87</v>
      </c>
      <c r="W273">
        <v>12.29</v>
      </c>
      <c r="X273">
        <v>0.41</v>
      </c>
      <c r="Y273">
        <v>2</v>
      </c>
      <c r="Z273">
        <v>10</v>
      </c>
    </row>
    <row r="274" spans="1:26" x14ac:dyDescent="0.25">
      <c r="A274">
        <v>24</v>
      </c>
      <c r="B274">
        <v>95</v>
      </c>
      <c r="C274" t="s">
        <v>34</v>
      </c>
      <c r="D274">
        <v>3.0699000000000001</v>
      </c>
      <c r="E274">
        <v>32.57</v>
      </c>
      <c r="F274">
        <v>29.66</v>
      </c>
      <c r="G274">
        <v>148.30000000000001</v>
      </c>
      <c r="H274">
        <v>1.99</v>
      </c>
      <c r="I274">
        <v>12</v>
      </c>
      <c r="J274">
        <v>223.75</v>
      </c>
      <c r="K274">
        <v>53.44</v>
      </c>
      <c r="L274">
        <v>25</v>
      </c>
      <c r="M274">
        <v>10</v>
      </c>
      <c r="N274">
        <v>50.31</v>
      </c>
      <c r="O274">
        <v>27829.77</v>
      </c>
      <c r="P274">
        <v>356.8</v>
      </c>
      <c r="Q274">
        <v>772.22</v>
      </c>
      <c r="R274">
        <v>120.61</v>
      </c>
      <c r="S274">
        <v>98.14</v>
      </c>
      <c r="T274">
        <v>7315.67</v>
      </c>
      <c r="U274">
        <v>0.81</v>
      </c>
      <c r="V274">
        <v>0.87</v>
      </c>
      <c r="W274">
        <v>12.29</v>
      </c>
      <c r="X274">
        <v>0.41</v>
      </c>
      <c r="Y274">
        <v>2</v>
      </c>
      <c r="Z274">
        <v>10</v>
      </c>
    </row>
    <row r="275" spans="1:26" x14ac:dyDescent="0.25">
      <c r="A275">
        <v>25</v>
      </c>
      <c r="B275">
        <v>95</v>
      </c>
      <c r="C275" t="s">
        <v>34</v>
      </c>
      <c r="D275">
        <v>3.0771999999999999</v>
      </c>
      <c r="E275">
        <v>32.5</v>
      </c>
      <c r="F275">
        <v>29.62</v>
      </c>
      <c r="G275">
        <v>161.56</v>
      </c>
      <c r="H275">
        <v>2.0499999999999998</v>
      </c>
      <c r="I275">
        <v>11</v>
      </c>
      <c r="J275">
        <v>225.42</v>
      </c>
      <c r="K275">
        <v>53.44</v>
      </c>
      <c r="L275">
        <v>26</v>
      </c>
      <c r="M275">
        <v>9</v>
      </c>
      <c r="N275">
        <v>50.98</v>
      </c>
      <c r="O275">
        <v>28035.919999999998</v>
      </c>
      <c r="P275">
        <v>354.62</v>
      </c>
      <c r="Q275">
        <v>772.12</v>
      </c>
      <c r="R275">
        <v>119.11</v>
      </c>
      <c r="S275">
        <v>98.14</v>
      </c>
      <c r="T275">
        <v>6568.6</v>
      </c>
      <c r="U275">
        <v>0.82</v>
      </c>
      <c r="V275">
        <v>0.87</v>
      </c>
      <c r="W275">
        <v>12.29</v>
      </c>
      <c r="X275">
        <v>0.37</v>
      </c>
      <c r="Y275">
        <v>2</v>
      </c>
      <c r="Z275">
        <v>10</v>
      </c>
    </row>
    <row r="276" spans="1:26" x14ac:dyDescent="0.25">
      <c r="A276">
        <v>26</v>
      </c>
      <c r="B276">
        <v>95</v>
      </c>
      <c r="C276" t="s">
        <v>34</v>
      </c>
      <c r="D276">
        <v>3.0760999999999998</v>
      </c>
      <c r="E276">
        <v>32.51</v>
      </c>
      <c r="F276">
        <v>29.63</v>
      </c>
      <c r="G276">
        <v>161.62</v>
      </c>
      <c r="H276">
        <v>2.11</v>
      </c>
      <c r="I276">
        <v>11</v>
      </c>
      <c r="J276">
        <v>227.1</v>
      </c>
      <c r="K276">
        <v>53.44</v>
      </c>
      <c r="L276">
        <v>27</v>
      </c>
      <c r="M276">
        <v>9</v>
      </c>
      <c r="N276">
        <v>51.66</v>
      </c>
      <c r="O276">
        <v>28243</v>
      </c>
      <c r="P276">
        <v>352.08</v>
      </c>
      <c r="Q276">
        <v>772.13</v>
      </c>
      <c r="R276">
        <v>119.37</v>
      </c>
      <c r="S276">
        <v>98.14</v>
      </c>
      <c r="T276">
        <v>6700.18</v>
      </c>
      <c r="U276">
        <v>0.82</v>
      </c>
      <c r="V276">
        <v>0.87</v>
      </c>
      <c r="W276">
        <v>12.29</v>
      </c>
      <c r="X276">
        <v>0.38</v>
      </c>
      <c r="Y276">
        <v>2</v>
      </c>
      <c r="Z276">
        <v>10</v>
      </c>
    </row>
    <row r="277" spans="1:26" x14ac:dyDescent="0.25">
      <c r="A277">
        <v>27</v>
      </c>
      <c r="B277">
        <v>95</v>
      </c>
      <c r="C277" t="s">
        <v>34</v>
      </c>
      <c r="D277">
        <v>3.0846</v>
      </c>
      <c r="E277">
        <v>32.42</v>
      </c>
      <c r="F277">
        <v>29.58</v>
      </c>
      <c r="G277">
        <v>177.47</v>
      </c>
      <c r="H277">
        <v>2.1800000000000002</v>
      </c>
      <c r="I277">
        <v>10</v>
      </c>
      <c r="J277">
        <v>228.79</v>
      </c>
      <c r="K277">
        <v>53.44</v>
      </c>
      <c r="L277">
        <v>28</v>
      </c>
      <c r="M277">
        <v>8</v>
      </c>
      <c r="N277">
        <v>52.35</v>
      </c>
      <c r="O277">
        <v>28451.040000000001</v>
      </c>
      <c r="P277">
        <v>348.28</v>
      </c>
      <c r="Q277">
        <v>772.2</v>
      </c>
      <c r="R277">
        <v>117.88</v>
      </c>
      <c r="S277">
        <v>98.14</v>
      </c>
      <c r="T277">
        <v>5959.54</v>
      </c>
      <c r="U277">
        <v>0.83</v>
      </c>
      <c r="V277">
        <v>0.87</v>
      </c>
      <c r="W277">
        <v>12.28</v>
      </c>
      <c r="X277">
        <v>0.33</v>
      </c>
      <c r="Y277">
        <v>2</v>
      </c>
      <c r="Z277">
        <v>10</v>
      </c>
    </row>
    <row r="278" spans="1:26" x14ac:dyDescent="0.25">
      <c r="A278">
        <v>28</v>
      </c>
      <c r="B278">
        <v>95</v>
      </c>
      <c r="C278" t="s">
        <v>34</v>
      </c>
      <c r="D278">
        <v>3.0846</v>
      </c>
      <c r="E278">
        <v>32.42</v>
      </c>
      <c r="F278">
        <v>29.58</v>
      </c>
      <c r="G278">
        <v>177.47</v>
      </c>
      <c r="H278">
        <v>2.2400000000000002</v>
      </c>
      <c r="I278">
        <v>10</v>
      </c>
      <c r="J278">
        <v>230.48</v>
      </c>
      <c r="K278">
        <v>53.44</v>
      </c>
      <c r="L278">
        <v>29</v>
      </c>
      <c r="M278">
        <v>6</v>
      </c>
      <c r="N278">
        <v>53.05</v>
      </c>
      <c r="O278">
        <v>28660.06</v>
      </c>
      <c r="P278">
        <v>345.56</v>
      </c>
      <c r="Q278">
        <v>772.18</v>
      </c>
      <c r="R278">
        <v>117.73</v>
      </c>
      <c r="S278">
        <v>98.14</v>
      </c>
      <c r="T278">
        <v>5884.26</v>
      </c>
      <c r="U278">
        <v>0.83</v>
      </c>
      <c r="V278">
        <v>0.87</v>
      </c>
      <c r="W278">
        <v>12.29</v>
      </c>
      <c r="X278">
        <v>0.33</v>
      </c>
      <c r="Y278">
        <v>2</v>
      </c>
      <c r="Z278">
        <v>10</v>
      </c>
    </row>
    <row r="279" spans="1:26" x14ac:dyDescent="0.25">
      <c r="A279">
        <v>29</v>
      </c>
      <c r="B279">
        <v>95</v>
      </c>
      <c r="C279" t="s">
        <v>34</v>
      </c>
      <c r="D279">
        <v>3.0844999999999998</v>
      </c>
      <c r="E279">
        <v>32.42</v>
      </c>
      <c r="F279">
        <v>29.58</v>
      </c>
      <c r="G279">
        <v>177.48</v>
      </c>
      <c r="H279">
        <v>2.2999999999999998</v>
      </c>
      <c r="I279">
        <v>10</v>
      </c>
      <c r="J279">
        <v>232.18</v>
      </c>
      <c r="K279">
        <v>53.44</v>
      </c>
      <c r="L279">
        <v>30</v>
      </c>
      <c r="M279">
        <v>4</v>
      </c>
      <c r="N279">
        <v>53.75</v>
      </c>
      <c r="O279">
        <v>28870.05</v>
      </c>
      <c r="P279">
        <v>343.87</v>
      </c>
      <c r="Q279">
        <v>772.13</v>
      </c>
      <c r="R279">
        <v>117.66</v>
      </c>
      <c r="S279">
        <v>98.14</v>
      </c>
      <c r="T279">
        <v>5850.36</v>
      </c>
      <c r="U279">
        <v>0.83</v>
      </c>
      <c r="V279">
        <v>0.87</v>
      </c>
      <c r="W279">
        <v>12.29</v>
      </c>
      <c r="X279">
        <v>0.33</v>
      </c>
      <c r="Y279">
        <v>2</v>
      </c>
      <c r="Z279">
        <v>10</v>
      </c>
    </row>
    <row r="280" spans="1:26" x14ac:dyDescent="0.25">
      <c r="A280">
        <v>30</v>
      </c>
      <c r="B280">
        <v>95</v>
      </c>
      <c r="C280" t="s">
        <v>34</v>
      </c>
      <c r="D280">
        <v>3.0813999999999999</v>
      </c>
      <c r="E280">
        <v>32.450000000000003</v>
      </c>
      <c r="F280">
        <v>29.61</v>
      </c>
      <c r="G280">
        <v>177.67</v>
      </c>
      <c r="H280">
        <v>2.36</v>
      </c>
      <c r="I280">
        <v>10</v>
      </c>
      <c r="J280">
        <v>233.89</v>
      </c>
      <c r="K280">
        <v>53.44</v>
      </c>
      <c r="L280">
        <v>31</v>
      </c>
      <c r="M280">
        <v>0</v>
      </c>
      <c r="N280">
        <v>54.46</v>
      </c>
      <c r="O280">
        <v>29081.05</v>
      </c>
      <c r="P280">
        <v>345.49</v>
      </c>
      <c r="Q280">
        <v>772.23</v>
      </c>
      <c r="R280">
        <v>118.58</v>
      </c>
      <c r="S280">
        <v>98.14</v>
      </c>
      <c r="T280">
        <v>6309.87</v>
      </c>
      <c r="U280">
        <v>0.83</v>
      </c>
      <c r="V280">
        <v>0.87</v>
      </c>
      <c r="W280">
        <v>12.3</v>
      </c>
      <c r="X280">
        <v>0.37</v>
      </c>
      <c r="Y280">
        <v>2</v>
      </c>
      <c r="Z280">
        <v>10</v>
      </c>
    </row>
    <row r="281" spans="1:26" x14ac:dyDescent="0.25">
      <c r="A281">
        <v>0</v>
      </c>
      <c r="B281">
        <v>55</v>
      </c>
      <c r="C281" t="s">
        <v>34</v>
      </c>
      <c r="D281">
        <v>1.9907999999999999</v>
      </c>
      <c r="E281">
        <v>50.23</v>
      </c>
      <c r="F281">
        <v>40.96</v>
      </c>
      <c r="G281">
        <v>8.16</v>
      </c>
      <c r="H281">
        <v>0.15</v>
      </c>
      <c r="I281">
        <v>301</v>
      </c>
      <c r="J281">
        <v>116.05</v>
      </c>
      <c r="K281">
        <v>43.4</v>
      </c>
      <c r="L281">
        <v>1</v>
      </c>
      <c r="M281">
        <v>299</v>
      </c>
      <c r="N281">
        <v>16.649999999999999</v>
      </c>
      <c r="O281">
        <v>14546.17</v>
      </c>
      <c r="P281">
        <v>413.8</v>
      </c>
      <c r="Q281">
        <v>774.49</v>
      </c>
      <c r="R281">
        <v>497.55</v>
      </c>
      <c r="S281">
        <v>98.14</v>
      </c>
      <c r="T281">
        <v>194337.75</v>
      </c>
      <c r="U281">
        <v>0.2</v>
      </c>
      <c r="V281">
        <v>0.63</v>
      </c>
      <c r="W281">
        <v>12.76</v>
      </c>
      <c r="X281">
        <v>11.67</v>
      </c>
      <c r="Y281">
        <v>2</v>
      </c>
      <c r="Z281">
        <v>10</v>
      </c>
    </row>
    <row r="282" spans="1:26" x14ac:dyDescent="0.25">
      <c r="A282">
        <v>1</v>
      </c>
      <c r="B282">
        <v>55</v>
      </c>
      <c r="C282" t="s">
        <v>34</v>
      </c>
      <c r="D282">
        <v>2.5695999999999999</v>
      </c>
      <c r="E282">
        <v>38.92</v>
      </c>
      <c r="F282">
        <v>33.89</v>
      </c>
      <c r="G282">
        <v>16.53</v>
      </c>
      <c r="H282">
        <v>0.3</v>
      </c>
      <c r="I282">
        <v>123</v>
      </c>
      <c r="J282">
        <v>117.34</v>
      </c>
      <c r="K282">
        <v>43.4</v>
      </c>
      <c r="L282">
        <v>2</v>
      </c>
      <c r="M282">
        <v>121</v>
      </c>
      <c r="N282">
        <v>16.940000000000001</v>
      </c>
      <c r="O282">
        <v>14705.49</v>
      </c>
      <c r="P282">
        <v>338.95</v>
      </c>
      <c r="Q282">
        <v>773.08</v>
      </c>
      <c r="R282">
        <v>261.52999999999997</v>
      </c>
      <c r="S282">
        <v>98.14</v>
      </c>
      <c r="T282">
        <v>77218.36</v>
      </c>
      <c r="U282">
        <v>0.38</v>
      </c>
      <c r="V282">
        <v>0.76</v>
      </c>
      <c r="W282">
        <v>12.47</v>
      </c>
      <c r="X282">
        <v>4.63</v>
      </c>
      <c r="Y282">
        <v>2</v>
      </c>
      <c r="Z282">
        <v>10</v>
      </c>
    </row>
    <row r="283" spans="1:26" x14ac:dyDescent="0.25">
      <c r="A283">
        <v>2</v>
      </c>
      <c r="B283">
        <v>55</v>
      </c>
      <c r="C283" t="s">
        <v>34</v>
      </c>
      <c r="D283">
        <v>2.7761999999999998</v>
      </c>
      <c r="E283">
        <v>36.020000000000003</v>
      </c>
      <c r="F283">
        <v>32.1</v>
      </c>
      <c r="G283">
        <v>25.01</v>
      </c>
      <c r="H283">
        <v>0.45</v>
      </c>
      <c r="I283">
        <v>77</v>
      </c>
      <c r="J283">
        <v>118.63</v>
      </c>
      <c r="K283">
        <v>43.4</v>
      </c>
      <c r="L283">
        <v>3</v>
      </c>
      <c r="M283">
        <v>75</v>
      </c>
      <c r="N283">
        <v>17.23</v>
      </c>
      <c r="O283">
        <v>14865.24</v>
      </c>
      <c r="P283">
        <v>316.74</v>
      </c>
      <c r="Q283">
        <v>772.9</v>
      </c>
      <c r="R283">
        <v>201.78</v>
      </c>
      <c r="S283">
        <v>98.14</v>
      </c>
      <c r="T283">
        <v>47572.84</v>
      </c>
      <c r="U283">
        <v>0.49</v>
      </c>
      <c r="V283">
        <v>0.8</v>
      </c>
      <c r="W283">
        <v>12.39</v>
      </c>
      <c r="X283">
        <v>2.84</v>
      </c>
      <c r="Y283">
        <v>2</v>
      </c>
      <c r="Z283">
        <v>10</v>
      </c>
    </row>
    <row r="284" spans="1:26" x14ac:dyDescent="0.25">
      <c r="A284">
        <v>3</v>
      </c>
      <c r="B284">
        <v>55</v>
      </c>
      <c r="C284" t="s">
        <v>34</v>
      </c>
      <c r="D284">
        <v>2.8774000000000002</v>
      </c>
      <c r="E284">
        <v>34.75</v>
      </c>
      <c r="F284">
        <v>31.33</v>
      </c>
      <c r="G284">
        <v>33.57</v>
      </c>
      <c r="H284">
        <v>0.59</v>
      </c>
      <c r="I284">
        <v>56</v>
      </c>
      <c r="J284">
        <v>119.93</v>
      </c>
      <c r="K284">
        <v>43.4</v>
      </c>
      <c r="L284">
        <v>4</v>
      </c>
      <c r="M284">
        <v>54</v>
      </c>
      <c r="N284">
        <v>17.53</v>
      </c>
      <c r="O284">
        <v>15025.44</v>
      </c>
      <c r="P284">
        <v>304.99</v>
      </c>
      <c r="Q284">
        <v>772.63</v>
      </c>
      <c r="R284">
        <v>176.08</v>
      </c>
      <c r="S284">
        <v>98.14</v>
      </c>
      <c r="T284">
        <v>34826.639999999999</v>
      </c>
      <c r="U284">
        <v>0.56000000000000005</v>
      </c>
      <c r="V284">
        <v>0.82</v>
      </c>
      <c r="W284">
        <v>12.36</v>
      </c>
      <c r="X284">
        <v>2.08</v>
      </c>
      <c r="Y284">
        <v>2</v>
      </c>
      <c r="Z284">
        <v>10</v>
      </c>
    </row>
    <row r="285" spans="1:26" x14ac:dyDescent="0.25">
      <c r="A285">
        <v>4</v>
      </c>
      <c r="B285">
        <v>55</v>
      </c>
      <c r="C285" t="s">
        <v>34</v>
      </c>
      <c r="D285">
        <v>2.9411</v>
      </c>
      <c r="E285">
        <v>34</v>
      </c>
      <c r="F285">
        <v>30.87</v>
      </c>
      <c r="G285">
        <v>42.09</v>
      </c>
      <c r="H285">
        <v>0.73</v>
      </c>
      <c r="I285">
        <v>44</v>
      </c>
      <c r="J285">
        <v>121.23</v>
      </c>
      <c r="K285">
        <v>43.4</v>
      </c>
      <c r="L285">
        <v>5</v>
      </c>
      <c r="M285">
        <v>42</v>
      </c>
      <c r="N285">
        <v>17.829999999999998</v>
      </c>
      <c r="O285">
        <v>15186.08</v>
      </c>
      <c r="P285">
        <v>295.85000000000002</v>
      </c>
      <c r="Q285">
        <v>772.42</v>
      </c>
      <c r="R285">
        <v>160.12</v>
      </c>
      <c r="S285">
        <v>98.14</v>
      </c>
      <c r="T285">
        <v>26910.32</v>
      </c>
      <c r="U285">
        <v>0.61</v>
      </c>
      <c r="V285">
        <v>0.83</v>
      </c>
      <c r="W285">
        <v>12.36</v>
      </c>
      <c r="X285">
        <v>1.61</v>
      </c>
      <c r="Y285">
        <v>2</v>
      </c>
      <c r="Z285">
        <v>10</v>
      </c>
    </row>
    <row r="286" spans="1:26" x14ac:dyDescent="0.25">
      <c r="A286">
        <v>5</v>
      </c>
      <c r="B286">
        <v>55</v>
      </c>
      <c r="C286" t="s">
        <v>34</v>
      </c>
      <c r="D286">
        <v>2.9836999999999998</v>
      </c>
      <c r="E286">
        <v>33.520000000000003</v>
      </c>
      <c r="F286">
        <v>30.57</v>
      </c>
      <c r="G286">
        <v>50.95</v>
      </c>
      <c r="H286">
        <v>0.86</v>
      </c>
      <c r="I286">
        <v>36</v>
      </c>
      <c r="J286">
        <v>122.54</v>
      </c>
      <c r="K286">
        <v>43.4</v>
      </c>
      <c r="L286">
        <v>6</v>
      </c>
      <c r="M286">
        <v>34</v>
      </c>
      <c r="N286">
        <v>18.14</v>
      </c>
      <c r="O286">
        <v>15347.16</v>
      </c>
      <c r="P286">
        <v>288.76</v>
      </c>
      <c r="Q286">
        <v>772.27</v>
      </c>
      <c r="R286">
        <v>150.66</v>
      </c>
      <c r="S286">
        <v>98.14</v>
      </c>
      <c r="T286">
        <v>22218.11</v>
      </c>
      <c r="U286">
        <v>0.65</v>
      </c>
      <c r="V286">
        <v>0.84</v>
      </c>
      <c r="W286">
        <v>12.33</v>
      </c>
      <c r="X286">
        <v>1.32</v>
      </c>
      <c r="Y286">
        <v>2</v>
      </c>
      <c r="Z286">
        <v>10</v>
      </c>
    </row>
    <row r="287" spans="1:26" x14ac:dyDescent="0.25">
      <c r="A287">
        <v>6</v>
      </c>
      <c r="B287">
        <v>55</v>
      </c>
      <c r="C287" t="s">
        <v>34</v>
      </c>
      <c r="D287">
        <v>3.0182000000000002</v>
      </c>
      <c r="E287">
        <v>33.130000000000003</v>
      </c>
      <c r="F287">
        <v>30.33</v>
      </c>
      <c r="G287">
        <v>60.66</v>
      </c>
      <c r="H287">
        <v>1</v>
      </c>
      <c r="I287">
        <v>30</v>
      </c>
      <c r="J287">
        <v>123.85</v>
      </c>
      <c r="K287">
        <v>43.4</v>
      </c>
      <c r="L287">
        <v>7</v>
      </c>
      <c r="M287">
        <v>28</v>
      </c>
      <c r="N287">
        <v>18.45</v>
      </c>
      <c r="O287">
        <v>15508.69</v>
      </c>
      <c r="P287">
        <v>281.66000000000003</v>
      </c>
      <c r="Q287">
        <v>772.21</v>
      </c>
      <c r="R287">
        <v>142.91999999999999</v>
      </c>
      <c r="S287">
        <v>98.14</v>
      </c>
      <c r="T287">
        <v>18378.71</v>
      </c>
      <c r="U287">
        <v>0.69</v>
      </c>
      <c r="V287">
        <v>0.85</v>
      </c>
      <c r="W287">
        <v>12.32</v>
      </c>
      <c r="X287">
        <v>1.08</v>
      </c>
      <c r="Y287">
        <v>2</v>
      </c>
      <c r="Z287">
        <v>10</v>
      </c>
    </row>
    <row r="288" spans="1:26" x14ac:dyDescent="0.25">
      <c r="A288">
        <v>7</v>
      </c>
      <c r="B288">
        <v>55</v>
      </c>
      <c r="C288" t="s">
        <v>34</v>
      </c>
      <c r="D288">
        <v>3.0402999999999998</v>
      </c>
      <c r="E288">
        <v>32.89</v>
      </c>
      <c r="F288">
        <v>30.19</v>
      </c>
      <c r="G288">
        <v>69.66</v>
      </c>
      <c r="H288">
        <v>1.1299999999999999</v>
      </c>
      <c r="I288">
        <v>26</v>
      </c>
      <c r="J288">
        <v>125.16</v>
      </c>
      <c r="K288">
        <v>43.4</v>
      </c>
      <c r="L288">
        <v>8</v>
      </c>
      <c r="M288">
        <v>24</v>
      </c>
      <c r="N288">
        <v>18.760000000000002</v>
      </c>
      <c r="O288">
        <v>15670.68</v>
      </c>
      <c r="P288">
        <v>275.89999999999998</v>
      </c>
      <c r="Q288">
        <v>772.21</v>
      </c>
      <c r="R288">
        <v>137.83000000000001</v>
      </c>
      <c r="S288">
        <v>98.14</v>
      </c>
      <c r="T288">
        <v>15855.37</v>
      </c>
      <c r="U288">
        <v>0.71</v>
      </c>
      <c r="V288">
        <v>0.85</v>
      </c>
      <c r="W288">
        <v>12.32</v>
      </c>
      <c r="X288">
        <v>0.94</v>
      </c>
      <c r="Y288">
        <v>2</v>
      </c>
      <c r="Z288">
        <v>10</v>
      </c>
    </row>
    <row r="289" spans="1:26" x14ac:dyDescent="0.25">
      <c r="A289">
        <v>8</v>
      </c>
      <c r="B289">
        <v>55</v>
      </c>
      <c r="C289" t="s">
        <v>34</v>
      </c>
      <c r="D289">
        <v>3.0573999999999999</v>
      </c>
      <c r="E289">
        <v>32.71</v>
      </c>
      <c r="F289">
        <v>30.07</v>
      </c>
      <c r="G289">
        <v>78.45</v>
      </c>
      <c r="H289">
        <v>1.26</v>
      </c>
      <c r="I289">
        <v>23</v>
      </c>
      <c r="J289">
        <v>126.48</v>
      </c>
      <c r="K289">
        <v>43.4</v>
      </c>
      <c r="L289">
        <v>9</v>
      </c>
      <c r="M289">
        <v>21</v>
      </c>
      <c r="N289">
        <v>19.079999999999998</v>
      </c>
      <c r="O289">
        <v>15833.12</v>
      </c>
      <c r="P289">
        <v>270.14999999999998</v>
      </c>
      <c r="Q289">
        <v>772.21</v>
      </c>
      <c r="R289">
        <v>134.25</v>
      </c>
      <c r="S289">
        <v>98.14</v>
      </c>
      <c r="T289">
        <v>14077.81</v>
      </c>
      <c r="U289">
        <v>0.73</v>
      </c>
      <c r="V289">
        <v>0.85</v>
      </c>
      <c r="W289">
        <v>12.31</v>
      </c>
      <c r="X289">
        <v>0.83</v>
      </c>
      <c r="Y289">
        <v>2</v>
      </c>
      <c r="Z289">
        <v>10</v>
      </c>
    </row>
    <row r="290" spans="1:26" x14ac:dyDescent="0.25">
      <c r="A290">
        <v>9</v>
      </c>
      <c r="B290">
        <v>55</v>
      </c>
      <c r="C290" t="s">
        <v>34</v>
      </c>
      <c r="D290">
        <v>3.0737999999999999</v>
      </c>
      <c r="E290">
        <v>32.53</v>
      </c>
      <c r="F290">
        <v>29.97</v>
      </c>
      <c r="G290">
        <v>89.91</v>
      </c>
      <c r="H290">
        <v>1.38</v>
      </c>
      <c r="I290">
        <v>20</v>
      </c>
      <c r="J290">
        <v>127.8</v>
      </c>
      <c r="K290">
        <v>43.4</v>
      </c>
      <c r="L290">
        <v>10</v>
      </c>
      <c r="M290">
        <v>18</v>
      </c>
      <c r="N290">
        <v>19.399999999999999</v>
      </c>
      <c r="O290">
        <v>15996.02</v>
      </c>
      <c r="P290">
        <v>263.23</v>
      </c>
      <c r="Q290">
        <v>772.07</v>
      </c>
      <c r="R290">
        <v>130.77000000000001</v>
      </c>
      <c r="S290">
        <v>98.14</v>
      </c>
      <c r="T290">
        <v>12352.39</v>
      </c>
      <c r="U290">
        <v>0.75</v>
      </c>
      <c r="V290">
        <v>0.86</v>
      </c>
      <c r="W290">
        <v>12.31</v>
      </c>
      <c r="X290">
        <v>0.72</v>
      </c>
      <c r="Y290">
        <v>2</v>
      </c>
      <c r="Z290">
        <v>10</v>
      </c>
    </row>
    <row r="291" spans="1:26" x14ac:dyDescent="0.25">
      <c r="A291">
        <v>10</v>
      </c>
      <c r="B291">
        <v>55</v>
      </c>
      <c r="C291" t="s">
        <v>34</v>
      </c>
      <c r="D291">
        <v>3.0874000000000001</v>
      </c>
      <c r="E291">
        <v>32.39</v>
      </c>
      <c r="F291">
        <v>29.88</v>
      </c>
      <c r="G291">
        <v>99.59</v>
      </c>
      <c r="H291">
        <v>1.5</v>
      </c>
      <c r="I291">
        <v>18</v>
      </c>
      <c r="J291">
        <v>129.13</v>
      </c>
      <c r="K291">
        <v>43.4</v>
      </c>
      <c r="L291">
        <v>11</v>
      </c>
      <c r="M291">
        <v>16</v>
      </c>
      <c r="N291">
        <v>19.73</v>
      </c>
      <c r="O291">
        <v>16159.39</v>
      </c>
      <c r="P291">
        <v>257.68</v>
      </c>
      <c r="Q291">
        <v>772.19</v>
      </c>
      <c r="R291">
        <v>127.68</v>
      </c>
      <c r="S291">
        <v>98.14</v>
      </c>
      <c r="T291">
        <v>10817.46</v>
      </c>
      <c r="U291">
        <v>0.77</v>
      </c>
      <c r="V291">
        <v>0.86</v>
      </c>
      <c r="W291">
        <v>12.3</v>
      </c>
      <c r="X291">
        <v>0.63</v>
      </c>
      <c r="Y291">
        <v>2</v>
      </c>
      <c r="Z291">
        <v>10</v>
      </c>
    </row>
    <row r="292" spans="1:26" x14ac:dyDescent="0.25">
      <c r="A292">
        <v>11</v>
      </c>
      <c r="B292">
        <v>55</v>
      </c>
      <c r="C292" t="s">
        <v>34</v>
      </c>
      <c r="D292">
        <v>3.0990000000000002</v>
      </c>
      <c r="E292">
        <v>32.270000000000003</v>
      </c>
      <c r="F292">
        <v>29.8</v>
      </c>
      <c r="G292">
        <v>111.76</v>
      </c>
      <c r="H292">
        <v>1.63</v>
      </c>
      <c r="I292">
        <v>16</v>
      </c>
      <c r="J292">
        <v>130.44999999999999</v>
      </c>
      <c r="K292">
        <v>43.4</v>
      </c>
      <c r="L292">
        <v>12</v>
      </c>
      <c r="M292">
        <v>12</v>
      </c>
      <c r="N292">
        <v>20.05</v>
      </c>
      <c r="O292">
        <v>16323.22</v>
      </c>
      <c r="P292">
        <v>250.71</v>
      </c>
      <c r="Q292">
        <v>772.34</v>
      </c>
      <c r="R292">
        <v>125.15</v>
      </c>
      <c r="S292">
        <v>98.14</v>
      </c>
      <c r="T292">
        <v>9561.3799999999992</v>
      </c>
      <c r="U292">
        <v>0.78</v>
      </c>
      <c r="V292">
        <v>0.86</v>
      </c>
      <c r="W292">
        <v>12.3</v>
      </c>
      <c r="X292">
        <v>0.55000000000000004</v>
      </c>
      <c r="Y292">
        <v>2</v>
      </c>
      <c r="Z292">
        <v>10</v>
      </c>
    </row>
    <row r="293" spans="1:26" x14ac:dyDescent="0.25">
      <c r="A293">
        <v>12</v>
      </c>
      <c r="B293">
        <v>55</v>
      </c>
      <c r="C293" t="s">
        <v>34</v>
      </c>
      <c r="D293">
        <v>3.0966999999999998</v>
      </c>
      <c r="E293">
        <v>32.29</v>
      </c>
      <c r="F293">
        <v>29.83</v>
      </c>
      <c r="G293">
        <v>111.85</v>
      </c>
      <c r="H293">
        <v>1.74</v>
      </c>
      <c r="I293">
        <v>16</v>
      </c>
      <c r="J293">
        <v>131.79</v>
      </c>
      <c r="K293">
        <v>43.4</v>
      </c>
      <c r="L293">
        <v>13</v>
      </c>
      <c r="M293">
        <v>2</v>
      </c>
      <c r="N293">
        <v>20.39</v>
      </c>
      <c r="O293">
        <v>16487.53</v>
      </c>
      <c r="P293">
        <v>248.78</v>
      </c>
      <c r="Q293">
        <v>772.37</v>
      </c>
      <c r="R293">
        <v>125.5</v>
      </c>
      <c r="S293">
        <v>98.14</v>
      </c>
      <c r="T293">
        <v>9738.33</v>
      </c>
      <c r="U293">
        <v>0.78</v>
      </c>
      <c r="V293">
        <v>0.86</v>
      </c>
      <c r="W293">
        <v>12.31</v>
      </c>
      <c r="X293">
        <v>0.57999999999999996</v>
      </c>
      <c r="Y293">
        <v>2</v>
      </c>
      <c r="Z293">
        <v>10</v>
      </c>
    </row>
    <row r="294" spans="1:26" x14ac:dyDescent="0.25">
      <c r="A294">
        <v>13</v>
      </c>
      <c r="B294">
        <v>55</v>
      </c>
      <c r="C294" t="s">
        <v>34</v>
      </c>
      <c r="D294">
        <v>3.0964</v>
      </c>
      <c r="E294">
        <v>32.299999999999997</v>
      </c>
      <c r="F294">
        <v>29.83</v>
      </c>
      <c r="G294">
        <v>111.86</v>
      </c>
      <c r="H294">
        <v>1.86</v>
      </c>
      <c r="I294">
        <v>16</v>
      </c>
      <c r="J294">
        <v>133.12</v>
      </c>
      <c r="K294">
        <v>43.4</v>
      </c>
      <c r="L294">
        <v>14</v>
      </c>
      <c r="M294">
        <v>0</v>
      </c>
      <c r="N294">
        <v>20.72</v>
      </c>
      <c r="O294">
        <v>16652.310000000001</v>
      </c>
      <c r="P294">
        <v>250.93</v>
      </c>
      <c r="Q294">
        <v>772.39</v>
      </c>
      <c r="R294">
        <v>125.48</v>
      </c>
      <c r="S294">
        <v>98.14</v>
      </c>
      <c r="T294">
        <v>9728.44</v>
      </c>
      <c r="U294">
        <v>0.78</v>
      </c>
      <c r="V294">
        <v>0.86</v>
      </c>
      <c r="W294">
        <v>12.31</v>
      </c>
      <c r="X294">
        <v>0.57999999999999996</v>
      </c>
      <c r="Y294">
        <v>2</v>
      </c>
      <c r="Z294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99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INDEX(resultados!$A$2:$ZZ$294, 1, MATCH($B$1, resultados!$A$1:$ZZ$1, 0))</f>
        <v>#N/A</v>
      </c>
      <c r="B7" t="e">
        <f>INDEX(resultados!$A$2:$ZZ$294, 1, MATCH($B$2, resultados!$A$1:$ZZ$1, 0))</f>
        <v>#N/A</v>
      </c>
      <c r="C7" t="e">
        <f>INDEX(resultados!$A$2:$ZZ$294, 1, MATCH($B$3, resultados!$A$1:$ZZ$1, 0))</f>
        <v>#N/A</v>
      </c>
    </row>
    <row r="8" spans="1:3" x14ac:dyDescent="0.25">
      <c r="A8" t="e">
        <f>INDEX(resultados!$A$2:$ZZ$294, 2, MATCH($B$1, resultados!$A$1:$ZZ$1, 0))</f>
        <v>#N/A</v>
      </c>
      <c r="B8" t="e">
        <f>INDEX(resultados!$A$2:$ZZ$294, 2, MATCH($B$2, resultados!$A$1:$ZZ$1, 0))</f>
        <v>#N/A</v>
      </c>
      <c r="C8" t="e">
        <f>INDEX(resultados!$A$2:$ZZ$294, 2, MATCH($B$3, resultados!$A$1:$ZZ$1, 0))</f>
        <v>#N/A</v>
      </c>
    </row>
    <row r="9" spans="1:3" x14ac:dyDescent="0.25">
      <c r="A9" t="e">
        <f>INDEX(resultados!$A$2:$ZZ$294, 3, MATCH($B$1, resultados!$A$1:$ZZ$1, 0))</f>
        <v>#N/A</v>
      </c>
      <c r="B9" t="e">
        <f>INDEX(resultados!$A$2:$ZZ$294, 3, MATCH($B$2, resultados!$A$1:$ZZ$1, 0))</f>
        <v>#N/A</v>
      </c>
      <c r="C9" t="e">
        <f>INDEX(resultados!$A$2:$ZZ$294, 3, MATCH($B$3, resultados!$A$1:$ZZ$1, 0))</f>
        <v>#N/A</v>
      </c>
    </row>
    <row r="10" spans="1:3" x14ac:dyDescent="0.25">
      <c r="A10" t="e">
        <f>INDEX(resultados!$A$2:$ZZ$294, 4, MATCH($B$1, resultados!$A$1:$ZZ$1, 0))</f>
        <v>#N/A</v>
      </c>
      <c r="B10" t="e">
        <f>INDEX(resultados!$A$2:$ZZ$294, 4, MATCH($B$2, resultados!$A$1:$ZZ$1, 0))</f>
        <v>#N/A</v>
      </c>
      <c r="C10" t="e">
        <f>INDEX(resultados!$A$2:$ZZ$294, 4, MATCH($B$3, resultados!$A$1:$ZZ$1, 0))</f>
        <v>#N/A</v>
      </c>
    </row>
    <row r="11" spans="1:3" x14ac:dyDescent="0.25">
      <c r="A11" t="e">
        <f>INDEX(resultados!$A$2:$ZZ$294, 5, MATCH($B$1, resultados!$A$1:$ZZ$1, 0))</f>
        <v>#N/A</v>
      </c>
      <c r="B11" t="e">
        <f>INDEX(resultados!$A$2:$ZZ$294, 5, MATCH($B$2, resultados!$A$1:$ZZ$1, 0))</f>
        <v>#N/A</v>
      </c>
      <c r="C11" t="e">
        <f>INDEX(resultados!$A$2:$ZZ$294, 5, MATCH($B$3, resultados!$A$1:$ZZ$1, 0))</f>
        <v>#N/A</v>
      </c>
    </row>
    <row r="12" spans="1:3" x14ac:dyDescent="0.25">
      <c r="A12" t="e">
        <f>INDEX(resultados!$A$2:$ZZ$294, 6, MATCH($B$1, resultados!$A$1:$ZZ$1, 0))</f>
        <v>#N/A</v>
      </c>
      <c r="B12" t="e">
        <f>INDEX(resultados!$A$2:$ZZ$294, 6, MATCH($B$2, resultados!$A$1:$ZZ$1, 0))</f>
        <v>#N/A</v>
      </c>
      <c r="C12" t="e">
        <f>INDEX(resultados!$A$2:$ZZ$294, 6, MATCH($B$3, resultados!$A$1:$ZZ$1, 0))</f>
        <v>#N/A</v>
      </c>
    </row>
    <row r="13" spans="1:3" x14ac:dyDescent="0.25">
      <c r="A13" t="e">
        <f>INDEX(resultados!$A$2:$ZZ$294, 7, MATCH($B$1, resultados!$A$1:$ZZ$1, 0))</f>
        <v>#N/A</v>
      </c>
      <c r="B13" t="e">
        <f>INDEX(resultados!$A$2:$ZZ$294, 7, MATCH($B$2, resultados!$A$1:$ZZ$1, 0))</f>
        <v>#N/A</v>
      </c>
      <c r="C13" t="e">
        <f>INDEX(resultados!$A$2:$ZZ$294, 7, MATCH($B$3, resultados!$A$1:$ZZ$1, 0))</f>
        <v>#N/A</v>
      </c>
    </row>
    <row r="14" spans="1:3" x14ac:dyDescent="0.25">
      <c r="A14" t="e">
        <f>INDEX(resultados!$A$2:$ZZ$294, 8, MATCH($B$1, resultados!$A$1:$ZZ$1, 0))</f>
        <v>#N/A</v>
      </c>
      <c r="B14" t="e">
        <f>INDEX(resultados!$A$2:$ZZ$294, 8, MATCH($B$2, resultados!$A$1:$ZZ$1, 0))</f>
        <v>#N/A</v>
      </c>
      <c r="C14" t="e">
        <f>INDEX(resultados!$A$2:$ZZ$294, 8, MATCH($B$3, resultados!$A$1:$ZZ$1, 0))</f>
        <v>#N/A</v>
      </c>
    </row>
    <row r="15" spans="1:3" x14ac:dyDescent="0.25">
      <c r="A15" t="e">
        <f>INDEX(resultados!$A$2:$ZZ$294, 9, MATCH($B$1, resultados!$A$1:$ZZ$1, 0))</f>
        <v>#N/A</v>
      </c>
      <c r="B15" t="e">
        <f>INDEX(resultados!$A$2:$ZZ$294, 9, MATCH($B$2, resultados!$A$1:$ZZ$1, 0))</f>
        <v>#N/A</v>
      </c>
      <c r="C15" t="e">
        <f>INDEX(resultados!$A$2:$ZZ$294, 9, MATCH($B$3, resultados!$A$1:$ZZ$1, 0))</f>
        <v>#N/A</v>
      </c>
    </row>
    <row r="16" spans="1:3" x14ac:dyDescent="0.25">
      <c r="A16" t="e">
        <f>INDEX(resultados!$A$2:$ZZ$294, 10, MATCH($B$1, resultados!$A$1:$ZZ$1, 0))</f>
        <v>#N/A</v>
      </c>
      <c r="B16" t="e">
        <f>INDEX(resultados!$A$2:$ZZ$294, 10, MATCH($B$2, resultados!$A$1:$ZZ$1, 0))</f>
        <v>#N/A</v>
      </c>
      <c r="C16" t="e">
        <f>INDEX(resultados!$A$2:$ZZ$294, 10, MATCH($B$3, resultados!$A$1:$ZZ$1, 0))</f>
        <v>#N/A</v>
      </c>
    </row>
    <row r="17" spans="1:3" x14ac:dyDescent="0.25">
      <c r="A17" t="e">
        <f>INDEX(resultados!$A$2:$ZZ$294, 11, MATCH($B$1, resultados!$A$1:$ZZ$1, 0))</f>
        <v>#N/A</v>
      </c>
      <c r="B17" t="e">
        <f>INDEX(resultados!$A$2:$ZZ$294, 11, MATCH($B$2, resultados!$A$1:$ZZ$1, 0))</f>
        <v>#N/A</v>
      </c>
      <c r="C17" t="e">
        <f>INDEX(resultados!$A$2:$ZZ$294, 11, MATCH($B$3, resultados!$A$1:$ZZ$1, 0))</f>
        <v>#N/A</v>
      </c>
    </row>
    <row r="18" spans="1:3" x14ac:dyDescent="0.25">
      <c r="A18" t="e">
        <f>INDEX(resultados!$A$2:$ZZ$294, 12, MATCH($B$1, resultados!$A$1:$ZZ$1, 0))</f>
        <v>#N/A</v>
      </c>
      <c r="B18" t="e">
        <f>INDEX(resultados!$A$2:$ZZ$294, 12, MATCH($B$2, resultados!$A$1:$ZZ$1, 0))</f>
        <v>#N/A</v>
      </c>
      <c r="C18" t="e">
        <f>INDEX(resultados!$A$2:$ZZ$294, 12, MATCH($B$3, resultados!$A$1:$ZZ$1, 0))</f>
        <v>#N/A</v>
      </c>
    </row>
    <row r="19" spans="1:3" x14ac:dyDescent="0.25">
      <c r="A19" t="e">
        <f>INDEX(resultados!$A$2:$ZZ$294, 13, MATCH($B$1, resultados!$A$1:$ZZ$1, 0))</f>
        <v>#N/A</v>
      </c>
      <c r="B19" t="e">
        <f>INDEX(resultados!$A$2:$ZZ$294, 13, MATCH($B$2, resultados!$A$1:$ZZ$1, 0))</f>
        <v>#N/A</v>
      </c>
      <c r="C19" t="e">
        <f>INDEX(resultados!$A$2:$ZZ$294, 13, MATCH($B$3, resultados!$A$1:$ZZ$1, 0))</f>
        <v>#N/A</v>
      </c>
    </row>
    <row r="20" spans="1:3" x14ac:dyDescent="0.25">
      <c r="A20" t="e">
        <f>INDEX(resultados!$A$2:$ZZ$294, 14, MATCH($B$1, resultados!$A$1:$ZZ$1, 0))</f>
        <v>#N/A</v>
      </c>
      <c r="B20" t="e">
        <f>INDEX(resultados!$A$2:$ZZ$294, 14, MATCH($B$2, resultados!$A$1:$ZZ$1, 0))</f>
        <v>#N/A</v>
      </c>
      <c r="C20" t="e">
        <f>INDEX(resultados!$A$2:$ZZ$294, 14, MATCH($B$3, resultados!$A$1:$ZZ$1, 0))</f>
        <v>#N/A</v>
      </c>
    </row>
    <row r="21" spans="1:3" x14ac:dyDescent="0.25">
      <c r="A21" t="e">
        <f>INDEX(resultados!$A$2:$ZZ$294, 15, MATCH($B$1, resultados!$A$1:$ZZ$1, 0))</f>
        <v>#N/A</v>
      </c>
      <c r="B21" t="e">
        <f>INDEX(resultados!$A$2:$ZZ$294, 15, MATCH($B$2, resultados!$A$1:$ZZ$1, 0))</f>
        <v>#N/A</v>
      </c>
      <c r="C21" t="e">
        <f>INDEX(resultados!$A$2:$ZZ$294, 15, MATCH($B$3, resultados!$A$1:$ZZ$1, 0))</f>
        <v>#N/A</v>
      </c>
    </row>
    <row r="22" spans="1:3" x14ac:dyDescent="0.25">
      <c r="A22" t="e">
        <f>INDEX(resultados!$A$2:$ZZ$294, 16, MATCH($B$1, resultados!$A$1:$ZZ$1, 0))</f>
        <v>#N/A</v>
      </c>
      <c r="B22" t="e">
        <f>INDEX(resultados!$A$2:$ZZ$294, 16, MATCH($B$2, resultados!$A$1:$ZZ$1, 0))</f>
        <v>#N/A</v>
      </c>
      <c r="C22" t="e">
        <f>INDEX(resultados!$A$2:$ZZ$294, 16, MATCH($B$3, resultados!$A$1:$ZZ$1, 0))</f>
        <v>#N/A</v>
      </c>
    </row>
    <row r="23" spans="1:3" x14ac:dyDescent="0.25">
      <c r="A23" t="e">
        <f>INDEX(resultados!$A$2:$ZZ$294, 17, MATCH($B$1, resultados!$A$1:$ZZ$1, 0))</f>
        <v>#N/A</v>
      </c>
      <c r="B23" t="e">
        <f>INDEX(resultados!$A$2:$ZZ$294, 17, MATCH($B$2, resultados!$A$1:$ZZ$1, 0))</f>
        <v>#N/A</v>
      </c>
      <c r="C23" t="e">
        <f>INDEX(resultados!$A$2:$ZZ$294, 17, MATCH($B$3, resultados!$A$1:$ZZ$1, 0))</f>
        <v>#N/A</v>
      </c>
    </row>
    <row r="24" spans="1:3" x14ac:dyDescent="0.25">
      <c r="A24" t="e">
        <f>INDEX(resultados!$A$2:$ZZ$294, 18, MATCH($B$1, resultados!$A$1:$ZZ$1, 0))</f>
        <v>#N/A</v>
      </c>
      <c r="B24" t="e">
        <f>INDEX(resultados!$A$2:$ZZ$294, 18, MATCH($B$2, resultados!$A$1:$ZZ$1, 0))</f>
        <v>#N/A</v>
      </c>
      <c r="C24" t="e">
        <f>INDEX(resultados!$A$2:$ZZ$294, 18, MATCH($B$3, resultados!$A$1:$ZZ$1, 0))</f>
        <v>#N/A</v>
      </c>
    </row>
    <row r="25" spans="1:3" x14ac:dyDescent="0.25">
      <c r="A25" t="e">
        <f>INDEX(resultados!$A$2:$ZZ$294, 19, MATCH($B$1, resultados!$A$1:$ZZ$1, 0))</f>
        <v>#N/A</v>
      </c>
      <c r="B25" t="e">
        <f>INDEX(resultados!$A$2:$ZZ$294, 19, MATCH($B$2, resultados!$A$1:$ZZ$1, 0))</f>
        <v>#N/A</v>
      </c>
      <c r="C25" t="e">
        <f>INDEX(resultados!$A$2:$ZZ$294, 19, MATCH($B$3, resultados!$A$1:$ZZ$1, 0))</f>
        <v>#N/A</v>
      </c>
    </row>
    <row r="26" spans="1:3" x14ac:dyDescent="0.25">
      <c r="A26" t="e">
        <f>INDEX(resultados!$A$2:$ZZ$294, 20, MATCH($B$1, resultados!$A$1:$ZZ$1, 0))</f>
        <v>#N/A</v>
      </c>
      <c r="B26" t="e">
        <f>INDEX(resultados!$A$2:$ZZ$294, 20, MATCH($B$2, resultados!$A$1:$ZZ$1, 0))</f>
        <v>#N/A</v>
      </c>
      <c r="C26" t="e">
        <f>INDEX(resultados!$A$2:$ZZ$294, 20, MATCH($B$3, resultados!$A$1:$ZZ$1, 0))</f>
        <v>#N/A</v>
      </c>
    </row>
    <row r="27" spans="1:3" x14ac:dyDescent="0.25">
      <c r="A27" t="e">
        <f>INDEX(resultados!$A$2:$ZZ$294, 21, MATCH($B$1, resultados!$A$1:$ZZ$1, 0))</f>
        <v>#N/A</v>
      </c>
      <c r="B27" t="e">
        <f>INDEX(resultados!$A$2:$ZZ$294, 21, MATCH($B$2, resultados!$A$1:$ZZ$1, 0))</f>
        <v>#N/A</v>
      </c>
      <c r="C27" t="e">
        <f>INDEX(resultados!$A$2:$ZZ$294, 21, MATCH($B$3, resultados!$A$1:$ZZ$1, 0))</f>
        <v>#N/A</v>
      </c>
    </row>
    <row r="28" spans="1:3" x14ac:dyDescent="0.25">
      <c r="A28" t="e">
        <f>INDEX(resultados!$A$2:$ZZ$294, 22, MATCH($B$1, resultados!$A$1:$ZZ$1, 0))</f>
        <v>#N/A</v>
      </c>
      <c r="B28" t="e">
        <f>INDEX(resultados!$A$2:$ZZ$294, 22, MATCH($B$2, resultados!$A$1:$ZZ$1, 0))</f>
        <v>#N/A</v>
      </c>
      <c r="C28" t="e">
        <f>INDEX(resultados!$A$2:$ZZ$294, 22, MATCH($B$3, resultados!$A$1:$ZZ$1, 0))</f>
        <v>#N/A</v>
      </c>
    </row>
    <row r="29" spans="1:3" x14ac:dyDescent="0.25">
      <c r="A29" t="e">
        <f>INDEX(resultados!$A$2:$ZZ$294, 23, MATCH($B$1, resultados!$A$1:$ZZ$1, 0))</f>
        <v>#N/A</v>
      </c>
      <c r="B29" t="e">
        <f>INDEX(resultados!$A$2:$ZZ$294, 23, MATCH($B$2, resultados!$A$1:$ZZ$1, 0))</f>
        <v>#N/A</v>
      </c>
      <c r="C29" t="e">
        <f>INDEX(resultados!$A$2:$ZZ$294, 23, MATCH($B$3, resultados!$A$1:$ZZ$1, 0))</f>
        <v>#N/A</v>
      </c>
    </row>
    <row r="30" spans="1:3" x14ac:dyDescent="0.25">
      <c r="A30" t="e">
        <f>INDEX(resultados!$A$2:$ZZ$294, 24, MATCH($B$1, resultados!$A$1:$ZZ$1, 0))</f>
        <v>#N/A</v>
      </c>
      <c r="B30" t="e">
        <f>INDEX(resultados!$A$2:$ZZ$294, 24, MATCH($B$2, resultados!$A$1:$ZZ$1, 0))</f>
        <v>#N/A</v>
      </c>
      <c r="C30" t="e">
        <f>INDEX(resultados!$A$2:$ZZ$294, 24, MATCH($B$3, resultados!$A$1:$ZZ$1, 0))</f>
        <v>#N/A</v>
      </c>
    </row>
    <row r="31" spans="1:3" x14ac:dyDescent="0.25">
      <c r="A31" t="e">
        <f>INDEX(resultados!$A$2:$ZZ$294, 25, MATCH($B$1, resultados!$A$1:$ZZ$1, 0))</f>
        <v>#N/A</v>
      </c>
      <c r="B31" t="e">
        <f>INDEX(resultados!$A$2:$ZZ$294, 25, MATCH($B$2, resultados!$A$1:$ZZ$1, 0))</f>
        <v>#N/A</v>
      </c>
      <c r="C31" t="e">
        <f>INDEX(resultados!$A$2:$ZZ$294, 25, MATCH($B$3, resultados!$A$1:$ZZ$1, 0))</f>
        <v>#N/A</v>
      </c>
    </row>
    <row r="32" spans="1:3" x14ac:dyDescent="0.25">
      <c r="A32" t="e">
        <f>INDEX(resultados!$A$2:$ZZ$294, 26, MATCH($B$1, resultados!$A$1:$ZZ$1, 0))</f>
        <v>#N/A</v>
      </c>
      <c r="B32" t="e">
        <f>INDEX(resultados!$A$2:$ZZ$294, 26, MATCH($B$2, resultados!$A$1:$ZZ$1, 0))</f>
        <v>#N/A</v>
      </c>
      <c r="C32" t="e">
        <f>INDEX(resultados!$A$2:$ZZ$294, 26, MATCH($B$3, resultados!$A$1:$ZZ$1, 0))</f>
        <v>#N/A</v>
      </c>
    </row>
    <row r="33" spans="1:3" x14ac:dyDescent="0.25">
      <c r="A33" t="e">
        <f>INDEX(resultados!$A$2:$ZZ$294, 27, MATCH($B$1, resultados!$A$1:$ZZ$1, 0))</f>
        <v>#N/A</v>
      </c>
      <c r="B33" t="e">
        <f>INDEX(resultados!$A$2:$ZZ$294, 27, MATCH($B$2, resultados!$A$1:$ZZ$1, 0))</f>
        <v>#N/A</v>
      </c>
      <c r="C33" t="e">
        <f>INDEX(resultados!$A$2:$ZZ$294, 27, MATCH($B$3, resultados!$A$1:$ZZ$1, 0))</f>
        <v>#N/A</v>
      </c>
    </row>
    <row r="34" spans="1:3" x14ac:dyDescent="0.25">
      <c r="A34" t="e">
        <f>INDEX(resultados!$A$2:$ZZ$294, 28, MATCH($B$1, resultados!$A$1:$ZZ$1, 0))</f>
        <v>#N/A</v>
      </c>
      <c r="B34" t="e">
        <f>INDEX(resultados!$A$2:$ZZ$294, 28, MATCH($B$2, resultados!$A$1:$ZZ$1, 0))</f>
        <v>#N/A</v>
      </c>
      <c r="C34" t="e">
        <f>INDEX(resultados!$A$2:$ZZ$294, 28, MATCH($B$3, resultados!$A$1:$ZZ$1, 0))</f>
        <v>#N/A</v>
      </c>
    </row>
    <row r="35" spans="1:3" x14ac:dyDescent="0.25">
      <c r="A35" t="e">
        <f>INDEX(resultados!$A$2:$ZZ$294, 29, MATCH($B$1, resultados!$A$1:$ZZ$1, 0))</f>
        <v>#N/A</v>
      </c>
      <c r="B35" t="e">
        <f>INDEX(resultados!$A$2:$ZZ$294, 29, MATCH($B$2, resultados!$A$1:$ZZ$1, 0))</f>
        <v>#N/A</v>
      </c>
      <c r="C35" t="e">
        <f>INDEX(resultados!$A$2:$ZZ$294, 29, MATCH($B$3, resultados!$A$1:$ZZ$1, 0))</f>
        <v>#N/A</v>
      </c>
    </row>
    <row r="36" spans="1:3" x14ac:dyDescent="0.25">
      <c r="A36" t="e">
        <f>INDEX(resultados!$A$2:$ZZ$294, 30, MATCH($B$1, resultados!$A$1:$ZZ$1, 0))</f>
        <v>#N/A</v>
      </c>
      <c r="B36" t="e">
        <f>INDEX(resultados!$A$2:$ZZ$294, 30, MATCH($B$2, resultados!$A$1:$ZZ$1, 0))</f>
        <v>#N/A</v>
      </c>
      <c r="C36" t="e">
        <f>INDEX(resultados!$A$2:$ZZ$294, 30, MATCH($B$3, resultados!$A$1:$ZZ$1, 0))</f>
        <v>#N/A</v>
      </c>
    </row>
    <row r="37" spans="1:3" x14ac:dyDescent="0.25">
      <c r="A37" t="e">
        <f>INDEX(resultados!$A$2:$ZZ$294, 31, MATCH($B$1, resultados!$A$1:$ZZ$1, 0))</f>
        <v>#N/A</v>
      </c>
      <c r="B37" t="e">
        <f>INDEX(resultados!$A$2:$ZZ$294, 31, MATCH($B$2, resultados!$A$1:$ZZ$1, 0))</f>
        <v>#N/A</v>
      </c>
      <c r="C37" t="e">
        <f>INDEX(resultados!$A$2:$ZZ$294, 31, MATCH($B$3, resultados!$A$1:$ZZ$1, 0))</f>
        <v>#N/A</v>
      </c>
    </row>
    <row r="38" spans="1:3" x14ac:dyDescent="0.25">
      <c r="A38" t="e">
        <f>INDEX(resultados!$A$2:$ZZ$294, 32, MATCH($B$1, resultados!$A$1:$ZZ$1, 0))</f>
        <v>#N/A</v>
      </c>
      <c r="B38" t="e">
        <f>INDEX(resultados!$A$2:$ZZ$294, 32, MATCH($B$2, resultados!$A$1:$ZZ$1, 0))</f>
        <v>#N/A</v>
      </c>
      <c r="C38" t="e">
        <f>INDEX(resultados!$A$2:$ZZ$294, 32, MATCH($B$3, resultados!$A$1:$ZZ$1, 0))</f>
        <v>#N/A</v>
      </c>
    </row>
    <row r="39" spans="1:3" x14ac:dyDescent="0.25">
      <c r="A39" t="e">
        <f>INDEX(resultados!$A$2:$ZZ$294, 33, MATCH($B$1, resultados!$A$1:$ZZ$1, 0))</f>
        <v>#N/A</v>
      </c>
      <c r="B39" t="e">
        <f>INDEX(resultados!$A$2:$ZZ$294, 33, MATCH($B$2, resultados!$A$1:$ZZ$1, 0))</f>
        <v>#N/A</v>
      </c>
      <c r="C39" t="e">
        <f>INDEX(resultados!$A$2:$ZZ$294, 33, MATCH($B$3, resultados!$A$1:$ZZ$1, 0))</f>
        <v>#N/A</v>
      </c>
    </row>
    <row r="40" spans="1:3" x14ac:dyDescent="0.25">
      <c r="A40" t="e">
        <f>INDEX(resultados!$A$2:$ZZ$294, 34, MATCH($B$1, resultados!$A$1:$ZZ$1, 0))</f>
        <v>#N/A</v>
      </c>
      <c r="B40" t="e">
        <f>INDEX(resultados!$A$2:$ZZ$294, 34, MATCH($B$2, resultados!$A$1:$ZZ$1, 0))</f>
        <v>#N/A</v>
      </c>
      <c r="C40" t="e">
        <f>INDEX(resultados!$A$2:$ZZ$294, 34, MATCH($B$3, resultados!$A$1:$ZZ$1, 0))</f>
        <v>#N/A</v>
      </c>
    </row>
    <row r="41" spans="1:3" x14ac:dyDescent="0.25">
      <c r="A41" t="e">
        <f>INDEX(resultados!$A$2:$ZZ$294, 35, MATCH($B$1, resultados!$A$1:$ZZ$1, 0))</f>
        <v>#N/A</v>
      </c>
      <c r="B41" t="e">
        <f>INDEX(resultados!$A$2:$ZZ$294, 35, MATCH($B$2, resultados!$A$1:$ZZ$1, 0))</f>
        <v>#N/A</v>
      </c>
      <c r="C41" t="e">
        <f>INDEX(resultados!$A$2:$ZZ$294, 35, MATCH($B$3, resultados!$A$1:$ZZ$1, 0))</f>
        <v>#N/A</v>
      </c>
    </row>
    <row r="42" spans="1:3" x14ac:dyDescent="0.25">
      <c r="A42" t="e">
        <f>INDEX(resultados!$A$2:$ZZ$294, 36, MATCH($B$1, resultados!$A$1:$ZZ$1, 0))</f>
        <v>#N/A</v>
      </c>
      <c r="B42" t="e">
        <f>INDEX(resultados!$A$2:$ZZ$294, 36, MATCH($B$2, resultados!$A$1:$ZZ$1, 0))</f>
        <v>#N/A</v>
      </c>
      <c r="C42" t="e">
        <f>INDEX(resultados!$A$2:$ZZ$294, 36, MATCH($B$3, resultados!$A$1:$ZZ$1, 0))</f>
        <v>#N/A</v>
      </c>
    </row>
    <row r="43" spans="1:3" x14ac:dyDescent="0.25">
      <c r="A43" t="e">
        <f>INDEX(resultados!$A$2:$ZZ$294, 37, MATCH($B$1, resultados!$A$1:$ZZ$1, 0))</f>
        <v>#N/A</v>
      </c>
      <c r="B43" t="e">
        <f>INDEX(resultados!$A$2:$ZZ$294, 37, MATCH($B$2, resultados!$A$1:$ZZ$1, 0))</f>
        <v>#N/A</v>
      </c>
      <c r="C43" t="e">
        <f>INDEX(resultados!$A$2:$ZZ$294, 37, MATCH($B$3, resultados!$A$1:$ZZ$1, 0))</f>
        <v>#N/A</v>
      </c>
    </row>
    <row r="44" spans="1:3" x14ac:dyDescent="0.25">
      <c r="A44" t="e">
        <f>INDEX(resultados!$A$2:$ZZ$294, 38, MATCH($B$1, resultados!$A$1:$ZZ$1, 0))</f>
        <v>#N/A</v>
      </c>
      <c r="B44" t="e">
        <f>INDEX(resultados!$A$2:$ZZ$294, 38, MATCH($B$2, resultados!$A$1:$ZZ$1, 0))</f>
        <v>#N/A</v>
      </c>
      <c r="C44" t="e">
        <f>INDEX(resultados!$A$2:$ZZ$294, 38, MATCH($B$3, resultados!$A$1:$ZZ$1, 0))</f>
        <v>#N/A</v>
      </c>
    </row>
    <row r="45" spans="1:3" x14ac:dyDescent="0.25">
      <c r="A45" t="e">
        <f>INDEX(resultados!$A$2:$ZZ$294, 39, MATCH($B$1, resultados!$A$1:$ZZ$1, 0))</f>
        <v>#N/A</v>
      </c>
      <c r="B45" t="e">
        <f>INDEX(resultados!$A$2:$ZZ$294, 39, MATCH($B$2, resultados!$A$1:$ZZ$1, 0))</f>
        <v>#N/A</v>
      </c>
      <c r="C45" t="e">
        <f>INDEX(resultados!$A$2:$ZZ$294, 39, MATCH($B$3, resultados!$A$1:$ZZ$1, 0))</f>
        <v>#N/A</v>
      </c>
    </row>
    <row r="46" spans="1:3" x14ac:dyDescent="0.25">
      <c r="A46" t="e">
        <f>INDEX(resultados!$A$2:$ZZ$294, 40, MATCH($B$1, resultados!$A$1:$ZZ$1, 0))</f>
        <v>#N/A</v>
      </c>
      <c r="B46" t="e">
        <f>INDEX(resultados!$A$2:$ZZ$294, 40, MATCH($B$2, resultados!$A$1:$ZZ$1, 0))</f>
        <v>#N/A</v>
      </c>
      <c r="C46" t="e">
        <f>INDEX(resultados!$A$2:$ZZ$294, 40, MATCH($B$3, resultados!$A$1:$ZZ$1, 0))</f>
        <v>#N/A</v>
      </c>
    </row>
    <row r="47" spans="1:3" x14ac:dyDescent="0.25">
      <c r="A47" t="e">
        <f>INDEX(resultados!$A$2:$ZZ$294, 41, MATCH($B$1, resultados!$A$1:$ZZ$1, 0))</f>
        <v>#N/A</v>
      </c>
      <c r="B47" t="e">
        <f>INDEX(resultados!$A$2:$ZZ$294, 41, MATCH($B$2, resultados!$A$1:$ZZ$1, 0))</f>
        <v>#N/A</v>
      </c>
      <c r="C47" t="e">
        <f>INDEX(resultados!$A$2:$ZZ$294, 41, MATCH($B$3, resultados!$A$1:$ZZ$1, 0))</f>
        <v>#N/A</v>
      </c>
    </row>
    <row r="48" spans="1:3" x14ac:dyDescent="0.25">
      <c r="A48" t="e">
        <f>INDEX(resultados!$A$2:$ZZ$294, 42, MATCH($B$1, resultados!$A$1:$ZZ$1, 0))</f>
        <v>#N/A</v>
      </c>
      <c r="B48" t="e">
        <f>INDEX(resultados!$A$2:$ZZ$294, 42, MATCH($B$2, resultados!$A$1:$ZZ$1, 0))</f>
        <v>#N/A</v>
      </c>
      <c r="C48" t="e">
        <f>INDEX(resultados!$A$2:$ZZ$294, 42, MATCH($B$3, resultados!$A$1:$ZZ$1, 0))</f>
        <v>#N/A</v>
      </c>
    </row>
    <row r="49" spans="1:3" x14ac:dyDescent="0.25">
      <c r="A49" t="e">
        <f>INDEX(resultados!$A$2:$ZZ$294, 43, MATCH($B$1, resultados!$A$1:$ZZ$1, 0))</f>
        <v>#N/A</v>
      </c>
      <c r="B49" t="e">
        <f>INDEX(resultados!$A$2:$ZZ$294, 43, MATCH($B$2, resultados!$A$1:$ZZ$1, 0))</f>
        <v>#N/A</v>
      </c>
      <c r="C49" t="e">
        <f>INDEX(resultados!$A$2:$ZZ$294, 43, MATCH($B$3, resultados!$A$1:$ZZ$1, 0))</f>
        <v>#N/A</v>
      </c>
    </row>
    <row r="50" spans="1:3" x14ac:dyDescent="0.25">
      <c r="A50" t="e">
        <f>INDEX(resultados!$A$2:$ZZ$294, 44, MATCH($B$1, resultados!$A$1:$ZZ$1, 0))</f>
        <v>#N/A</v>
      </c>
      <c r="B50" t="e">
        <f>INDEX(resultados!$A$2:$ZZ$294, 44, MATCH($B$2, resultados!$A$1:$ZZ$1, 0))</f>
        <v>#N/A</v>
      </c>
      <c r="C50" t="e">
        <f>INDEX(resultados!$A$2:$ZZ$294, 44, MATCH($B$3, resultados!$A$1:$ZZ$1, 0))</f>
        <v>#N/A</v>
      </c>
    </row>
    <row r="51" spans="1:3" x14ac:dyDescent="0.25">
      <c r="A51" t="e">
        <f>INDEX(resultados!$A$2:$ZZ$294, 45, MATCH($B$1, resultados!$A$1:$ZZ$1, 0))</f>
        <v>#N/A</v>
      </c>
      <c r="B51" t="e">
        <f>INDEX(resultados!$A$2:$ZZ$294, 45, MATCH($B$2, resultados!$A$1:$ZZ$1, 0))</f>
        <v>#N/A</v>
      </c>
      <c r="C51" t="e">
        <f>INDEX(resultados!$A$2:$ZZ$294, 45, MATCH($B$3, resultados!$A$1:$ZZ$1, 0))</f>
        <v>#N/A</v>
      </c>
    </row>
    <row r="52" spans="1:3" x14ac:dyDescent="0.25">
      <c r="A52" t="e">
        <f>INDEX(resultados!$A$2:$ZZ$294, 46, MATCH($B$1, resultados!$A$1:$ZZ$1, 0))</f>
        <v>#N/A</v>
      </c>
      <c r="B52" t="e">
        <f>INDEX(resultados!$A$2:$ZZ$294, 46, MATCH($B$2, resultados!$A$1:$ZZ$1, 0))</f>
        <v>#N/A</v>
      </c>
      <c r="C52" t="e">
        <f>INDEX(resultados!$A$2:$ZZ$294, 46, MATCH($B$3, resultados!$A$1:$ZZ$1, 0))</f>
        <v>#N/A</v>
      </c>
    </row>
    <row r="53" spans="1:3" x14ac:dyDescent="0.25">
      <c r="A53" t="e">
        <f>INDEX(resultados!$A$2:$ZZ$294, 47, MATCH($B$1, resultados!$A$1:$ZZ$1, 0))</f>
        <v>#N/A</v>
      </c>
      <c r="B53" t="e">
        <f>INDEX(resultados!$A$2:$ZZ$294, 47, MATCH($B$2, resultados!$A$1:$ZZ$1, 0))</f>
        <v>#N/A</v>
      </c>
      <c r="C53" t="e">
        <f>INDEX(resultados!$A$2:$ZZ$294, 47, MATCH($B$3, resultados!$A$1:$ZZ$1, 0))</f>
        <v>#N/A</v>
      </c>
    </row>
    <row r="54" spans="1:3" x14ac:dyDescent="0.25">
      <c r="A54" t="e">
        <f>INDEX(resultados!$A$2:$ZZ$294, 48, MATCH($B$1, resultados!$A$1:$ZZ$1, 0))</f>
        <v>#N/A</v>
      </c>
      <c r="B54" t="e">
        <f>INDEX(resultados!$A$2:$ZZ$294, 48, MATCH($B$2, resultados!$A$1:$ZZ$1, 0))</f>
        <v>#N/A</v>
      </c>
      <c r="C54" t="e">
        <f>INDEX(resultados!$A$2:$ZZ$294, 48, MATCH($B$3, resultados!$A$1:$ZZ$1, 0))</f>
        <v>#N/A</v>
      </c>
    </row>
    <row r="55" spans="1:3" x14ac:dyDescent="0.25">
      <c r="A55" t="e">
        <f>INDEX(resultados!$A$2:$ZZ$294, 49, MATCH($B$1, resultados!$A$1:$ZZ$1, 0))</f>
        <v>#N/A</v>
      </c>
      <c r="B55" t="e">
        <f>INDEX(resultados!$A$2:$ZZ$294, 49, MATCH($B$2, resultados!$A$1:$ZZ$1, 0))</f>
        <v>#N/A</v>
      </c>
      <c r="C55" t="e">
        <f>INDEX(resultados!$A$2:$ZZ$294, 49, MATCH($B$3, resultados!$A$1:$ZZ$1, 0))</f>
        <v>#N/A</v>
      </c>
    </row>
    <row r="56" spans="1:3" x14ac:dyDescent="0.25">
      <c r="A56" t="e">
        <f>INDEX(resultados!$A$2:$ZZ$294, 50, MATCH($B$1, resultados!$A$1:$ZZ$1, 0))</f>
        <v>#N/A</v>
      </c>
      <c r="B56" t="e">
        <f>INDEX(resultados!$A$2:$ZZ$294, 50, MATCH($B$2, resultados!$A$1:$ZZ$1, 0))</f>
        <v>#N/A</v>
      </c>
      <c r="C56" t="e">
        <f>INDEX(resultados!$A$2:$ZZ$294, 50, MATCH($B$3, resultados!$A$1:$ZZ$1, 0))</f>
        <v>#N/A</v>
      </c>
    </row>
    <row r="57" spans="1:3" x14ac:dyDescent="0.25">
      <c r="A57" t="e">
        <f>INDEX(resultados!$A$2:$ZZ$294, 51, MATCH($B$1, resultados!$A$1:$ZZ$1, 0))</f>
        <v>#N/A</v>
      </c>
      <c r="B57" t="e">
        <f>INDEX(resultados!$A$2:$ZZ$294, 51, MATCH($B$2, resultados!$A$1:$ZZ$1, 0))</f>
        <v>#N/A</v>
      </c>
      <c r="C57" t="e">
        <f>INDEX(resultados!$A$2:$ZZ$294, 51, MATCH($B$3, resultados!$A$1:$ZZ$1, 0))</f>
        <v>#N/A</v>
      </c>
    </row>
    <row r="58" spans="1:3" x14ac:dyDescent="0.25">
      <c r="A58" t="e">
        <f>INDEX(resultados!$A$2:$ZZ$294, 52, MATCH($B$1, resultados!$A$1:$ZZ$1, 0))</f>
        <v>#N/A</v>
      </c>
      <c r="B58" t="e">
        <f>INDEX(resultados!$A$2:$ZZ$294, 52, MATCH($B$2, resultados!$A$1:$ZZ$1, 0))</f>
        <v>#N/A</v>
      </c>
      <c r="C58" t="e">
        <f>INDEX(resultados!$A$2:$ZZ$294, 52, MATCH($B$3, resultados!$A$1:$ZZ$1, 0))</f>
        <v>#N/A</v>
      </c>
    </row>
    <row r="59" spans="1:3" x14ac:dyDescent="0.25">
      <c r="A59" t="e">
        <f>INDEX(resultados!$A$2:$ZZ$294, 53, MATCH($B$1, resultados!$A$1:$ZZ$1, 0))</f>
        <v>#N/A</v>
      </c>
      <c r="B59" t="e">
        <f>INDEX(resultados!$A$2:$ZZ$294, 53, MATCH($B$2, resultados!$A$1:$ZZ$1, 0))</f>
        <v>#N/A</v>
      </c>
      <c r="C59" t="e">
        <f>INDEX(resultados!$A$2:$ZZ$294, 53, MATCH($B$3, resultados!$A$1:$ZZ$1, 0))</f>
        <v>#N/A</v>
      </c>
    </row>
    <row r="60" spans="1:3" x14ac:dyDescent="0.25">
      <c r="A60" t="e">
        <f>INDEX(resultados!$A$2:$ZZ$294, 54, MATCH($B$1, resultados!$A$1:$ZZ$1, 0))</f>
        <v>#N/A</v>
      </c>
      <c r="B60" t="e">
        <f>INDEX(resultados!$A$2:$ZZ$294, 54, MATCH($B$2, resultados!$A$1:$ZZ$1, 0))</f>
        <v>#N/A</v>
      </c>
      <c r="C60" t="e">
        <f>INDEX(resultados!$A$2:$ZZ$294, 54, MATCH($B$3, resultados!$A$1:$ZZ$1, 0))</f>
        <v>#N/A</v>
      </c>
    </row>
    <row r="61" spans="1:3" x14ac:dyDescent="0.25">
      <c r="A61" t="e">
        <f>INDEX(resultados!$A$2:$ZZ$294, 55, MATCH($B$1, resultados!$A$1:$ZZ$1, 0))</f>
        <v>#N/A</v>
      </c>
      <c r="B61" t="e">
        <f>INDEX(resultados!$A$2:$ZZ$294, 55, MATCH($B$2, resultados!$A$1:$ZZ$1, 0))</f>
        <v>#N/A</v>
      </c>
      <c r="C61" t="e">
        <f>INDEX(resultados!$A$2:$ZZ$294, 55, MATCH($B$3, resultados!$A$1:$ZZ$1, 0))</f>
        <v>#N/A</v>
      </c>
    </row>
    <row r="62" spans="1:3" x14ac:dyDescent="0.25">
      <c r="A62" t="e">
        <f>INDEX(resultados!$A$2:$ZZ$294, 56, MATCH($B$1, resultados!$A$1:$ZZ$1, 0))</f>
        <v>#N/A</v>
      </c>
      <c r="B62" t="e">
        <f>INDEX(resultados!$A$2:$ZZ$294, 56, MATCH($B$2, resultados!$A$1:$ZZ$1, 0))</f>
        <v>#N/A</v>
      </c>
      <c r="C62" t="e">
        <f>INDEX(resultados!$A$2:$ZZ$294, 56, MATCH($B$3, resultados!$A$1:$ZZ$1, 0))</f>
        <v>#N/A</v>
      </c>
    </row>
    <row r="63" spans="1:3" x14ac:dyDescent="0.25">
      <c r="A63" t="e">
        <f>INDEX(resultados!$A$2:$ZZ$294, 57, MATCH($B$1, resultados!$A$1:$ZZ$1, 0))</f>
        <v>#N/A</v>
      </c>
      <c r="B63" t="e">
        <f>INDEX(resultados!$A$2:$ZZ$294, 57, MATCH($B$2, resultados!$A$1:$ZZ$1, 0))</f>
        <v>#N/A</v>
      </c>
      <c r="C63" t="e">
        <f>INDEX(resultados!$A$2:$ZZ$294, 57, MATCH($B$3, resultados!$A$1:$ZZ$1, 0))</f>
        <v>#N/A</v>
      </c>
    </row>
    <row r="64" spans="1:3" x14ac:dyDescent="0.25">
      <c r="A64" t="e">
        <f>INDEX(resultados!$A$2:$ZZ$294, 58, MATCH($B$1, resultados!$A$1:$ZZ$1, 0))</f>
        <v>#N/A</v>
      </c>
      <c r="B64" t="e">
        <f>INDEX(resultados!$A$2:$ZZ$294, 58, MATCH($B$2, resultados!$A$1:$ZZ$1, 0))</f>
        <v>#N/A</v>
      </c>
      <c r="C64" t="e">
        <f>INDEX(resultados!$A$2:$ZZ$294, 58, MATCH($B$3, resultados!$A$1:$ZZ$1, 0))</f>
        <v>#N/A</v>
      </c>
    </row>
    <row r="65" spans="1:3" x14ac:dyDescent="0.25">
      <c r="A65" t="e">
        <f>INDEX(resultados!$A$2:$ZZ$294, 59, MATCH($B$1, resultados!$A$1:$ZZ$1, 0))</f>
        <v>#N/A</v>
      </c>
      <c r="B65" t="e">
        <f>INDEX(resultados!$A$2:$ZZ$294, 59, MATCH($B$2, resultados!$A$1:$ZZ$1, 0))</f>
        <v>#N/A</v>
      </c>
      <c r="C65" t="e">
        <f>INDEX(resultados!$A$2:$ZZ$294, 59, MATCH($B$3, resultados!$A$1:$ZZ$1, 0))</f>
        <v>#N/A</v>
      </c>
    </row>
    <row r="66" spans="1:3" x14ac:dyDescent="0.25">
      <c r="A66" t="e">
        <f>INDEX(resultados!$A$2:$ZZ$294, 60, MATCH($B$1, resultados!$A$1:$ZZ$1, 0))</f>
        <v>#N/A</v>
      </c>
      <c r="B66" t="e">
        <f>INDEX(resultados!$A$2:$ZZ$294, 60, MATCH($B$2, resultados!$A$1:$ZZ$1, 0))</f>
        <v>#N/A</v>
      </c>
      <c r="C66" t="e">
        <f>INDEX(resultados!$A$2:$ZZ$294, 60, MATCH($B$3, resultados!$A$1:$ZZ$1, 0))</f>
        <v>#N/A</v>
      </c>
    </row>
    <row r="67" spans="1:3" x14ac:dyDescent="0.25">
      <c r="A67" t="e">
        <f>INDEX(resultados!$A$2:$ZZ$294, 61, MATCH($B$1, resultados!$A$1:$ZZ$1, 0))</f>
        <v>#N/A</v>
      </c>
      <c r="B67" t="e">
        <f>INDEX(resultados!$A$2:$ZZ$294, 61, MATCH($B$2, resultados!$A$1:$ZZ$1, 0))</f>
        <v>#N/A</v>
      </c>
      <c r="C67" t="e">
        <f>INDEX(resultados!$A$2:$ZZ$294, 61, MATCH($B$3, resultados!$A$1:$ZZ$1, 0))</f>
        <v>#N/A</v>
      </c>
    </row>
    <row r="68" spans="1:3" x14ac:dyDescent="0.25">
      <c r="A68" t="e">
        <f>INDEX(resultados!$A$2:$ZZ$294, 62, MATCH($B$1, resultados!$A$1:$ZZ$1, 0))</f>
        <v>#N/A</v>
      </c>
      <c r="B68" t="e">
        <f>INDEX(resultados!$A$2:$ZZ$294, 62, MATCH($B$2, resultados!$A$1:$ZZ$1, 0))</f>
        <v>#N/A</v>
      </c>
      <c r="C68" t="e">
        <f>INDEX(resultados!$A$2:$ZZ$294, 62, MATCH($B$3, resultados!$A$1:$ZZ$1, 0))</f>
        <v>#N/A</v>
      </c>
    </row>
    <row r="69" spans="1:3" x14ac:dyDescent="0.25">
      <c r="A69" t="e">
        <f>INDEX(resultados!$A$2:$ZZ$294, 63, MATCH($B$1, resultados!$A$1:$ZZ$1, 0))</f>
        <v>#N/A</v>
      </c>
      <c r="B69" t="e">
        <f>INDEX(resultados!$A$2:$ZZ$294, 63, MATCH($B$2, resultados!$A$1:$ZZ$1, 0))</f>
        <v>#N/A</v>
      </c>
      <c r="C69" t="e">
        <f>INDEX(resultados!$A$2:$ZZ$294, 63, MATCH($B$3, resultados!$A$1:$ZZ$1, 0))</f>
        <v>#N/A</v>
      </c>
    </row>
    <row r="70" spans="1:3" x14ac:dyDescent="0.25">
      <c r="A70" t="e">
        <f>INDEX(resultados!$A$2:$ZZ$294, 64, MATCH($B$1, resultados!$A$1:$ZZ$1, 0))</f>
        <v>#N/A</v>
      </c>
      <c r="B70" t="e">
        <f>INDEX(resultados!$A$2:$ZZ$294, 64, MATCH($B$2, resultados!$A$1:$ZZ$1, 0))</f>
        <v>#N/A</v>
      </c>
      <c r="C70" t="e">
        <f>INDEX(resultados!$A$2:$ZZ$294, 64, MATCH($B$3, resultados!$A$1:$ZZ$1, 0))</f>
        <v>#N/A</v>
      </c>
    </row>
    <row r="71" spans="1:3" x14ac:dyDescent="0.25">
      <c r="A71" t="e">
        <f>INDEX(resultados!$A$2:$ZZ$294, 65, MATCH($B$1, resultados!$A$1:$ZZ$1, 0))</f>
        <v>#N/A</v>
      </c>
      <c r="B71" t="e">
        <f>INDEX(resultados!$A$2:$ZZ$294, 65, MATCH($B$2, resultados!$A$1:$ZZ$1, 0))</f>
        <v>#N/A</v>
      </c>
      <c r="C71" t="e">
        <f>INDEX(resultados!$A$2:$ZZ$294, 65, MATCH($B$3, resultados!$A$1:$ZZ$1, 0))</f>
        <v>#N/A</v>
      </c>
    </row>
    <row r="72" spans="1:3" x14ac:dyDescent="0.25">
      <c r="A72" t="e">
        <f>INDEX(resultados!$A$2:$ZZ$294, 66, MATCH($B$1, resultados!$A$1:$ZZ$1, 0))</f>
        <v>#N/A</v>
      </c>
      <c r="B72" t="e">
        <f>INDEX(resultados!$A$2:$ZZ$294, 66, MATCH($B$2, resultados!$A$1:$ZZ$1, 0))</f>
        <v>#N/A</v>
      </c>
      <c r="C72" t="e">
        <f>INDEX(resultados!$A$2:$ZZ$294, 66, MATCH($B$3, resultados!$A$1:$ZZ$1, 0))</f>
        <v>#N/A</v>
      </c>
    </row>
    <row r="73" spans="1:3" x14ac:dyDescent="0.25">
      <c r="A73" t="e">
        <f>INDEX(resultados!$A$2:$ZZ$294, 67, MATCH($B$1, resultados!$A$1:$ZZ$1, 0))</f>
        <v>#N/A</v>
      </c>
      <c r="B73" t="e">
        <f>INDEX(resultados!$A$2:$ZZ$294, 67, MATCH($B$2, resultados!$A$1:$ZZ$1, 0))</f>
        <v>#N/A</v>
      </c>
      <c r="C73" t="e">
        <f>INDEX(resultados!$A$2:$ZZ$294, 67, MATCH($B$3, resultados!$A$1:$ZZ$1, 0))</f>
        <v>#N/A</v>
      </c>
    </row>
    <row r="74" spans="1:3" x14ac:dyDescent="0.25">
      <c r="A74" t="e">
        <f>INDEX(resultados!$A$2:$ZZ$294, 68, MATCH($B$1, resultados!$A$1:$ZZ$1, 0))</f>
        <v>#N/A</v>
      </c>
      <c r="B74" t="e">
        <f>INDEX(resultados!$A$2:$ZZ$294, 68, MATCH($B$2, resultados!$A$1:$ZZ$1, 0))</f>
        <v>#N/A</v>
      </c>
      <c r="C74" t="e">
        <f>INDEX(resultados!$A$2:$ZZ$294, 68, MATCH($B$3, resultados!$A$1:$ZZ$1, 0))</f>
        <v>#N/A</v>
      </c>
    </row>
    <row r="75" spans="1:3" x14ac:dyDescent="0.25">
      <c r="A75" t="e">
        <f>INDEX(resultados!$A$2:$ZZ$294, 69, MATCH($B$1, resultados!$A$1:$ZZ$1, 0))</f>
        <v>#N/A</v>
      </c>
      <c r="B75" t="e">
        <f>INDEX(resultados!$A$2:$ZZ$294, 69, MATCH($B$2, resultados!$A$1:$ZZ$1, 0))</f>
        <v>#N/A</v>
      </c>
      <c r="C75" t="e">
        <f>INDEX(resultados!$A$2:$ZZ$294, 69, MATCH($B$3, resultados!$A$1:$ZZ$1, 0))</f>
        <v>#N/A</v>
      </c>
    </row>
    <row r="76" spans="1:3" x14ac:dyDescent="0.25">
      <c r="A76" t="e">
        <f>INDEX(resultados!$A$2:$ZZ$294, 70, MATCH($B$1, resultados!$A$1:$ZZ$1, 0))</f>
        <v>#N/A</v>
      </c>
      <c r="B76" t="e">
        <f>INDEX(resultados!$A$2:$ZZ$294, 70, MATCH($B$2, resultados!$A$1:$ZZ$1, 0))</f>
        <v>#N/A</v>
      </c>
      <c r="C76" t="e">
        <f>INDEX(resultados!$A$2:$ZZ$294, 70, MATCH($B$3, resultados!$A$1:$ZZ$1, 0))</f>
        <v>#N/A</v>
      </c>
    </row>
    <row r="77" spans="1:3" x14ac:dyDescent="0.25">
      <c r="A77" t="e">
        <f>INDEX(resultados!$A$2:$ZZ$294, 71, MATCH($B$1, resultados!$A$1:$ZZ$1, 0))</f>
        <v>#N/A</v>
      </c>
      <c r="B77" t="e">
        <f>INDEX(resultados!$A$2:$ZZ$294, 71, MATCH($B$2, resultados!$A$1:$ZZ$1, 0))</f>
        <v>#N/A</v>
      </c>
      <c r="C77" t="e">
        <f>INDEX(resultados!$A$2:$ZZ$294, 71, MATCH($B$3, resultados!$A$1:$ZZ$1, 0))</f>
        <v>#N/A</v>
      </c>
    </row>
    <row r="78" spans="1:3" x14ac:dyDescent="0.25">
      <c r="A78" t="e">
        <f>INDEX(resultados!$A$2:$ZZ$294, 72, MATCH($B$1, resultados!$A$1:$ZZ$1, 0))</f>
        <v>#N/A</v>
      </c>
      <c r="B78" t="e">
        <f>INDEX(resultados!$A$2:$ZZ$294, 72, MATCH($B$2, resultados!$A$1:$ZZ$1, 0))</f>
        <v>#N/A</v>
      </c>
      <c r="C78" t="e">
        <f>INDEX(resultados!$A$2:$ZZ$294, 72, MATCH($B$3, resultados!$A$1:$ZZ$1, 0))</f>
        <v>#N/A</v>
      </c>
    </row>
    <row r="79" spans="1:3" x14ac:dyDescent="0.25">
      <c r="A79" t="e">
        <f>INDEX(resultados!$A$2:$ZZ$294, 73, MATCH($B$1, resultados!$A$1:$ZZ$1, 0))</f>
        <v>#N/A</v>
      </c>
      <c r="B79" t="e">
        <f>INDEX(resultados!$A$2:$ZZ$294, 73, MATCH($B$2, resultados!$A$1:$ZZ$1, 0))</f>
        <v>#N/A</v>
      </c>
      <c r="C79" t="e">
        <f>INDEX(resultados!$A$2:$ZZ$294, 73, MATCH($B$3, resultados!$A$1:$ZZ$1, 0))</f>
        <v>#N/A</v>
      </c>
    </row>
    <row r="80" spans="1:3" x14ac:dyDescent="0.25">
      <c r="A80" t="e">
        <f>INDEX(resultados!$A$2:$ZZ$294, 74, MATCH($B$1, resultados!$A$1:$ZZ$1, 0))</f>
        <v>#N/A</v>
      </c>
      <c r="B80" t="e">
        <f>INDEX(resultados!$A$2:$ZZ$294, 74, MATCH($B$2, resultados!$A$1:$ZZ$1, 0))</f>
        <v>#N/A</v>
      </c>
      <c r="C80" t="e">
        <f>INDEX(resultados!$A$2:$ZZ$294, 74, MATCH($B$3, resultados!$A$1:$ZZ$1, 0))</f>
        <v>#N/A</v>
      </c>
    </row>
    <row r="81" spans="1:3" x14ac:dyDescent="0.25">
      <c r="A81" t="e">
        <f>INDEX(resultados!$A$2:$ZZ$294, 75, MATCH($B$1, resultados!$A$1:$ZZ$1, 0))</f>
        <v>#N/A</v>
      </c>
      <c r="B81" t="e">
        <f>INDEX(resultados!$A$2:$ZZ$294, 75, MATCH($B$2, resultados!$A$1:$ZZ$1, 0))</f>
        <v>#N/A</v>
      </c>
      <c r="C81" t="e">
        <f>INDEX(resultados!$A$2:$ZZ$294, 75, MATCH($B$3, resultados!$A$1:$ZZ$1, 0))</f>
        <v>#N/A</v>
      </c>
    </row>
    <row r="82" spans="1:3" x14ac:dyDescent="0.25">
      <c r="A82" t="e">
        <f>INDEX(resultados!$A$2:$ZZ$294, 76, MATCH($B$1, resultados!$A$1:$ZZ$1, 0))</f>
        <v>#N/A</v>
      </c>
      <c r="B82" t="e">
        <f>INDEX(resultados!$A$2:$ZZ$294, 76, MATCH($B$2, resultados!$A$1:$ZZ$1, 0))</f>
        <v>#N/A</v>
      </c>
      <c r="C82" t="e">
        <f>INDEX(resultados!$A$2:$ZZ$294, 76, MATCH($B$3, resultados!$A$1:$ZZ$1, 0))</f>
        <v>#N/A</v>
      </c>
    </row>
    <row r="83" spans="1:3" x14ac:dyDescent="0.25">
      <c r="A83" t="e">
        <f>INDEX(resultados!$A$2:$ZZ$294, 77, MATCH($B$1, resultados!$A$1:$ZZ$1, 0))</f>
        <v>#N/A</v>
      </c>
      <c r="B83" t="e">
        <f>INDEX(resultados!$A$2:$ZZ$294, 77, MATCH($B$2, resultados!$A$1:$ZZ$1, 0))</f>
        <v>#N/A</v>
      </c>
      <c r="C83" t="e">
        <f>INDEX(resultados!$A$2:$ZZ$294, 77, MATCH($B$3, resultados!$A$1:$ZZ$1, 0))</f>
        <v>#N/A</v>
      </c>
    </row>
    <row r="84" spans="1:3" x14ac:dyDescent="0.25">
      <c r="A84" t="e">
        <f>INDEX(resultados!$A$2:$ZZ$294, 78, MATCH($B$1, resultados!$A$1:$ZZ$1, 0))</f>
        <v>#N/A</v>
      </c>
      <c r="B84" t="e">
        <f>INDEX(resultados!$A$2:$ZZ$294, 78, MATCH($B$2, resultados!$A$1:$ZZ$1, 0))</f>
        <v>#N/A</v>
      </c>
      <c r="C84" t="e">
        <f>INDEX(resultados!$A$2:$ZZ$294, 78, MATCH($B$3, resultados!$A$1:$ZZ$1, 0))</f>
        <v>#N/A</v>
      </c>
    </row>
    <row r="85" spans="1:3" x14ac:dyDescent="0.25">
      <c r="A85" t="e">
        <f>INDEX(resultados!$A$2:$ZZ$294, 79, MATCH($B$1, resultados!$A$1:$ZZ$1, 0))</f>
        <v>#N/A</v>
      </c>
      <c r="B85" t="e">
        <f>INDEX(resultados!$A$2:$ZZ$294, 79, MATCH($B$2, resultados!$A$1:$ZZ$1, 0))</f>
        <v>#N/A</v>
      </c>
      <c r="C85" t="e">
        <f>INDEX(resultados!$A$2:$ZZ$294, 79, MATCH($B$3, resultados!$A$1:$ZZ$1, 0))</f>
        <v>#N/A</v>
      </c>
    </row>
    <row r="86" spans="1:3" x14ac:dyDescent="0.25">
      <c r="A86" t="e">
        <f>INDEX(resultados!$A$2:$ZZ$294, 80, MATCH($B$1, resultados!$A$1:$ZZ$1, 0))</f>
        <v>#N/A</v>
      </c>
      <c r="B86" t="e">
        <f>INDEX(resultados!$A$2:$ZZ$294, 80, MATCH($B$2, resultados!$A$1:$ZZ$1, 0))</f>
        <v>#N/A</v>
      </c>
      <c r="C86" t="e">
        <f>INDEX(resultados!$A$2:$ZZ$294, 80, MATCH($B$3, resultados!$A$1:$ZZ$1, 0))</f>
        <v>#N/A</v>
      </c>
    </row>
    <row r="87" spans="1:3" x14ac:dyDescent="0.25">
      <c r="A87" t="e">
        <f>INDEX(resultados!$A$2:$ZZ$294, 81, MATCH($B$1, resultados!$A$1:$ZZ$1, 0))</f>
        <v>#N/A</v>
      </c>
      <c r="B87" t="e">
        <f>INDEX(resultados!$A$2:$ZZ$294, 81, MATCH($B$2, resultados!$A$1:$ZZ$1, 0))</f>
        <v>#N/A</v>
      </c>
      <c r="C87" t="e">
        <f>INDEX(resultados!$A$2:$ZZ$294, 81, MATCH($B$3, resultados!$A$1:$ZZ$1, 0))</f>
        <v>#N/A</v>
      </c>
    </row>
    <row r="88" spans="1:3" x14ac:dyDescent="0.25">
      <c r="A88" t="e">
        <f>INDEX(resultados!$A$2:$ZZ$294, 82, MATCH($B$1, resultados!$A$1:$ZZ$1, 0))</f>
        <v>#N/A</v>
      </c>
      <c r="B88" t="e">
        <f>INDEX(resultados!$A$2:$ZZ$294, 82, MATCH($B$2, resultados!$A$1:$ZZ$1, 0))</f>
        <v>#N/A</v>
      </c>
      <c r="C88" t="e">
        <f>INDEX(resultados!$A$2:$ZZ$294, 82, MATCH($B$3, resultados!$A$1:$ZZ$1, 0))</f>
        <v>#N/A</v>
      </c>
    </row>
    <row r="89" spans="1:3" x14ac:dyDescent="0.25">
      <c r="A89" t="e">
        <f>INDEX(resultados!$A$2:$ZZ$294, 83, MATCH($B$1, resultados!$A$1:$ZZ$1, 0))</f>
        <v>#N/A</v>
      </c>
      <c r="B89" t="e">
        <f>INDEX(resultados!$A$2:$ZZ$294, 83, MATCH($B$2, resultados!$A$1:$ZZ$1, 0))</f>
        <v>#N/A</v>
      </c>
      <c r="C89" t="e">
        <f>INDEX(resultados!$A$2:$ZZ$294, 83, MATCH($B$3, resultados!$A$1:$ZZ$1, 0))</f>
        <v>#N/A</v>
      </c>
    </row>
    <row r="90" spans="1:3" x14ac:dyDescent="0.25">
      <c r="A90" t="e">
        <f>INDEX(resultados!$A$2:$ZZ$294, 84, MATCH($B$1, resultados!$A$1:$ZZ$1, 0))</f>
        <v>#N/A</v>
      </c>
      <c r="B90" t="e">
        <f>INDEX(resultados!$A$2:$ZZ$294, 84, MATCH($B$2, resultados!$A$1:$ZZ$1, 0))</f>
        <v>#N/A</v>
      </c>
      <c r="C90" t="e">
        <f>INDEX(resultados!$A$2:$ZZ$294, 84, MATCH($B$3, resultados!$A$1:$ZZ$1, 0))</f>
        <v>#N/A</v>
      </c>
    </row>
    <row r="91" spans="1:3" x14ac:dyDescent="0.25">
      <c r="A91" t="e">
        <f>INDEX(resultados!$A$2:$ZZ$294, 85, MATCH($B$1, resultados!$A$1:$ZZ$1, 0))</f>
        <v>#N/A</v>
      </c>
      <c r="B91" t="e">
        <f>INDEX(resultados!$A$2:$ZZ$294, 85, MATCH($B$2, resultados!$A$1:$ZZ$1, 0))</f>
        <v>#N/A</v>
      </c>
      <c r="C91" t="e">
        <f>INDEX(resultados!$A$2:$ZZ$294, 85, MATCH($B$3, resultados!$A$1:$ZZ$1, 0))</f>
        <v>#N/A</v>
      </c>
    </row>
    <row r="92" spans="1:3" x14ac:dyDescent="0.25">
      <c r="A92" t="e">
        <f>INDEX(resultados!$A$2:$ZZ$294, 86, MATCH($B$1, resultados!$A$1:$ZZ$1, 0))</f>
        <v>#N/A</v>
      </c>
      <c r="B92" t="e">
        <f>INDEX(resultados!$A$2:$ZZ$294, 86, MATCH($B$2, resultados!$A$1:$ZZ$1, 0))</f>
        <v>#N/A</v>
      </c>
      <c r="C92" t="e">
        <f>INDEX(resultados!$A$2:$ZZ$294, 86, MATCH($B$3, resultados!$A$1:$ZZ$1, 0))</f>
        <v>#N/A</v>
      </c>
    </row>
    <row r="93" spans="1:3" x14ac:dyDescent="0.25">
      <c r="A93" t="e">
        <f>INDEX(resultados!$A$2:$ZZ$294, 87, MATCH($B$1, resultados!$A$1:$ZZ$1, 0))</f>
        <v>#N/A</v>
      </c>
      <c r="B93" t="e">
        <f>INDEX(resultados!$A$2:$ZZ$294, 87, MATCH($B$2, resultados!$A$1:$ZZ$1, 0))</f>
        <v>#N/A</v>
      </c>
      <c r="C93" t="e">
        <f>INDEX(resultados!$A$2:$ZZ$294, 87, MATCH($B$3, resultados!$A$1:$ZZ$1, 0))</f>
        <v>#N/A</v>
      </c>
    </row>
    <row r="94" spans="1:3" x14ac:dyDescent="0.25">
      <c r="A94" t="e">
        <f>INDEX(resultados!$A$2:$ZZ$294, 88, MATCH($B$1, resultados!$A$1:$ZZ$1, 0))</f>
        <v>#N/A</v>
      </c>
      <c r="B94" t="e">
        <f>INDEX(resultados!$A$2:$ZZ$294, 88, MATCH($B$2, resultados!$A$1:$ZZ$1, 0))</f>
        <v>#N/A</v>
      </c>
      <c r="C94" t="e">
        <f>INDEX(resultados!$A$2:$ZZ$294, 88, MATCH($B$3, resultados!$A$1:$ZZ$1, 0))</f>
        <v>#N/A</v>
      </c>
    </row>
    <row r="95" spans="1:3" x14ac:dyDescent="0.25">
      <c r="A95" t="e">
        <f>INDEX(resultados!$A$2:$ZZ$294, 89, MATCH($B$1, resultados!$A$1:$ZZ$1, 0))</f>
        <v>#N/A</v>
      </c>
      <c r="B95" t="e">
        <f>INDEX(resultados!$A$2:$ZZ$294, 89, MATCH($B$2, resultados!$A$1:$ZZ$1, 0))</f>
        <v>#N/A</v>
      </c>
      <c r="C95" t="e">
        <f>INDEX(resultados!$A$2:$ZZ$294, 89, MATCH($B$3, resultados!$A$1:$ZZ$1, 0))</f>
        <v>#N/A</v>
      </c>
    </row>
    <row r="96" spans="1:3" x14ac:dyDescent="0.25">
      <c r="A96" t="e">
        <f>INDEX(resultados!$A$2:$ZZ$294, 90, MATCH($B$1, resultados!$A$1:$ZZ$1, 0))</f>
        <v>#N/A</v>
      </c>
      <c r="B96" t="e">
        <f>INDEX(resultados!$A$2:$ZZ$294, 90, MATCH($B$2, resultados!$A$1:$ZZ$1, 0))</f>
        <v>#N/A</v>
      </c>
      <c r="C96" t="e">
        <f>INDEX(resultados!$A$2:$ZZ$294, 90, MATCH($B$3, resultados!$A$1:$ZZ$1, 0))</f>
        <v>#N/A</v>
      </c>
    </row>
    <row r="97" spans="1:3" x14ac:dyDescent="0.25">
      <c r="A97" t="e">
        <f>INDEX(resultados!$A$2:$ZZ$294, 91, MATCH($B$1, resultados!$A$1:$ZZ$1, 0))</f>
        <v>#N/A</v>
      </c>
      <c r="B97" t="e">
        <f>INDEX(resultados!$A$2:$ZZ$294, 91, MATCH($B$2, resultados!$A$1:$ZZ$1, 0))</f>
        <v>#N/A</v>
      </c>
      <c r="C97" t="e">
        <f>INDEX(resultados!$A$2:$ZZ$294, 91, MATCH($B$3, resultados!$A$1:$ZZ$1, 0))</f>
        <v>#N/A</v>
      </c>
    </row>
    <row r="98" spans="1:3" x14ac:dyDescent="0.25">
      <c r="A98" t="e">
        <f>INDEX(resultados!$A$2:$ZZ$294, 92, MATCH($B$1, resultados!$A$1:$ZZ$1, 0))</f>
        <v>#N/A</v>
      </c>
      <c r="B98" t="e">
        <f>INDEX(resultados!$A$2:$ZZ$294, 92, MATCH($B$2, resultados!$A$1:$ZZ$1, 0))</f>
        <v>#N/A</v>
      </c>
      <c r="C98" t="e">
        <f>INDEX(resultados!$A$2:$ZZ$294, 92, MATCH($B$3, resultados!$A$1:$ZZ$1, 0))</f>
        <v>#N/A</v>
      </c>
    </row>
    <row r="99" spans="1:3" x14ac:dyDescent="0.25">
      <c r="A99" t="e">
        <f>INDEX(resultados!$A$2:$ZZ$294, 93, MATCH($B$1, resultados!$A$1:$ZZ$1, 0))</f>
        <v>#N/A</v>
      </c>
      <c r="B99" t="e">
        <f>INDEX(resultados!$A$2:$ZZ$294, 93, MATCH($B$2, resultados!$A$1:$ZZ$1, 0))</f>
        <v>#N/A</v>
      </c>
      <c r="C99" t="e">
        <f>INDEX(resultados!$A$2:$ZZ$294, 93, MATCH($B$3, resultados!$A$1:$ZZ$1, 0))</f>
        <v>#N/A</v>
      </c>
    </row>
    <row r="100" spans="1:3" x14ac:dyDescent="0.25">
      <c r="A100" t="e">
        <f>INDEX(resultados!$A$2:$ZZ$294, 94, MATCH($B$1, resultados!$A$1:$ZZ$1, 0))</f>
        <v>#N/A</v>
      </c>
      <c r="B100" t="e">
        <f>INDEX(resultados!$A$2:$ZZ$294, 94, MATCH($B$2, resultados!$A$1:$ZZ$1, 0))</f>
        <v>#N/A</v>
      </c>
      <c r="C100" t="e">
        <f>INDEX(resultados!$A$2:$ZZ$294, 94, MATCH($B$3, resultados!$A$1:$ZZ$1, 0))</f>
        <v>#N/A</v>
      </c>
    </row>
    <row r="101" spans="1:3" x14ac:dyDescent="0.25">
      <c r="A101" t="e">
        <f>INDEX(resultados!$A$2:$ZZ$294, 95, MATCH($B$1, resultados!$A$1:$ZZ$1, 0))</f>
        <v>#N/A</v>
      </c>
      <c r="B101" t="e">
        <f>INDEX(resultados!$A$2:$ZZ$294, 95, MATCH($B$2, resultados!$A$1:$ZZ$1, 0))</f>
        <v>#N/A</v>
      </c>
      <c r="C101" t="e">
        <f>INDEX(resultados!$A$2:$ZZ$294, 95, MATCH($B$3, resultados!$A$1:$ZZ$1, 0))</f>
        <v>#N/A</v>
      </c>
    </row>
    <row r="102" spans="1:3" x14ac:dyDescent="0.25">
      <c r="A102" t="e">
        <f>INDEX(resultados!$A$2:$ZZ$294, 96, MATCH($B$1, resultados!$A$1:$ZZ$1, 0))</f>
        <v>#N/A</v>
      </c>
      <c r="B102" t="e">
        <f>INDEX(resultados!$A$2:$ZZ$294, 96, MATCH($B$2, resultados!$A$1:$ZZ$1, 0))</f>
        <v>#N/A</v>
      </c>
      <c r="C102" t="e">
        <f>INDEX(resultados!$A$2:$ZZ$294, 96, MATCH($B$3, resultados!$A$1:$ZZ$1, 0))</f>
        <v>#N/A</v>
      </c>
    </row>
    <row r="103" spans="1:3" x14ac:dyDescent="0.25">
      <c r="A103" t="e">
        <f>INDEX(resultados!$A$2:$ZZ$294, 97, MATCH($B$1, resultados!$A$1:$ZZ$1, 0))</f>
        <v>#N/A</v>
      </c>
      <c r="B103" t="e">
        <f>INDEX(resultados!$A$2:$ZZ$294, 97, MATCH($B$2, resultados!$A$1:$ZZ$1, 0))</f>
        <v>#N/A</v>
      </c>
      <c r="C103" t="e">
        <f>INDEX(resultados!$A$2:$ZZ$294, 97, MATCH($B$3, resultados!$A$1:$ZZ$1, 0))</f>
        <v>#N/A</v>
      </c>
    </row>
    <row r="104" spans="1:3" x14ac:dyDescent="0.25">
      <c r="A104" t="e">
        <f>INDEX(resultados!$A$2:$ZZ$294, 98, MATCH($B$1, resultados!$A$1:$ZZ$1, 0))</f>
        <v>#N/A</v>
      </c>
      <c r="B104" t="e">
        <f>INDEX(resultados!$A$2:$ZZ$294, 98, MATCH($B$2, resultados!$A$1:$ZZ$1, 0))</f>
        <v>#N/A</v>
      </c>
      <c r="C104" t="e">
        <f>INDEX(resultados!$A$2:$ZZ$294, 98, MATCH($B$3, resultados!$A$1:$ZZ$1, 0))</f>
        <v>#N/A</v>
      </c>
    </row>
    <row r="105" spans="1:3" x14ac:dyDescent="0.25">
      <c r="A105" t="e">
        <f>INDEX(resultados!$A$2:$ZZ$294, 99, MATCH($B$1, resultados!$A$1:$ZZ$1, 0))</f>
        <v>#N/A</v>
      </c>
      <c r="B105" t="e">
        <f>INDEX(resultados!$A$2:$ZZ$294, 99, MATCH($B$2, resultados!$A$1:$ZZ$1, 0))</f>
        <v>#N/A</v>
      </c>
      <c r="C105" t="e">
        <f>INDEX(resultados!$A$2:$ZZ$294, 99, MATCH($B$3, resultados!$A$1:$ZZ$1, 0))</f>
        <v>#N/A</v>
      </c>
    </row>
    <row r="106" spans="1:3" x14ac:dyDescent="0.25">
      <c r="A106" t="e">
        <f>INDEX(resultados!$A$2:$ZZ$294, 100, MATCH($B$1, resultados!$A$1:$ZZ$1, 0))</f>
        <v>#N/A</v>
      </c>
      <c r="B106" t="e">
        <f>INDEX(resultados!$A$2:$ZZ$294, 100, MATCH($B$2, resultados!$A$1:$ZZ$1, 0))</f>
        <v>#N/A</v>
      </c>
      <c r="C106" t="e">
        <f>INDEX(resultados!$A$2:$ZZ$294, 100, MATCH($B$3, resultados!$A$1:$ZZ$1, 0))</f>
        <v>#N/A</v>
      </c>
    </row>
    <row r="107" spans="1:3" x14ac:dyDescent="0.25">
      <c r="A107" t="e">
        <f>INDEX(resultados!$A$2:$ZZ$294, 101, MATCH($B$1, resultados!$A$1:$ZZ$1, 0))</f>
        <v>#N/A</v>
      </c>
      <c r="B107" t="e">
        <f>INDEX(resultados!$A$2:$ZZ$294, 101, MATCH($B$2, resultados!$A$1:$ZZ$1, 0))</f>
        <v>#N/A</v>
      </c>
      <c r="C107" t="e">
        <f>INDEX(resultados!$A$2:$ZZ$294, 101, MATCH($B$3, resultados!$A$1:$ZZ$1, 0))</f>
        <v>#N/A</v>
      </c>
    </row>
    <row r="108" spans="1:3" x14ac:dyDescent="0.25">
      <c r="A108" t="e">
        <f>INDEX(resultados!$A$2:$ZZ$294, 102, MATCH($B$1, resultados!$A$1:$ZZ$1, 0))</f>
        <v>#N/A</v>
      </c>
      <c r="B108" t="e">
        <f>INDEX(resultados!$A$2:$ZZ$294, 102, MATCH($B$2, resultados!$A$1:$ZZ$1, 0))</f>
        <v>#N/A</v>
      </c>
      <c r="C108" t="e">
        <f>INDEX(resultados!$A$2:$ZZ$294, 102, MATCH($B$3, resultados!$A$1:$ZZ$1, 0))</f>
        <v>#N/A</v>
      </c>
    </row>
    <row r="109" spans="1:3" x14ac:dyDescent="0.25">
      <c r="A109" t="e">
        <f>INDEX(resultados!$A$2:$ZZ$294, 103, MATCH($B$1, resultados!$A$1:$ZZ$1, 0))</f>
        <v>#N/A</v>
      </c>
      <c r="B109" t="e">
        <f>INDEX(resultados!$A$2:$ZZ$294, 103, MATCH($B$2, resultados!$A$1:$ZZ$1, 0))</f>
        <v>#N/A</v>
      </c>
      <c r="C109" t="e">
        <f>INDEX(resultados!$A$2:$ZZ$294, 103, MATCH($B$3, resultados!$A$1:$ZZ$1, 0))</f>
        <v>#N/A</v>
      </c>
    </row>
    <row r="110" spans="1:3" x14ac:dyDescent="0.25">
      <c r="A110" t="e">
        <f>INDEX(resultados!$A$2:$ZZ$294, 104, MATCH($B$1, resultados!$A$1:$ZZ$1, 0))</f>
        <v>#N/A</v>
      </c>
      <c r="B110" t="e">
        <f>INDEX(resultados!$A$2:$ZZ$294, 104, MATCH($B$2, resultados!$A$1:$ZZ$1, 0))</f>
        <v>#N/A</v>
      </c>
      <c r="C110" t="e">
        <f>INDEX(resultados!$A$2:$ZZ$294, 104, MATCH($B$3, resultados!$A$1:$ZZ$1, 0))</f>
        <v>#N/A</v>
      </c>
    </row>
    <row r="111" spans="1:3" x14ac:dyDescent="0.25">
      <c r="A111" t="e">
        <f>INDEX(resultados!$A$2:$ZZ$294, 105, MATCH($B$1, resultados!$A$1:$ZZ$1, 0))</f>
        <v>#N/A</v>
      </c>
      <c r="B111" t="e">
        <f>INDEX(resultados!$A$2:$ZZ$294, 105, MATCH($B$2, resultados!$A$1:$ZZ$1, 0))</f>
        <v>#N/A</v>
      </c>
      <c r="C111" t="e">
        <f>INDEX(resultados!$A$2:$ZZ$294, 105, MATCH($B$3, resultados!$A$1:$ZZ$1, 0))</f>
        <v>#N/A</v>
      </c>
    </row>
    <row r="112" spans="1:3" x14ac:dyDescent="0.25">
      <c r="A112" t="e">
        <f>INDEX(resultados!$A$2:$ZZ$294, 106, MATCH($B$1, resultados!$A$1:$ZZ$1, 0))</f>
        <v>#N/A</v>
      </c>
      <c r="B112" t="e">
        <f>INDEX(resultados!$A$2:$ZZ$294, 106, MATCH($B$2, resultados!$A$1:$ZZ$1, 0))</f>
        <v>#N/A</v>
      </c>
      <c r="C112" t="e">
        <f>INDEX(resultados!$A$2:$ZZ$294, 106, MATCH($B$3, resultados!$A$1:$ZZ$1, 0))</f>
        <v>#N/A</v>
      </c>
    </row>
    <row r="113" spans="1:3" x14ac:dyDescent="0.25">
      <c r="A113" t="e">
        <f>INDEX(resultados!$A$2:$ZZ$294, 107, MATCH($B$1, resultados!$A$1:$ZZ$1, 0))</f>
        <v>#N/A</v>
      </c>
      <c r="B113" t="e">
        <f>INDEX(resultados!$A$2:$ZZ$294, 107, MATCH($B$2, resultados!$A$1:$ZZ$1, 0))</f>
        <v>#N/A</v>
      </c>
      <c r="C113" t="e">
        <f>INDEX(resultados!$A$2:$ZZ$294, 107, MATCH($B$3, resultados!$A$1:$ZZ$1, 0))</f>
        <v>#N/A</v>
      </c>
    </row>
    <row r="114" spans="1:3" x14ac:dyDescent="0.25">
      <c r="A114" t="e">
        <f>INDEX(resultados!$A$2:$ZZ$294, 108, MATCH($B$1, resultados!$A$1:$ZZ$1, 0))</f>
        <v>#N/A</v>
      </c>
      <c r="B114" t="e">
        <f>INDEX(resultados!$A$2:$ZZ$294, 108, MATCH($B$2, resultados!$A$1:$ZZ$1, 0))</f>
        <v>#N/A</v>
      </c>
      <c r="C114" t="e">
        <f>INDEX(resultados!$A$2:$ZZ$294, 108, MATCH($B$3, resultados!$A$1:$ZZ$1, 0))</f>
        <v>#N/A</v>
      </c>
    </row>
    <row r="115" spans="1:3" x14ac:dyDescent="0.25">
      <c r="A115" t="e">
        <f>INDEX(resultados!$A$2:$ZZ$294, 109, MATCH($B$1, resultados!$A$1:$ZZ$1, 0))</f>
        <v>#N/A</v>
      </c>
      <c r="B115" t="e">
        <f>INDEX(resultados!$A$2:$ZZ$294, 109, MATCH($B$2, resultados!$A$1:$ZZ$1, 0))</f>
        <v>#N/A</v>
      </c>
      <c r="C115" t="e">
        <f>INDEX(resultados!$A$2:$ZZ$294, 109, MATCH($B$3, resultados!$A$1:$ZZ$1, 0))</f>
        <v>#N/A</v>
      </c>
    </row>
    <row r="116" spans="1:3" x14ac:dyDescent="0.25">
      <c r="A116" t="e">
        <f>INDEX(resultados!$A$2:$ZZ$294, 110, MATCH($B$1, resultados!$A$1:$ZZ$1, 0))</f>
        <v>#N/A</v>
      </c>
      <c r="B116" t="e">
        <f>INDEX(resultados!$A$2:$ZZ$294, 110, MATCH($B$2, resultados!$A$1:$ZZ$1, 0))</f>
        <v>#N/A</v>
      </c>
      <c r="C116" t="e">
        <f>INDEX(resultados!$A$2:$ZZ$294, 110, MATCH($B$3, resultados!$A$1:$ZZ$1, 0))</f>
        <v>#N/A</v>
      </c>
    </row>
    <row r="117" spans="1:3" x14ac:dyDescent="0.25">
      <c r="A117" t="e">
        <f>INDEX(resultados!$A$2:$ZZ$294, 111, MATCH($B$1, resultados!$A$1:$ZZ$1, 0))</f>
        <v>#N/A</v>
      </c>
      <c r="B117" t="e">
        <f>INDEX(resultados!$A$2:$ZZ$294, 111, MATCH($B$2, resultados!$A$1:$ZZ$1, 0))</f>
        <v>#N/A</v>
      </c>
      <c r="C117" t="e">
        <f>INDEX(resultados!$A$2:$ZZ$294, 111, MATCH($B$3, resultados!$A$1:$ZZ$1, 0))</f>
        <v>#N/A</v>
      </c>
    </row>
    <row r="118" spans="1:3" x14ac:dyDescent="0.25">
      <c r="A118" t="e">
        <f>INDEX(resultados!$A$2:$ZZ$294, 112, MATCH($B$1, resultados!$A$1:$ZZ$1, 0))</f>
        <v>#N/A</v>
      </c>
      <c r="B118" t="e">
        <f>INDEX(resultados!$A$2:$ZZ$294, 112, MATCH($B$2, resultados!$A$1:$ZZ$1, 0))</f>
        <v>#N/A</v>
      </c>
      <c r="C118" t="e">
        <f>INDEX(resultados!$A$2:$ZZ$294, 112, MATCH($B$3, resultados!$A$1:$ZZ$1, 0))</f>
        <v>#N/A</v>
      </c>
    </row>
    <row r="119" spans="1:3" x14ac:dyDescent="0.25">
      <c r="A119" t="e">
        <f>INDEX(resultados!$A$2:$ZZ$294, 113, MATCH($B$1, resultados!$A$1:$ZZ$1, 0))</f>
        <v>#N/A</v>
      </c>
      <c r="B119" t="e">
        <f>INDEX(resultados!$A$2:$ZZ$294, 113, MATCH($B$2, resultados!$A$1:$ZZ$1, 0))</f>
        <v>#N/A</v>
      </c>
      <c r="C119" t="e">
        <f>INDEX(resultados!$A$2:$ZZ$294, 113, MATCH($B$3, resultados!$A$1:$ZZ$1, 0))</f>
        <v>#N/A</v>
      </c>
    </row>
    <row r="120" spans="1:3" x14ac:dyDescent="0.25">
      <c r="A120" t="e">
        <f>INDEX(resultados!$A$2:$ZZ$294, 114, MATCH($B$1, resultados!$A$1:$ZZ$1, 0))</f>
        <v>#N/A</v>
      </c>
      <c r="B120" t="e">
        <f>INDEX(resultados!$A$2:$ZZ$294, 114, MATCH($B$2, resultados!$A$1:$ZZ$1, 0))</f>
        <v>#N/A</v>
      </c>
      <c r="C120" t="e">
        <f>INDEX(resultados!$A$2:$ZZ$294, 114, MATCH($B$3, resultados!$A$1:$ZZ$1, 0))</f>
        <v>#N/A</v>
      </c>
    </row>
    <row r="121" spans="1:3" x14ac:dyDescent="0.25">
      <c r="A121" t="e">
        <f>INDEX(resultados!$A$2:$ZZ$294, 115, MATCH($B$1, resultados!$A$1:$ZZ$1, 0))</f>
        <v>#N/A</v>
      </c>
      <c r="B121" t="e">
        <f>INDEX(resultados!$A$2:$ZZ$294, 115, MATCH($B$2, resultados!$A$1:$ZZ$1, 0))</f>
        <v>#N/A</v>
      </c>
      <c r="C121" t="e">
        <f>INDEX(resultados!$A$2:$ZZ$294, 115, MATCH($B$3, resultados!$A$1:$ZZ$1, 0))</f>
        <v>#N/A</v>
      </c>
    </row>
    <row r="122" spans="1:3" x14ac:dyDescent="0.25">
      <c r="A122" t="e">
        <f>INDEX(resultados!$A$2:$ZZ$294, 116, MATCH($B$1, resultados!$A$1:$ZZ$1, 0))</f>
        <v>#N/A</v>
      </c>
      <c r="B122" t="e">
        <f>INDEX(resultados!$A$2:$ZZ$294, 116, MATCH($B$2, resultados!$A$1:$ZZ$1, 0))</f>
        <v>#N/A</v>
      </c>
      <c r="C122" t="e">
        <f>INDEX(resultados!$A$2:$ZZ$294, 116, MATCH($B$3, resultados!$A$1:$ZZ$1, 0))</f>
        <v>#N/A</v>
      </c>
    </row>
    <row r="123" spans="1:3" x14ac:dyDescent="0.25">
      <c r="A123" t="e">
        <f>INDEX(resultados!$A$2:$ZZ$294, 117, MATCH($B$1, resultados!$A$1:$ZZ$1, 0))</f>
        <v>#N/A</v>
      </c>
      <c r="B123" t="e">
        <f>INDEX(resultados!$A$2:$ZZ$294, 117, MATCH($B$2, resultados!$A$1:$ZZ$1, 0))</f>
        <v>#N/A</v>
      </c>
      <c r="C123" t="e">
        <f>INDEX(resultados!$A$2:$ZZ$294, 117, MATCH($B$3, resultados!$A$1:$ZZ$1, 0))</f>
        <v>#N/A</v>
      </c>
    </row>
    <row r="124" spans="1:3" x14ac:dyDescent="0.25">
      <c r="A124" t="e">
        <f>INDEX(resultados!$A$2:$ZZ$294, 118, MATCH($B$1, resultados!$A$1:$ZZ$1, 0))</f>
        <v>#N/A</v>
      </c>
      <c r="B124" t="e">
        <f>INDEX(resultados!$A$2:$ZZ$294, 118, MATCH($B$2, resultados!$A$1:$ZZ$1, 0))</f>
        <v>#N/A</v>
      </c>
      <c r="C124" t="e">
        <f>INDEX(resultados!$A$2:$ZZ$294, 118, MATCH($B$3, resultados!$A$1:$ZZ$1, 0))</f>
        <v>#N/A</v>
      </c>
    </row>
    <row r="125" spans="1:3" x14ac:dyDescent="0.25">
      <c r="A125" t="e">
        <f>INDEX(resultados!$A$2:$ZZ$294, 119, MATCH($B$1, resultados!$A$1:$ZZ$1, 0))</f>
        <v>#N/A</v>
      </c>
      <c r="B125" t="e">
        <f>INDEX(resultados!$A$2:$ZZ$294, 119, MATCH($B$2, resultados!$A$1:$ZZ$1, 0))</f>
        <v>#N/A</v>
      </c>
      <c r="C125" t="e">
        <f>INDEX(resultados!$A$2:$ZZ$294, 119, MATCH($B$3, resultados!$A$1:$ZZ$1, 0))</f>
        <v>#N/A</v>
      </c>
    </row>
    <row r="126" spans="1:3" x14ac:dyDescent="0.25">
      <c r="A126" t="e">
        <f>INDEX(resultados!$A$2:$ZZ$294, 120, MATCH($B$1, resultados!$A$1:$ZZ$1, 0))</f>
        <v>#N/A</v>
      </c>
      <c r="B126" t="e">
        <f>INDEX(resultados!$A$2:$ZZ$294, 120, MATCH($B$2, resultados!$A$1:$ZZ$1, 0))</f>
        <v>#N/A</v>
      </c>
      <c r="C126" t="e">
        <f>INDEX(resultados!$A$2:$ZZ$294, 120, MATCH($B$3, resultados!$A$1:$ZZ$1, 0))</f>
        <v>#N/A</v>
      </c>
    </row>
    <row r="127" spans="1:3" x14ac:dyDescent="0.25">
      <c r="A127" t="e">
        <f>INDEX(resultados!$A$2:$ZZ$294, 121, MATCH($B$1, resultados!$A$1:$ZZ$1, 0))</f>
        <v>#N/A</v>
      </c>
      <c r="B127" t="e">
        <f>INDEX(resultados!$A$2:$ZZ$294, 121, MATCH($B$2, resultados!$A$1:$ZZ$1, 0))</f>
        <v>#N/A</v>
      </c>
      <c r="C127" t="e">
        <f>INDEX(resultados!$A$2:$ZZ$294, 121, MATCH($B$3, resultados!$A$1:$ZZ$1, 0))</f>
        <v>#N/A</v>
      </c>
    </row>
    <row r="128" spans="1:3" x14ac:dyDescent="0.25">
      <c r="A128" t="e">
        <f>INDEX(resultados!$A$2:$ZZ$294, 122, MATCH($B$1, resultados!$A$1:$ZZ$1, 0))</f>
        <v>#N/A</v>
      </c>
      <c r="B128" t="e">
        <f>INDEX(resultados!$A$2:$ZZ$294, 122, MATCH($B$2, resultados!$A$1:$ZZ$1, 0))</f>
        <v>#N/A</v>
      </c>
      <c r="C128" t="e">
        <f>INDEX(resultados!$A$2:$ZZ$294, 122, MATCH($B$3, resultados!$A$1:$ZZ$1, 0))</f>
        <v>#N/A</v>
      </c>
    </row>
    <row r="129" spans="1:3" x14ac:dyDescent="0.25">
      <c r="A129" t="e">
        <f>INDEX(resultados!$A$2:$ZZ$294, 123, MATCH($B$1, resultados!$A$1:$ZZ$1, 0))</f>
        <v>#N/A</v>
      </c>
      <c r="B129" t="e">
        <f>INDEX(resultados!$A$2:$ZZ$294, 123, MATCH($B$2, resultados!$A$1:$ZZ$1, 0))</f>
        <v>#N/A</v>
      </c>
      <c r="C129" t="e">
        <f>INDEX(resultados!$A$2:$ZZ$294, 123, MATCH($B$3, resultados!$A$1:$ZZ$1, 0))</f>
        <v>#N/A</v>
      </c>
    </row>
    <row r="130" spans="1:3" x14ac:dyDescent="0.25">
      <c r="A130" t="e">
        <f>INDEX(resultados!$A$2:$ZZ$294, 124, MATCH($B$1, resultados!$A$1:$ZZ$1, 0))</f>
        <v>#N/A</v>
      </c>
      <c r="B130" t="e">
        <f>INDEX(resultados!$A$2:$ZZ$294, 124, MATCH($B$2, resultados!$A$1:$ZZ$1, 0))</f>
        <v>#N/A</v>
      </c>
      <c r="C130" t="e">
        <f>INDEX(resultados!$A$2:$ZZ$294, 124, MATCH($B$3, resultados!$A$1:$ZZ$1, 0))</f>
        <v>#N/A</v>
      </c>
    </row>
    <row r="131" spans="1:3" x14ac:dyDescent="0.25">
      <c r="A131" t="e">
        <f>INDEX(resultados!$A$2:$ZZ$294, 125, MATCH($B$1, resultados!$A$1:$ZZ$1, 0))</f>
        <v>#N/A</v>
      </c>
      <c r="B131" t="e">
        <f>INDEX(resultados!$A$2:$ZZ$294, 125, MATCH($B$2, resultados!$A$1:$ZZ$1, 0))</f>
        <v>#N/A</v>
      </c>
      <c r="C131" t="e">
        <f>INDEX(resultados!$A$2:$ZZ$294, 125, MATCH($B$3, resultados!$A$1:$ZZ$1, 0))</f>
        <v>#N/A</v>
      </c>
    </row>
    <row r="132" spans="1:3" x14ac:dyDescent="0.25">
      <c r="A132" t="e">
        <f>INDEX(resultados!$A$2:$ZZ$294, 126, MATCH($B$1, resultados!$A$1:$ZZ$1, 0))</f>
        <v>#N/A</v>
      </c>
      <c r="B132" t="e">
        <f>INDEX(resultados!$A$2:$ZZ$294, 126, MATCH($B$2, resultados!$A$1:$ZZ$1, 0))</f>
        <v>#N/A</v>
      </c>
      <c r="C132" t="e">
        <f>INDEX(resultados!$A$2:$ZZ$294, 126, MATCH($B$3, resultados!$A$1:$ZZ$1, 0))</f>
        <v>#N/A</v>
      </c>
    </row>
    <row r="133" spans="1:3" x14ac:dyDescent="0.25">
      <c r="A133" t="e">
        <f>INDEX(resultados!$A$2:$ZZ$294, 127, MATCH($B$1, resultados!$A$1:$ZZ$1, 0))</f>
        <v>#N/A</v>
      </c>
      <c r="B133" t="e">
        <f>INDEX(resultados!$A$2:$ZZ$294, 127, MATCH($B$2, resultados!$A$1:$ZZ$1, 0))</f>
        <v>#N/A</v>
      </c>
      <c r="C133" t="e">
        <f>INDEX(resultados!$A$2:$ZZ$294, 127, MATCH($B$3, resultados!$A$1:$ZZ$1, 0))</f>
        <v>#N/A</v>
      </c>
    </row>
    <row r="134" spans="1:3" x14ac:dyDescent="0.25">
      <c r="A134" t="e">
        <f>INDEX(resultados!$A$2:$ZZ$294, 128, MATCH($B$1, resultados!$A$1:$ZZ$1, 0))</f>
        <v>#N/A</v>
      </c>
      <c r="B134" t="e">
        <f>INDEX(resultados!$A$2:$ZZ$294, 128, MATCH($B$2, resultados!$A$1:$ZZ$1, 0))</f>
        <v>#N/A</v>
      </c>
      <c r="C134" t="e">
        <f>INDEX(resultados!$A$2:$ZZ$294, 128, MATCH($B$3, resultados!$A$1:$ZZ$1, 0))</f>
        <v>#N/A</v>
      </c>
    </row>
    <row r="135" spans="1:3" x14ac:dyDescent="0.25">
      <c r="A135" t="e">
        <f>INDEX(resultados!$A$2:$ZZ$294, 129, MATCH($B$1, resultados!$A$1:$ZZ$1, 0))</f>
        <v>#N/A</v>
      </c>
      <c r="B135" t="e">
        <f>INDEX(resultados!$A$2:$ZZ$294, 129, MATCH($B$2, resultados!$A$1:$ZZ$1, 0))</f>
        <v>#N/A</v>
      </c>
      <c r="C135" t="e">
        <f>INDEX(resultados!$A$2:$ZZ$294, 129, MATCH($B$3, resultados!$A$1:$ZZ$1, 0))</f>
        <v>#N/A</v>
      </c>
    </row>
    <row r="136" spans="1:3" x14ac:dyDescent="0.25">
      <c r="A136" t="e">
        <f>INDEX(resultados!$A$2:$ZZ$294, 130, MATCH($B$1, resultados!$A$1:$ZZ$1, 0))</f>
        <v>#N/A</v>
      </c>
      <c r="B136" t="e">
        <f>INDEX(resultados!$A$2:$ZZ$294, 130, MATCH($B$2, resultados!$A$1:$ZZ$1, 0))</f>
        <v>#N/A</v>
      </c>
      <c r="C136" t="e">
        <f>INDEX(resultados!$A$2:$ZZ$294, 130, MATCH($B$3, resultados!$A$1:$ZZ$1, 0))</f>
        <v>#N/A</v>
      </c>
    </row>
    <row r="137" spans="1:3" x14ac:dyDescent="0.25">
      <c r="A137" t="e">
        <f>INDEX(resultados!$A$2:$ZZ$294, 131, MATCH($B$1, resultados!$A$1:$ZZ$1, 0))</f>
        <v>#N/A</v>
      </c>
      <c r="B137" t="e">
        <f>INDEX(resultados!$A$2:$ZZ$294, 131, MATCH($B$2, resultados!$A$1:$ZZ$1, 0))</f>
        <v>#N/A</v>
      </c>
      <c r="C137" t="e">
        <f>INDEX(resultados!$A$2:$ZZ$294, 131, MATCH($B$3, resultados!$A$1:$ZZ$1, 0))</f>
        <v>#N/A</v>
      </c>
    </row>
    <row r="138" spans="1:3" x14ac:dyDescent="0.25">
      <c r="A138" t="e">
        <f>INDEX(resultados!$A$2:$ZZ$294, 132, MATCH($B$1, resultados!$A$1:$ZZ$1, 0))</f>
        <v>#N/A</v>
      </c>
      <c r="B138" t="e">
        <f>INDEX(resultados!$A$2:$ZZ$294, 132, MATCH($B$2, resultados!$A$1:$ZZ$1, 0))</f>
        <v>#N/A</v>
      </c>
      <c r="C138" t="e">
        <f>INDEX(resultados!$A$2:$ZZ$294, 132, MATCH($B$3, resultados!$A$1:$ZZ$1, 0))</f>
        <v>#N/A</v>
      </c>
    </row>
    <row r="139" spans="1:3" x14ac:dyDescent="0.25">
      <c r="A139" t="e">
        <f>INDEX(resultados!$A$2:$ZZ$294, 133, MATCH($B$1, resultados!$A$1:$ZZ$1, 0))</f>
        <v>#N/A</v>
      </c>
      <c r="B139" t="e">
        <f>INDEX(resultados!$A$2:$ZZ$294, 133, MATCH($B$2, resultados!$A$1:$ZZ$1, 0))</f>
        <v>#N/A</v>
      </c>
      <c r="C139" t="e">
        <f>INDEX(resultados!$A$2:$ZZ$294, 133, MATCH($B$3, resultados!$A$1:$ZZ$1, 0))</f>
        <v>#N/A</v>
      </c>
    </row>
    <row r="140" spans="1:3" x14ac:dyDescent="0.25">
      <c r="A140" t="e">
        <f>INDEX(resultados!$A$2:$ZZ$294, 134, MATCH($B$1, resultados!$A$1:$ZZ$1, 0))</f>
        <v>#N/A</v>
      </c>
      <c r="B140" t="e">
        <f>INDEX(resultados!$A$2:$ZZ$294, 134, MATCH($B$2, resultados!$A$1:$ZZ$1, 0))</f>
        <v>#N/A</v>
      </c>
      <c r="C140" t="e">
        <f>INDEX(resultados!$A$2:$ZZ$294, 134, MATCH($B$3, resultados!$A$1:$ZZ$1, 0))</f>
        <v>#N/A</v>
      </c>
    </row>
    <row r="141" spans="1:3" x14ac:dyDescent="0.25">
      <c r="A141" t="e">
        <f>INDEX(resultados!$A$2:$ZZ$294, 135, MATCH($B$1, resultados!$A$1:$ZZ$1, 0))</f>
        <v>#N/A</v>
      </c>
      <c r="B141" t="e">
        <f>INDEX(resultados!$A$2:$ZZ$294, 135, MATCH($B$2, resultados!$A$1:$ZZ$1, 0))</f>
        <v>#N/A</v>
      </c>
      <c r="C141" t="e">
        <f>INDEX(resultados!$A$2:$ZZ$294, 135, MATCH($B$3, resultados!$A$1:$ZZ$1, 0))</f>
        <v>#N/A</v>
      </c>
    </row>
    <row r="142" spans="1:3" x14ac:dyDescent="0.25">
      <c r="A142" t="e">
        <f>INDEX(resultados!$A$2:$ZZ$294, 136, MATCH($B$1, resultados!$A$1:$ZZ$1, 0))</f>
        <v>#N/A</v>
      </c>
      <c r="B142" t="e">
        <f>INDEX(resultados!$A$2:$ZZ$294, 136, MATCH($B$2, resultados!$A$1:$ZZ$1, 0))</f>
        <v>#N/A</v>
      </c>
      <c r="C142" t="e">
        <f>INDEX(resultados!$A$2:$ZZ$294, 136, MATCH($B$3, resultados!$A$1:$ZZ$1, 0))</f>
        <v>#N/A</v>
      </c>
    </row>
    <row r="143" spans="1:3" x14ac:dyDescent="0.25">
      <c r="A143" t="e">
        <f>INDEX(resultados!$A$2:$ZZ$294, 137, MATCH($B$1, resultados!$A$1:$ZZ$1, 0))</f>
        <v>#N/A</v>
      </c>
      <c r="B143" t="e">
        <f>INDEX(resultados!$A$2:$ZZ$294, 137, MATCH($B$2, resultados!$A$1:$ZZ$1, 0))</f>
        <v>#N/A</v>
      </c>
      <c r="C143" t="e">
        <f>INDEX(resultados!$A$2:$ZZ$294, 137, MATCH($B$3, resultados!$A$1:$ZZ$1, 0))</f>
        <v>#N/A</v>
      </c>
    </row>
    <row r="144" spans="1:3" x14ac:dyDescent="0.25">
      <c r="A144" t="e">
        <f>INDEX(resultados!$A$2:$ZZ$294, 138, MATCH($B$1, resultados!$A$1:$ZZ$1, 0))</f>
        <v>#N/A</v>
      </c>
      <c r="B144" t="e">
        <f>INDEX(resultados!$A$2:$ZZ$294, 138, MATCH($B$2, resultados!$A$1:$ZZ$1, 0))</f>
        <v>#N/A</v>
      </c>
      <c r="C144" t="e">
        <f>INDEX(resultados!$A$2:$ZZ$294, 138, MATCH($B$3, resultados!$A$1:$ZZ$1, 0))</f>
        <v>#N/A</v>
      </c>
    </row>
    <row r="145" spans="1:3" x14ac:dyDescent="0.25">
      <c r="A145" t="e">
        <f>INDEX(resultados!$A$2:$ZZ$294, 139, MATCH($B$1, resultados!$A$1:$ZZ$1, 0))</f>
        <v>#N/A</v>
      </c>
      <c r="B145" t="e">
        <f>INDEX(resultados!$A$2:$ZZ$294, 139, MATCH($B$2, resultados!$A$1:$ZZ$1, 0))</f>
        <v>#N/A</v>
      </c>
      <c r="C145" t="e">
        <f>INDEX(resultados!$A$2:$ZZ$294, 139, MATCH($B$3, resultados!$A$1:$ZZ$1, 0))</f>
        <v>#N/A</v>
      </c>
    </row>
    <row r="146" spans="1:3" x14ac:dyDescent="0.25">
      <c r="A146" t="e">
        <f>INDEX(resultados!$A$2:$ZZ$294, 140, MATCH($B$1, resultados!$A$1:$ZZ$1, 0))</f>
        <v>#N/A</v>
      </c>
      <c r="B146" t="e">
        <f>INDEX(resultados!$A$2:$ZZ$294, 140, MATCH($B$2, resultados!$A$1:$ZZ$1, 0))</f>
        <v>#N/A</v>
      </c>
      <c r="C146" t="e">
        <f>INDEX(resultados!$A$2:$ZZ$294, 140, MATCH($B$3, resultados!$A$1:$ZZ$1, 0))</f>
        <v>#N/A</v>
      </c>
    </row>
    <row r="147" spans="1:3" x14ac:dyDescent="0.25">
      <c r="A147" t="e">
        <f>INDEX(resultados!$A$2:$ZZ$294, 141, MATCH($B$1, resultados!$A$1:$ZZ$1, 0))</f>
        <v>#N/A</v>
      </c>
      <c r="B147" t="e">
        <f>INDEX(resultados!$A$2:$ZZ$294, 141, MATCH($B$2, resultados!$A$1:$ZZ$1, 0))</f>
        <v>#N/A</v>
      </c>
      <c r="C147" t="e">
        <f>INDEX(resultados!$A$2:$ZZ$294, 141, MATCH($B$3, resultados!$A$1:$ZZ$1, 0))</f>
        <v>#N/A</v>
      </c>
    </row>
    <row r="148" spans="1:3" x14ac:dyDescent="0.25">
      <c r="A148" t="e">
        <f>INDEX(resultados!$A$2:$ZZ$294, 142, MATCH($B$1, resultados!$A$1:$ZZ$1, 0))</f>
        <v>#N/A</v>
      </c>
      <c r="B148" t="e">
        <f>INDEX(resultados!$A$2:$ZZ$294, 142, MATCH($B$2, resultados!$A$1:$ZZ$1, 0))</f>
        <v>#N/A</v>
      </c>
      <c r="C148" t="e">
        <f>INDEX(resultados!$A$2:$ZZ$294, 142, MATCH($B$3, resultados!$A$1:$ZZ$1, 0))</f>
        <v>#N/A</v>
      </c>
    </row>
    <row r="149" spans="1:3" x14ac:dyDescent="0.25">
      <c r="A149" t="e">
        <f>INDEX(resultados!$A$2:$ZZ$294, 143, MATCH($B$1, resultados!$A$1:$ZZ$1, 0))</f>
        <v>#N/A</v>
      </c>
      <c r="B149" t="e">
        <f>INDEX(resultados!$A$2:$ZZ$294, 143, MATCH($B$2, resultados!$A$1:$ZZ$1, 0))</f>
        <v>#N/A</v>
      </c>
      <c r="C149" t="e">
        <f>INDEX(resultados!$A$2:$ZZ$294, 143, MATCH($B$3, resultados!$A$1:$ZZ$1, 0))</f>
        <v>#N/A</v>
      </c>
    </row>
    <row r="150" spans="1:3" x14ac:dyDescent="0.25">
      <c r="A150" t="e">
        <f>INDEX(resultados!$A$2:$ZZ$294, 144, MATCH($B$1, resultados!$A$1:$ZZ$1, 0))</f>
        <v>#N/A</v>
      </c>
      <c r="B150" t="e">
        <f>INDEX(resultados!$A$2:$ZZ$294, 144, MATCH($B$2, resultados!$A$1:$ZZ$1, 0))</f>
        <v>#N/A</v>
      </c>
      <c r="C150" t="e">
        <f>INDEX(resultados!$A$2:$ZZ$294, 144, MATCH($B$3, resultados!$A$1:$ZZ$1, 0))</f>
        <v>#N/A</v>
      </c>
    </row>
    <row r="151" spans="1:3" x14ac:dyDescent="0.25">
      <c r="A151" t="e">
        <f>INDEX(resultados!$A$2:$ZZ$294, 145, MATCH($B$1, resultados!$A$1:$ZZ$1, 0))</f>
        <v>#N/A</v>
      </c>
      <c r="B151" t="e">
        <f>INDEX(resultados!$A$2:$ZZ$294, 145, MATCH($B$2, resultados!$A$1:$ZZ$1, 0))</f>
        <v>#N/A</v>
      </c>
      <c r="C151" t="e">
        <f>INDEX(resultados!$A$2:$ZZ$294, 145, MATCH($B$3, resultados!$A$1:$ZZ$1, 0))</f>
        <v>#N/A</v>
      </c>
    </row>
    <row r="152" spans="1:3" x14ac:dyDescent="0.25">
      <c r="A152" t="e">
        <f>INDEX(resultados!$A$2:$ZZ$294, 146, MATCH($B$1, resultados!$A$1:$ZZ$1, 0))</f>
        <v>#N/A</v>
      </c>
      <c r="B152" t="e">
        <f>INDEX(resultados!$A$2:$ZZ$294, 146, MATCH($B$2, resultados!$A$1:$ZZ$1, 0))</f>
        <v>#N/A</v>
      </c>
      <c r="C152" t="e">
        <f>INDEX(resultados!$A$2:$ZZ$294, 146, MATCH($B$3, resultados!$A$1:$ZZ$1, 0))</f>
        <v>#N/A</v>
      </c>
    </row>
    <row r="153" spans="1:3" x14ac:dyDescent="0.25">
      <c r="A153" t="e">
        <f>INDEX(resultados!$A$2:$ZZ$294, 147, MATCH($B$1, resultados!$A$1:$ZZ$1, 0))</f>
        <v>#N/A</v>
      </c>
      <c r="B153" t="e">
        <f>INDEX(resultados!$A$2:$ZZ$294, 147, MATCH($B$2, resultados!$A$1:$ZZ$1, 0))</f>
        <v>#N/A</v>
      </c>
      <c r="C153" t="e">
        <f>INDEX(resultados!$A$2:$ZZ$294, 147, MATCH($B$3, resultados!$A$1:$ZZ$1, 0))</f>
        <v>#N/A</v>
      </c>
    </row>
    <row r="154" spans="1:3" x14ac:dyDescent="0.25">
      <c r="A154" t="e">
        <f>INDEX(resultados!$A$2:$ZZ$294, 148, MATCH($B$1, resultados!$A$1:$ZZ$1, 0))</f>
        <v>#N/A</v>
      </c>
      <c r="B154" t="e">
        <f>INDEX(resultados!$A$2:$ZZ$294, 148, MATCH($B$2, resultados!$A$1:$ZZ$1, 0))</f>
        <v>#N/A</v>
      </c>
      <c r="C154" t="e">
        <f>INDEX(resultados!$A$2:$ZZ$294, 148, MATCH($B$3, resultados!$A$1:$ZZ$1, 0))</f>
        <v>#N/A</v>
      </c>
    </row>
    <row r="155" spans="1:3" x14ac:dyDescent="0.25">
      <c r="A155" t="e">
        <f>INDEX(resultados!$A$2:$ZZ$294, 149, MATCH($B$1, resultados!$A$1:$ZZ$1, 0))</f>
        <v>#N/A</v>
      </c>
      <c r="B155" t="e">
        <f>INDEX(resultados!$A$2:$ZZ$294, 149, MATCH($B$2, resultados!$A$1:$ZZ$1, 0))</f>
        <v>#N/A</v>
      </c>
      <c r="C155" t="e">
        <f>INDEX(resultados!$A$2:$ZZ$294, 149, MATCH($B$3, resultados!$A$1:$ZZ$1, 0))</f>
        <v>#N/A</v>
      </c>
    </row>
    <row r="156" spans="1:3" x14ac:dyDescent="0.25">
      <c r="A156" t="e">
        <f>INDEX(resultados!$A$2:$ZZ$294, 150, MATCH($B$1, resultados!$A$1:$ZZ$1, 0))</f>
        <v>#N/A</v>
      </c>
      <c r="B156" t="e">
        <f>INDEX(resultados!$A$2:$ZZ$294, 150, MATCH($B$2, resultados!$A$1:$ZZ$1, 0))</f>
        <v>#N/A</v>
      </c>
      <c r="C156" t="e">
        <f>INDEX(resultados!$A$2:$ZZ$294, 150, MATCH($B$3, resultados!$A$1:$ZZ$1, 0))</f>
        <v>#N/A</v>
      </c>
    </row>
    <row r="157" spans="1:3" x14ac:dyDescent="0.25">
      <c r="A157" t="e">
        <f>INDEX(resultados!$A$2:$ZZ$294, 151, MATCH($B$1, resultados!$A$1:$ZZ$1, 0))</f>
        <v>#N/A</v>
      </c>
      <c r="B157" t="e">
        <f>INDEX(resultados!$A$2:$ZZ$294, 151, MATCH($B$2, resultados!$A$1:$ZZ$1, 0))</f>
        <v>#N/A</v>
      </c>
      <c r="C157" t="e">
        <f>INDEX(resultados!$A$2:$ZZ$294, 151, MATCH($B$3, resultados!$A$1:$ZZ$1, 0))</f>
        <v>#N/A</v>
      </c>
    </row>
    <row r="158" spans="1:3" x14ac:dyDescent="0.25">
      <c r="A158" t="e">
        <f>INDEX(resultados!$A$2:$ZZ$294, 152, MATCH($B$1, resultados!$A$1:$ZZ$1, 0))</f>
        <v>#N/A</v>
      </c>
      <c r="B158" t="e">
        <f>INDEX(resultados!$A$2:$ZZ$294, 152, MATCH($B$2, resultados!$A$1:$ZZ$1, 0))</f>
        <v>#N/A</v>
      </c>
      <c r="C158" t="e">
        <f>INDEX(resultados!$A$2:$ZZ$294, 152, MATCH($B$3, resultados!$A$1:$ZZ$1, 0))</f>
        <v>#N/A</v>
      </c>
    </row>
    <row r="159" spans="1:3" x14ac:dyDescent="0.25">
      <c r="A159" t="e">
        <f>INDEX(resultados!$A$2:$ZZ$294, 153, MATCH($B$1, resultados!$A$1:$ZZ$1, 0))</f>
        <v>#N/A</v>
      </c>
      <c r="B159" t="e">
        <f>INDEX(resultados!$A$2:$ZZ$294, 153, MATCH($B$2, resultados!$A$1:$ZZ$1, 0))</f>
        <v>#N/A</v>
      </c>
      <c r="C159" t="e">
        <f>INDEX(resultados!$A$2:$ZZ$294, 153, MATCH($B$3, resultados!$A$1:$ZZ$1, 0))</f>
        <v>#N/A</v>
      </c>
    </row>
    <row r="160" spans="1:3" x14ac:dyDescent="0.25">
      <c r="A160" t="e">
        <f>INDEX(resultados!$A$2:$ZZ$294, 154, MATCH($B$1, resultados!$A$1:$ZZ$1, 0))</f>
        <v>#N/A</v>
      </c>
      <c r="B160" t="e">
        <f>INDEX(resultados!$A$2:$ZZ$294, 154, MATCH($B$2, resultados!$A$1:$ZZ$1, 0))</f>
        <v>#N/A</v>
      </c>
      <c r="C160" t="e">
        <f>INDEX(resultados!$A$2:$ZZ$294, 154, MATCH($B$3, resultados!$A$1:$ZZ$1, 0))</f>
        <v>#N/A</v>
      </c>
    </row>
    <row r="161" spans="1:3" x14ac:dyDescent="0.25">
      <c r="A161" t="e">
        <f>INDEX(resultados!$A$2:$ZZ$294, 155, MATCH($B$1, resultados!$A$1:$ZZ$1, 0))</f>
        <v>#N/A</v>
      </c>
      <c r="B161" t="e">
        <f>INDEX(resultados!$A$2:$ZZ$294, 155, MATCH($B$2, resultados!$A$1:$ZZ$1, 0))</f>
        <v>#N/A</v>
      </c>
      <c r="C161" t="e">
        <f>INDEX(resultados!$A$2:$ZZ$294, 155, MATCH($B$3, resultados!$A$1:$ZZ$1, 0))</f>
        <v>#N/A</v>
      </c>
    </row>
    <row r="162" spans="1:3" x14ac:dyDescent="0.25">
      <c r="A162" t="e">
        <f>INDEX(resultados!$A$2:$ZZ$294, 156, MATCH($B$1, resultados!$A$1:$ZZ$1, 0))</f>
        <v>#N/A</v>
      </c>
      <c r="B162" t="e">
        <f>INDEX(resultados!$A$2:$ZZ$294, 156, MATCH($B$2, resultados!$A$1:$ZZ$1, 0))</f>
        <v>#N/A</v>
      </c>
      <c r="C162" t="e">
        <f>INDEX(resultados!$A$2:$ZZ$294, 156, MATCH($B$3, resultados!$A$1:$ZZ$1, 0))</f>
        <v>#N/A</v>
      </c>
    </row>
    <row r="163" spans="1:3" x14ac:dyDescent="0.25">
      <c r="A163" t="e">
        <f>INDEX(resultados!$A$2:$ZZ$294, 157, MATCH($B$1, resultados!$A$1:$ZZ$1, 0))</f>
        <v>#N/A</v>
      </c>
      <c r="B163" t="e">
        <f>INDEX(resultados!$A$2:$ZZ$294, 157, MATCH($B$2, resultados!$A$1:$ZZ$1, 0))</f>
        <v>#N/A</v>
      </c>
      <c r="C163" t="e">
        <f>INDEX(resultados!$A$2:$ZZ$294, 157, MATCH($B$3, resultados!$A$1:$ZZ$1, 0))</f>
        <v>#N/A</v>
      </c>
    </row>
    <row r="164" spans="1:3" x14ac:dyDescent="0.25">
      <c r="A164" t="e">
        <f>INDEX(resultados!$A$2:$ZZ$294, 158, MATCH($B$1, resultados!$A$1:$ZZ$1, 0))</f>
        <v>#N/A</v>
      </c>
      <c r="B164" t="e">
        <f>INDEX(resultados!$A$2:$ZZ$294, 158, MATCH($B$2, resultados!$A$1:$ZZ$1, 0))</f>
        <v>#N/A</v>
      </c>
      <c r="C164" t="e">
        <f>INDEX(resultados!$A$2:$ZZ$294, 158, MATCH($B$3, resultados!$A$1:$ZZ$1, 0))</f>
        <v>#N/A</v>
      </c>
    </row>
    <row r="165" spans="1:3" x14ac:dyDescent="0.25">
      <c r="A165" t="e">
        <f>INDEX(resultados!$A$2:$ZZ$294, 159, MATCH($B$1, resultados!$A$1:$ZZ$1, 0))</f>
        <v>#N/A</v>
      </c>
      <c r="B165" t="e">
        <f>INDEX(resultados!$A$2:$ZZ$294, 159, MATCH($B$2, resultados!$A$1:$ZZ$1, 0))</f>
        <v>#N/A</v>
      </c>
      <c r="C165" t="e">
        <f>INDEX(resultados!$A$2:$ZZ$294, 159, MATCH($B$3, resultados!$A$1:$ZZ$1, 0))</f>
        <v>#N/A</v>
      </c>
    </row>
    <row r="166" spans="1:3" x14ac:dyDescent="0.25">
      <c r="A166" t="e">
        <f>INDEX(resultados!$A$2:$ZZ$294, 160, MATCH($B$1, resultados!$A$1:$ZZ$1, 0))</f>
        <v>#N/A</v>
      </c>
      <c r="B166" t="e">
        <f>INDEX(resultados!$A$2:$ZZ$294, 160, MATCH($B$2, resultados!$A$1:$ZZ$1, 0))</f>
        <v>#N/A</v>
      </c>
      <c r="C166" t="e">
        <f>INDEX(resultados!$A$2:$ZZ$294, 160, MATCH($B$3, resultados!$A$1:$ZZ$1, 0))</f>
        <v>#N/A</v>
      </c>
    </row>
    <row r="167" spans="1:3" x14ac:dyDescent="0.25">
      <c r="A167" t="e">
        <f>INDEX(resultados!$A$2:$ZZ$294, 161, MATCH($B$1, resultados!$A$1:$ZZ$1, 0))</f>
        <v>#N/A</v>
      </c>
      <c r="B167" t="e">
        <f>INDEX(resultados!$A$2:$ZZ$294, 161, MATCH($B$2, resultados!$A$1:$ZZ$1, 0))</f>
        <v>#N/A</v>
      </c>
      <c r="C167" t="e">
        <f>INDEX(resultados!$A$2:$ZZ$294, 161, MATCH($B$3, resultados!$A$1:$ZZ$1, 0))</f>
        <v>#N/A</v>
      </c>
    </row>
    <row r="168" spans="1:3" x14ac:dyDescent="0.25">
      <c r="A168" t="e">
        <f>INDEX(resultados!$A$2:$ZZ$294, 162, MATCH($B$1, resultados!$A$1:$ZZ$1, 0))</f>
        <v>#N/A</v>
      </c>
      <c r="B168" t="e">
        <f>INDEX(resultados!$A$2:$ZZ$294, 162, MATCH($B$2, resultados!$A$1:$ZZ$1, 0))</f>
        <v>#N/A</v>
      </c>
      <c r="C168" t="e">
        <f>INDEX(resultados!$A$2:$ZZ$294, 162, MATCH($B$3, resultados!$A$1:$ZZ$1, 0))</f>
        <v>#N/A</v>
      </c>
    </row>
    <row r="169" spans="1:3" x14ac:dyDescent="0.25">
      <c r="A169" t="e">
        <f>INDEX(resultados!$A$2:$ZZ$294, 163, MATCH($B$1, resultados!$A$1:$ZZ$1, 0))</f>
        <v>#N/A</v>
      </c>
      <c r="B169" t="e">
        <f>INDEX(resultados!$A$2:$ZZ$294, 163, MATCH($B$2, resultados!$A$1:$ZZ$1, 0))</f>
        <v>#N/A</v>
      </c>
      <c r="C169" t="e">
        <f>INDEX(resultados!$A$2:$ZZ$294, 163, MATCH($B$3, resultados!$A$1:$ZZ$1, 0))</f>
        <v>#N/A</v>
      </c>
    </row>
    <row r="170" spans="1:3" x14ac:dyDescent="0.25">
      <c r="A170" t="e">
        <f>INDEX(resultados!$A$2:$ZZ$294, 164, MATCH($B$1, resultados!$A$1:$ZZ$1, 0))</f>
        <v>#N/A</v>
      </c>
      <c r="B170" t="e">
        <f>INDEX(resultados!$A$2:$ZZ$294, 164, MATCH($B$2, resultados!$A$1:$ZZ$1, 0))</f>
        <v>#N/A</v>
      </c>
      <c r="C170" t="e">
        <f>INDEX(resultados!$A$2:$ZZ$294, 164, MATCH($B$3, resultados!$A$1:$ZZ$1, 0))</f>
        <v>#N/A</v>
      </c>
    </row>
    <row r="171" spans="1:3" x14ac:dyDescent="0.25">
      <c r="A171" t="e">
        <f>INDEX(resultados!$A$2:$ZZ$294, 165, MATCH($B$1, resultados!$A$1:$ZZ$1, 0))</f>
        <v>#N/A</v>
      </c>
      <c r="B171" t="e">
        <f>INDEX(resultados!$A$2:$ZZ$294, 165, MATCH($B$2, resultados!$A$1:$ZZ$1, 0))</f>
        <v>#N/A</v>
      </c>
      <c r="C171" t="e">
        <f>INDEX(resultados!$A$2:$ZZ$294, 165, MATCH($B$3, resultados!$A$1:$ZZ$1, 0))</f>
        <v>#N/A</v>
      </c>
    </row>
    <row r="172" spans="1:3" x14ac:dyDescent="0.25">
      <c r="A172" t="e">
        <f>INDEX(resultados!$A$2:$ZZ$294, 166, MATCH($B$1, resultados!$A$1:$ZZ$1, 0))</f>
        <v>#N/A</v>
      </c>
      <c r="B172" t="e">
        <f>INDEX(resultados!$A$2:$ZZ$294, 166, MATCH($B$2, resultados!$A$1:$ZZ$1, 0))</f>
        <v>#N/A</v>
      </c>
      <c r="C172" t="e">
        <f>INDEX(resultados!$A$2:$ZZ$294, 166, MATCH($B$3, resultados!$A$1:$ZZ$1, 0))</f>
        <v>#N/A</v>
      </c>
    </row>
    <row r="173" spans="1:3" x14ac:dyDescent="0.25">
      <c r="A173" t="e">
        <f>INDEX(resultados!$A$2:$ZZ$294, 167, MATCH($B$1, resultados!$A$1:$ZZ$1, 0))</f>
        <v>#N/A</v>
      </c>
      <c r="B173" t="e">
        <f>INDEX(resultados!$A$2:$ZZ$294, 167, MATCH($B$2, resultados!$A$1:$ZZ$1, 0))</f>
        <v>#N/A</v>
      </c>
      <c r="C173" t="e">
        <f>INDEX(resultados!$A$2:$ZZ$294, 167, MATCH($B$3, resultados!$A$1:$ZZ$1, 0))</f>
        <v>#N/A</v>
      </c>
    </row>
    <row r="174" spans="1:3" x14ac:dyDescent="0.25">
      <c r="A174" t="e">
        <f>INDEX(resultados!$A$2:$ZZ$294, 168, MATCH($B$1, resultados!$A$1:$ZZ$1, 0))</f>
        <v>#N/A</v>
      </c>
      <c r="B174" t="e">
        <f>INDEX(resultados!$A$2:$ZZ$294, 168, MATCH($B$2, resultados!$A$1:$ZZ$1, 0))</f>
        <v>#N/A</v>
      </c>
      <c r="C174" t="e">
        <f>INDEX(resultados!$A$2:$ZZ$294, 168, MATCH($B$3, resultados!$A$1:$ZZ$1, 0))</f>
        <v>#N/A</v>
      </c>
    </row>
    <row r="175" spans="1:3" x14ac:dyDescent="0.25">
      <c r="A175" t="e">
        <f>INDEX(resultados!$A$2:$ZZ$294, 169, MATCH($B$1, resultados!$A$1:$ZZ$1, 0))</f>
        <v>#N/A</v>
      </c>
      <c r="B175" t="e">
        <f>INDEX(resultados!$A$2:$ZZ$294, 169, MATCH($B$2, resultados!$A$1:$ZZ$1, 0))</f>
        <v>#N/A</v>
      </c>
      <c r="C175" t="e">
        <f>INDEX(resultados!$A$2:$ZZ$294, 169, MATCH($B$3, resultados!$A$1:$ZZ$1, 0))</f>
        <v>#N/A</v>
      </c>
    </row>
    <row r="176" spans="1:3" x14ac:dyDescent="0.25">
      <c r="A176" t="e">
        <f>INDEX(resultados!$A$2:$ZZ$294, 170, MATCH($B$1, resultados!$A$1:$ZZ$1, 0))</f>
        <v>#N/A</v>
      </c>
      <c r="B176" t="e">
        <f>INDEX(resultados!$A$2:$ZZ$294, 170, MATCH($B$2, resultados!$A$1:$ZZ$1, 0))</f>
        <v>#N/A</v>
      </c>
      <c r="C176" t="e">
        <f>INDEX(resultados!$A$2:$ZZ$294, 170, MATCH($B$3, resultados!$A$1:$ZZ$1, 0))</f>
        <v>#N/A</v>
      </c>
    </row>
    <row r="177" spans="1:3" x14ac:dyDescent="0.25">
      <c r="A177" t="e">
        <f>INDEX(resultados!$A$2:$ZZ$294, 171, MATCH($B$1, resultados!$A$1:$ZZ$1, 0))</f>
        <v>#N/A</v>
      </c>
      <c r="B177" t="e">
        <f>INDEX(resultados!$A$2:$ZZ$294, 171, MATCH($B$2, resultados!$A$1:$ZZ$1, 0))</f>
        <v>#N/A</v>
      </c>
      <c r="C177" t="e">
        <f>INDEX(resultados!$A$2:$ZZ$294, 171, MATCH($B$3, resultados!$A$1:$ZZ$1, 0))</f>
        <v>#N/A</v>
      </c>
    </row>
    <row r="178" spans="1:3" x14ac:dyDescent="0.25">
      <c r="A178" t="e">
        <f>INDEX(resultados!$A$2:$ZZ$294, 172, MATCH($B$1, resultados!$A$1:$ZZ$1, 0))</f>
        <v>#N/A</v>
      </c>
      <c r="B178" t="e">
        <f>INDEX(resultados!$A$2:$ZZ$294, 172, MATCH($B$2, resultados!$A$1:$ZZ$1, 0))</f>
        <v>#N/A</v>
      </c>
      <c r="C178" t="e">
        <f>INDEX(resultados!$A$2:$ZZ$294, 172, MATCH($B$3, resultados!$A$1:$ZZ$1, 0))</f>
        <v>#N/A</v>
      </c>
    </row>
    <row r="179" spans="1:3" x14ac:dyDescent="0.25">
      <c r="A179" t="e">
        <f>INDEX(resultados!$A$2:$ZZ$294, 173, MATCH($B$1, resultados!$A$1:$ZZ$1, 0))</f>
        <v>#N/A</v>
      </c>
      <c r="B179" t="e">
        <f>INDEX(resultados!$A$2:$ZZ$294, 173, MATCH($B$2, resultados!$A$1:$ZZ$1, 0))</f>
        <v>#N/A</v>
      </c>
      <c r="C179" t="e">
        <f>INDEX(resultados!$A$2:$ZZ$294, 173, MATCH($B$3, resultados!$A$1:$ZZ$1, 0))</f>
        <v>#N/A</v>
      </c>
    </row>
    <row r="180" spans="1:3" x14ac:dyDescent="0.25">
      <c r="A180" t="e">
        <f>INDEX(resultados!$A$2:$ZZ$294, 174, MATCH($B$1, resultados!$A$1:$ZZ$1, 0))</f>
        <v>#N/A</v>
      </c>
      <c r="B180" t="e">
        <f>INDEX(resultados!$A$2:$ZZ$294, 174, MATCH($B$2, resultados!$A$1:$ZZ$1, 0))</f>
        <v>#N/A</v>
      </c>
      <c r="C180" t="e">
        <f>INDEX(resultados!$A$2:$ZZ$294, 174, MATCH($B$3, resultados!$A$1:$ZZ$1, 0))</f>
        <v>#N/A</v>
      </c>
    </row>
    <row r="181" spans="1:3" x14ac:dyDescent="0.25">
      <c r="A181" t="e">
        <f>INDEX(resultados!$A$2:$ZZ$294, 175, MATCH($B$1, resultados!$A$1:$ZZ$1, 0))</f>
        <v>#N/A</v>
      </c>
      <c r="B181" t="e">
        <f>INDEX(resultados!$A$2:$ZZ$294, 175, MATCH($B$2, resultados!$A$1:$ZZ$1, 0))</f>
        <v>#N/A</v>
      </c>
      <c r="C181" t="e">
        <f>INDEX(resultados!$A$2:$ZZ$294, 175, MATCH($B$3, resultados!$A$1:$ZZ$1, 0))</f>
        <v>#N/A</v>
      </c>
    </row>
    <row r="182" spans="1:3" x14ac:dyDescent="0.25">
      <c r="A182" t="e">
        <f>INDEX(resultados!$A$2:$ZZ$294, 176, MATCH($B$1, resultados!$A$1:$ZZ$1, 0))</f>
        <v>#N/A</v>
      </c>
      <c r="B182" t="e">
        <f>INDEX(resultados!$A$2:$ZZ$294, 176, MATCH($B$2, resultados!$A$1:$ZZ$1, 0))</f>
        <v>#N/A</v>
      </c>
      <c r="C182" t="e">
        <f>INDEX(resultados!$A$2:$ZZ$294, 176, MATCH($B$3, resultados!$A$1:$ZZ$1, 0))</f>
        <v>#N/A</v>
      </c>
    </row>
    <row r="183" spans="1:3" x14ac:dyDescent="0.25">
      <c r="A183" t="e">
        <f>INDEX(resultados!$A$2:$ZZ$294, 177, MATCH($B$1, resultados!$A$1:$ZZ$1, 0))</f>
        <v>#N/A</v>
      </c>
      <c r="B183" t="e">
        <f>INDEX(resultados!$A$2:$ZZ$294, 177, MATCH($B$2, resultados!$A$1:$ZZ$1, 0))</f>
        <v>#N/A</v>
      </c>
      <c r="C183" t="e">
        <f>INDEX(resultados!$A$2:$ZZ$294, 177, MATCH($B$3, resultados!$A$1:$ZZ$1, 0))</f>
        <v>#N/A</v>
      </c>
    </row>
    <row r="184" spans="1:3" x14ac:dyDescent="0.25">
      <c r="A184" t="e">
        <f>INDEX(resultados!$A$2:$ZZ$294, 178, MATCH($B$1, resultados!$A$1:$ZZ$1, 0))</f>
        <v>#N/A</v>
      </c>
      <c r="B184" t="e">
        <f>INDEX(resultados!$A$2:$ZZ$294, 178, MATCH($B$2, resultados!$A$1:$ZZ$1, 0))</f>
        <v>#N/A</v>
      </c>
      <c r="C184" t="e">
        <f>INDEX(resultados!$A$2:$ZZ$294, 178, MATCH($B$3, resultados!$A$1:$ZZ$1, 0))</f>
        <v>#N/A</v>
      </c>
    </row>
    <row r="185" spans="1:3" x14ac:dyDescent="0.25">
      <c r="A185" t="e">
        <f>INDEX(resultados!$A$2:$ZZ$294, 179, MATCH($B$1, resultados!$A$1:$ZZ$1, 0))</f>
        <v>#N/A</v>
      </c>
      <c r="B185" t="e">
        <f>INDEX(resultados!$A$2:$ZZ$294, 179, MATCH($B$2, resultados!$A$1:$ZZ$1, 0))</f>
        <v>#N/A</v>
      </c>
      <c r="C185" t="e">
        <f>INDEX(resultados!$A$2:$ZZ$294, 179, MATCH($B$3, resultados!$A$1:$ZZ$1, 0))</f>
        <v>#N/A</v>
      </c>
    </row>
    <row r="186" spans="1:3" x14ac:dyDescent="0.25">
      <c r="A186" t="e">
        <f>INDEX(resultados!$A$2:$ZZ$294, 180, MATCH($B$1, resultados!$A$1:$ZZ$1, 0))</f>
        <v>#N/A</v>
      </c>
      <c r="B186" t="e">
        <f>INDEX(resultados!$A$2:$ZZ$294, 180, MATCH($B$2, resultados!$A$1:$ZZ$1, 0))</f>
        <v>#N/A</v>
      </c>
      <c r="C186" t="e">
        <f>INDEX(resultados!$A$2:$ZZ$294, 180, MATCH($B$3, resultados!$A$1:$ZZ$1, 0))</f>
        <v>#N/A</v>
      </c>
    </row>
    <row r="187" spans="1:3" x14ac:dyDescent="0.25">
      <c r="A187" t="e">
        <f>INDEX(resultados!$A$2:$ZZ$294, 181, MATCH($B$1, resultados!$A$1:$ZZ$1, 0))</f>
        <v>#N/A</v>
      </c>
      <c r="B187" t="e">
        <f>INDEX(resultados!$A$2:$ZZ$294, 181, MATCH($B$2, resultados!$A$1:$ZZ$1, 0))</f>
        <v>#N/A</v>
      </c>
      <c r="C187" t="e">
        <f>INDEX(resultados!$A$2:$ZZ$294, 181, MATCH($B$3, resultados!$A$1:$ZZ$1, 0))</f>
        <v>#N/A</v>
      </c>
    </row>
    <row r="188" spans="1:3" x14ac:dyDescent="0.25">
      <c r="A188" t="e">
        <f>INDEX(resultados!$A$2:$ZZ$294, 182, MATCH($B$1, resultados!$A$1:$ZZ$1, 0))</f>
        <v>#N/A</v>
      </c>
      <c r="B188" t="e">
        <f>INDEX(resultados!$A$2:$ZZ$294, 182, MATCH($B$2, resultados!$A$1:$ZZ$1, 0))</f>
        <v>#N/A</v>
      </c>
      <c r="C188" t="e">
        <f>INDEX(resultados!$A$2:$ZZ$294, 182, MATCH($B$3, resultados!$A$1:$ZZ$1, 0))</f>
        <v>#N/A</v>
      </c>
    </row>
    <row r="189" spans="1:3" x14ac:dyDescent="0.25">
      <c r="A189" t="e">
        <f>INDEX(resultados!$A$2:$ZZ$294, 183, MATCH($B$1, resultados!$A$1:$ZZ$1, 0))</f>
        <v>#N/A</v>
      </c>
      <c r="B189" t="e">
        <f>INDEX(resultados!$A$2:$ZZ$294, 183, MATCH($B$2, resultados!$A$1:$ZZ$1, 0))</f>
        <v>#N/A</v>
      </c>
      <c r="C189" t="e">
        <f>INDEX(resultados!$A$2:$ZZ$294, 183, MATCH($B$3, resultados!$A$1:$ZZ$1, 0))</f>
        <v>#N/A</v>
      </c>
    </row>
    <row r="190" spans="1:3" x14ac:dyDescent="0.25">
      <c r="A190" t="e">
        <f>INDEX(resultados!$A$2:$ZZ$294, 184, MATCH($B$1, resultados!$A$1:$ZZ$1, 0))</f>
        <v>#N/A</v>
      </c>
      <c r="B190" t="e">
        <f>INDEX(resultados!$A$2:$ZZ$294, 184, MATCH($B$2, resultados!$A$1:$ZZ$1, 0))</f>
        <v>#N/A</v>
      </c>
      <c r="C190" t="e">
        <f>INDEX(resultados!$A$2:$ZZ$294, 184, MATCH($B$3, resultados!$A$1:$ZZ$1, 0))</f>
        <v>#N/A</v>
      </c>
    </row>
    <row r="191" spans="1:3" x14ac:dyDescent="0.25">
      <c r="A191" t="e">
        <f>INDEX(resultados!$A$2:$ZZ$294, 185, MATCH($B$1, resultados!$A$1:$ZZ$1, 0))</f>
        <v>#N/A</v>
      </c>
      <c r="B191" t="e">
        <f>INDEX(resultados!$A$2:$ZZ$294, 185, MATCH($B$2, resultados!$A$1:$ZZ$1, 0))</f>
        <v>#N/A</v>
      </c>
      <c r="C191" t="e">
        <f>INDEX(resultados!$A$2:$ZZ$294, 185, MATCH($B$3, resultados!$A$1:$ZZ$1, 0))</f>
        <v>#N/A</v>
      </c>
    </row>
    <row r="192" spans="1:3" x14ac:dyDescent="0.25">
      <c r="A192" t="e">
        <f>INDEX(resultados!$A$2:$ZZ$294, 186, MATCH($B$1, resultados!$A$1:$ZZ$1, 0))</f>
        <v>#N/A</v>
      </c>
      <c r="B192" t="e">
        <f>INDEX(resultados!$A$2:$ZZ$294, 186, MATCH($B$2, resultados!$A$1:$ZZ$1, 0))</f>
        <v>#N/A</v>
      </c>
      <c r="C192" t="e">
        <f>INDEX(resultados!$A$2:$ZZ$294, 186, MATCH($B$3, resultados!$A$1:$ZZ$1, 0))</f>
        <v>#N/A</v>
      </c>
    </row>
    <row r="193" spans="1:3" x14ac:dyDescent="0.25">
      <c r="A193" t="e">
        <f>INDEX(resultados!$A$2:$ZZ$294, 187, MATCH($B$1, resultados!$A$1:$ZZ$1, 0))</f>
        <v>#N/A</v>
      </c>
      <c r="B193" t="e">
        <f>INDEX(resultados!$A$2:$ZZ$294, 187, MATCH($B$2, resultados!$A$1:$ZZ$1, 0))</f>
        <v>#N/A</v>
      </c>
      <c r="C193" t="e">
        <f>INDEX(resultados!$A$2:$ZZ$294, 187, MATCH($B$3, resultados!$A$1:$ZZ$1, 0))</f>
        <v>#N/A</v>
      </c>
    </row>
    <row r="194" spans="1:3" x14ac:dyDescent="0.25">
      <c r="A194" t="e">
        <f>INDEX(resultados!$A$2:$ZZ$294, 188, MATCH($B$1, resultados!$A$1:$ZZ$1, 0))</f>
        <v>#N/A</v>
      </c>
      <c r="B194" t="e">
        <f>INDEX(resultados!$A$2:$ZZ$294, 188, MATCH($B$2, resultados!$A$1:$ZZ$1, 0))</f>
        <v>#N/A</v>
      </c>
      <c r="C194" t="e">
        <f>INDEX(resultados!$A$2:$ZZ$294, 188, MATCH($B$3, resultados!$A$1:$ZZ$1, 0))</f>
        <v>#N/A</v>
      </c>
    </row>
    <row r="195" spans="1:3" x14ac:dyDescent="0.25">
      <c r="A195" t="e">
        <f>INDEX(resultados!$A$2:$ZZ$294, 189, MATCH($B$1, resultados!$A$1:$ZZ$1, 0))</f>
        <v>#N/A</v>
      </c>
      <c r="B195" t="e">
        <f>INDEX(resultados!$A$2:$ZZ$294, 189, MATCH($B$2, resultados!$A$1:$ZZ$1, 0))</f>
        <v>#N/A</v>
      </c>
      <c r="C195" t="e">
        <f>INDEX(resultados!$A$2:$ZZ$294, 189, MATCH($B$3, resultados!$A$1:$ZZ$1, 0))</f>
        <v>#N/A</v>
      </c>
    </row>
    <row r="196" spans="1:3" x14ac:dyDescent="0.25">
      <c r="A196" t="e">
        <f>INDEX(resultados!$A$2:$ZZ$294, 190, MATCH($B$1, resultados!$A$1:$ZZ$1, 0))</f>
        <v>#N/A</v>
      </c>
      <c r="B196" t="e">
        <f>INDEX(resultados!$A$2:$ZZ$294, 190, MATCH($B$2, resultados!$A$1:$ZZ$1, 0))</f>
        <v>#N/A</v>
      </c>
      <c r="C196" t="e">
        <f>INDEX(resultados!$A$2:$ZZ$294, 190, MATCH($B$3, resultados!$A$1:$ZZ$1, 0))</f>
        <v>#N/A</v>
      </c>
    </row>
    <row r="197" spans="1:3" x14ac:dyDescent="0.25">
      <c r="A197" t="e">
        <f>INDEX(resultados!$A$2:$ZZ$294, 191, MATCH($B$1, resultados!$A$1:$ZZ$1, 0))</f>
        <v>#N/A</v>
      </c>
      <c r="B197" t="e">
        <f>INDEX(resultados!$A$2:$ZZ$294, 191, MATCH($B$2, resultados!$A$1:$ZZ$1, 0))</f>
        <v>#N/A</v>
      </c>
      <c r="C197" t="e">
        <f>INDEX(resultados!$A$2:$ZZ$294, 191, MATCH($B$3, resultados!$A$1:$ZZ$1, 0))</f>
        <v>#N/A</v>
      </c>
    </row>
    <row r="198" spans="1:3" x14ac:dyDescent="0.25">
      <c r="A198" t="e">
        <f>INDEX(resultados!$A$2:$ZZ$294, 192, MATCH($B$1, resultados!$A$1:$ZZ$1, 0))</f>
        <v>#N/A</v>
      </c>
      <c r="B198" t="e">
        <f>INDEX(resultados!$A$2:$ZZ$294, 192, MATCH($B$2, resultados!$A$1:$ZZ$1, 0))</f>
        <v>#N/A</v>
      </c>
      <c r="C198" t="e">
        <f>INDEX(resultados!$A$2:$ZZ$294, 192, MATCH($B$3, resultados!$A$1:$ZZ$1, 0))</f>
        <v>#N/A</v>
      </c>
    </row>
    <row r="199" spans="1:3" x14ac:dyDescent="0.25">
      <c r="A199" t="e">
        <f>INDEX(resultados!$A$2:$ZZ$294, 193, MATCH($B$1, resultados!$A$1:$ZZ$1, 0))</f>
        <v>#N/A</v>
      </c>
      <c r="B199" t="e">
        <f>INDEX(resultados!$A$2:$ZZ$294, 193, MATCH($B$2, resultados!$A$1:$ZZ$1, 0))</f>
        <v>#N/A</v>
      </c>
      <c r="C199" t="e">
        <f>INDEX(resultados!$A$2:$ZZ$294, 193, MATCH($B$3, resultados!$A$1:$ZZ$1, 0))</f>
        <v>#N/A</v>
      </c>
    </row>
    <row r="200" spans="1:3" x14ac:dyDescent="0.25">
      <c r="A200" t="e">
        <f>INDEX(resultados!$A$2:$ZZ$294, 194, MATCH($B$1, resultados!$A$1:$ZZ$1, 0))</f>
        <v>#N/A</v>
      </c>
      <c r="B200" t="e">
        <f>INDEX(resultados!$A$2:$ZZ$294, 194, MATCH($B$2, resultados!$A$1:$ZZ$1, 0))</f>
        <v>#N/A</v>
      </c>
      <c r="C200" t="e">
        <f>INDEX(resultados!$A$2:$ZZ$294, 194, MATCH($B$3, resultados!$A$1:$ZZ$1, 0))</f>
        <v>#N/A</v>
      </c>
    </row>
    <row r="201" spans="1:3" x14ac:dyDescent="0.25">
      <c r="A201" t="e">
        <f>INDEX(resultados!$A$2:$ZZ$294, 195, MATCH($B$1, resultados!$A$1:$ZZ$1, 0))</f>
        <v>#N/A</v>
      </c>
      <c r="B201" t="e">
        <f>INDEX(resultados!$A$2:$ZZ$294, 195, MATCH($B$2, resultados!$A$1:$ZZ$1, 0))</f>
        <v>#N/A</v>
      </c>
      <c r="C201" t="e">
        <f>INDEX(resultados!$A$2:$ZZ$294, 195, MATCH($B$3, resultados!$A$1:$ZZ$1, 0))</f>
        <v>#N/A</v>
      </c>
    </row>
    <row r="202" spans="1:3" x14ac:dyDescent="0.25">
      <c r="A202" t="e">
        <f>INDEX(resultados!$A$2:$ZZ$294, 196, MATCH($B$1, resultados!$A$1:$ZZ$1, 0))</f>
        <v>#N/A</v>
      </c>
      <c r="B202" t="e">
        <f>INDEX(resultados!$A$2:$ZZ$294, 196, MATCH($B$2, resultados!$A$1:$ZZ$1, 0))</f>
        <v>#N/A</v>
      </c>
      <c r="C202" t="e">
        <f>INDEX(resultados!$A$2:$ZZ$294, 196, MATCH($B$3, resultados!$A$1:$ZZ$1, 0))</f>
        <v>#N/A</v>
      </c>
    </row>
    <row r="203" spans="1:3" x14ac:dyDescent="0.25">
      <c r="A203" t="e">
        <f>INDEX(resultados!$A$2:$ZZ$294, 197, MATCH($B$1, resultados!$A$1:$ZZ$1, 0))</f>
        <v>#N/A</v>
      </c>
      <c r="B203" t="e">
        <f>INDEX(resultados!$A$2:$ZZ$294, 197, MATCH($B$2, resultados!$A$1:$ZZ$1, 0))</f>
        <v>#N/A</v>
      </c>
      <c r="C203" t="e">
        <f>INDEX(resultados!$A$2:$ZZ$294, 197, MATCH($B$3, resultados!$A$1:$ZZ$1, 0))</f>
        <v>#N/A</v>
      </c>
    </row>
    <row r="204" spans="1:3" x14ac:dyDescent="0.25">
      <c r="A204" t="e">
        <f>INDEX(resultados!$A$2:$ZZ$294, 198, MATCH($B$1, resultados!$A$1:$ZZ$1, 0))</f>
        <v>#N/A</v>
      </c>
      <c r="B204" t="e">
        <f>INDEX(resultados!$A$2:$ZZ$294, 198, MATCH($B$2, resultados!$A$1:$ZZ$1, 0))</f>
        <v>#N/A</v>
      </c>
      <c r="C204" t="e">
        <f>INDEX(resultados!$A$2:$ZZ$294, 198, MATCH($B$3, resultados!$A$1:$ZZ$1, 0))</f>
        <v>#N/A</v>
      </c>
    </row>
    <row r="205" spans="1:3" x14ac:dyDescent="0.25">
      <c r="A205" t="e">
        <f>INDEX(resultados!$A$2:$ZZ$294, 199, MATCH($B$1, resultados!$A$1:$ZZ$1, 0))</f>
        <v>#N/A</v>
      </c>
      <c r="B205" t="e">
        <f>INDEX(resultados!$A$2:$ZZ$294, 199, MATCH($B$2, resultados!$A$1:$ZZ$1, 0))</f>
        <v>#N/A</v>
      </c>
      <c r="C205" t="e">
        <f>INDEX(resultados!$A$2:$ZZ$294, 199, MATCH($B$3, resultados!$A$1:$ZZ$1, 0))</f>
        <v>#N/A</v>
      </c>
    </row>
    <row r="206" spans="1:3" x14ac:dyDescent="0.25">
      <c r="A206" t="e">
        <f>INDEX(resultados!$A$2:$ZZ$294, 200, MATCH($B$1, resultados!$A$1:$ZZ$1, 0))</f>
        <v>#N/A</v>
      </c>
      <c r="B206" t="e">
        <f>INDEX(resultados!$A$2:$ZZ$294, 200, MATCH($B$2, resultados!$A$1:$ZZ$1, 0))</f>
        <v>#N/A</v>
      </c>
      <c r="C206" t="e">
        <f>INDEX(resultados!$A$2:$ZZ$294, 200, MATCH($B$3, resultados!$A$1:$ZZ$1, 0))</f>
        <v>#N/A</v>
      </c>
    </row>
    <row r="207" spans="1:3" x14ac:dyDescent="0.25">
      <c r="A207" t="e">
        <f>INDEX(resultados!$A$2:$ZZ$294, 201, MATCH($B$1, resultados!$A$1:$ZZ$1, 0))</f>
        <v>#N/A</v>
      </c>
      <c r="B207" t="e">
        <f>INDEX(resultados!$A$2:$ZZ$294, 201, MATCH($B$2, resultados!$A$1:$ZZ$1, 0))</f>
        <v>#N/A</v>
      </c>
      <c r="C207" t="e">
        <f>INDEX(resultados!$A$2:$ZZ$294, 201, MATCH($B$3, resultados!$A$1:$ZZ$1, 0))</f>
        <v>#N/A</v>
      </c>
    </row>
    <row r="208" spans="1:3" x14ac:dyDescent="0.25">
      <c r="A208" t="e">
        <f>INDEX(resultados!$A$2:$ZZ$294, 202, MATCH($B$1, resultados!$A$1:$ZZ$1, 0))</f>
        <v>#N/A</v>
      </c>
      <c r="B208" t="e">
        <f>INDEX(resultados!$A$2:$ZZ$294, 202, MATCH($B$2, resultados!$A$1:$ZZ$1, 0))</f>
        <v>#N/A</v>
      </c>
      <c r="C208" t="e">
        <f>INDEX(resultados!$A$2:$ZZ$294, 202, MATCH($B$3, resultados!$A$1:$ZZ$1, 0))</f>
        <v>#N/A</v>
      </c>
    </row>
    <row r="209" spans="1:3" x14ac:dyDescent="0.25">
      <c r="A209" t="e">
        <f>INDEX(resultados!$A$2:$ZZ$294, 203, MATCH($B$1, resultados!$A$1:$ZZ$1, 0))</f>
        <v>#N/A</v>
      </c>
      <c r="B209" t="e">
        <f>INDEX(resultados!$A$2:$ZZ$294, 203, MATCH($B$2, resultados!$A$1:$ZZ$1, 0))</f>
        <v>#N/A</v>
      </c>
      <c r="C209" t="e">
        <f>INDEX(resultados!$A$2:$ZZ$294, 203, MATCH($B$3, resultados!$A$1:$ZZ$1, 0))</f>
        <v>#N/A</v>
      </c>
    </row>
    <row r="210" spans="1:3" x14ac:dyDescent="0.25">
      <c r="A210" t="e">
        <f>INDEX(resultados!$A$2:$ZZ$294, 204, MATCH($B$1, resultados!$A$1:$ZZ$1, 0))</f>
        <v>#N/A</v>
      </c>
      <c r="B210" t="e">
        <f>INDEX(resultados!$A$2:$ZZ$294, 204, MATCH($B$2, resultados!$A$1:$ZZ$1, 0))</f>
        <v>#N/A</v>
      </c>
      <c r="C210" t="e">
        <f>INDEX(resultados!$A$2:$ZZ$294, 204, MATCH($B$3, resultados!$A$1:$ZZ$1, 0))</f>
        <v>#N/A</v>
      </c>
    </row>
    <row r="211" spans="1:3" x14ac:dyDescent="0.25">
      <c r="A211" t="e">
        <f>INDEX(resultados!$A$2:$ZZ$294, 205, MATCH($B$1, resultados!$A$1:$ZZ$1, 0))</f>
        <v>#N/A</v>
      </c>
      <c r="B211" t="e">
        <f>INDEX(resultados!$A$2:$ZZ$294, 205, MATCH($B$2, resultados!$A$1:$ZZ$1, 0))</f>
        <v>#N/A</v>
      </c>
      <c r="C211" t="e">
        <f>INDEX(resultados!$A$2:$ZZ$294, 205, MATCH($B$3, resultados!$A$1:$ZZ$1, 0))</f>
        <v>#N/A</v>
      </c>
    </row>
    <row r="212" spans="1:3" x14ac:dyDescent="0.25">
      <c r="A212" t="e">
        <f>INDEX(resultados!$A$2:$ZZ$294, 206, MATCH($B$1, resultados!$A$1:$ZZ$1, 0))</f>
        <v>#N/A</v>
      </c>
      <c r="B212" t="e">
        <f>INDEX(resultados!$A$2:$ZZ$294, 206, MATCH($B$2, resultados!$A$1:$ZZ$1, 0))</f>
        <v>#N/A</v>
      </c>
      <c r="C212" t="e">
        <f>INDEX(resultados!$A$2:$ZZ$294, 206, MATCH($B$3, resultados!$A$1:$ZZ$1, 0))</f>
        <v>#N/A</v>
      </c>
    </row>
    <row r="213" spans="1:3" x14ac:dyDescent="0.25">
      <c r="A213" t="e">
        <f>INDEX(resultados!$A$2:$ZZ$294, 207, MATCH($B$1, resultados!$A$1:$ZZ$1, 0))</f>
        <v>#N/A</v>
      </c>
      <c r="B213" t="e">
        <f>INDEX(resultados!$A$2:$ZZ$294, 207, MATCH($B$2, resultados!$A$1:$ZZ$1, 0))</f>
        <v>#N/A</v>
      </c>
      <c r="C213" t="e">
        <f>INDEX(resultados!$A$2:$ZZ$294, 207, MATCH($B$3, resultados!$A$1:$ZZ$1, 0))</f>
        <v>#N/A</v>
      </c>
    </row>
    <row r="214" spans="1:3" x14ac:dyDescent="0.25">
      <c r="A214" t="e">
        <f>INDEX(resultados!$A$2:$ZZ$294, 208, MATCH($B$1, resultados!$A$1:$ZZ$1, 0))</f>
        <v>#N/A</v>
      </c>
      <c r="B214" t="e">
        <f>INDEX(resultados!$A$2:$ZZ$294, 208, MATCH($B$2, resultados!$A$1:$ZZ$1, 0))</f>
        <v>#N/A</v>
      </c>
      <c r="C214" t="e">
        <f>INDEX(resultados!$A$2:$ZZ$294, 208, MATCH($B$3, resultados!$A$1:$ZZ$1, 0))</f>
        <v>#N/A</v>
      </c>
    </row>
    <row r="215" spans="1:3" x14ac:dyDescent="0.25">
      <c r="A215" t="e">
        <f>INDEX(resultados!$A$2:$ZZ$294, 209, MATCH($B$1, resultados!$A$1:$ZZ$1, 0))</f>
        <v>#N/A</v>
      </c>
      <c r="B215" t="e">
        <f>INDEX(resultados!$A$2:$ZZ$294, 209, MATCH($B$2, resultados!$A$1:$ZZ$1, 0))</f>
        <v>#N/A</v>
      </c>
      <c r="C215" t="e">
        <f>INDEX(resultados!$A$2:$ZZ$294, 209, MATCH($B$3, resultados!$A$1:$ZZ$1, 0))</f>
        <v>#N/A</v>
      </c>
    </row>
    <row r="216" spans="1:3" x14ac:dyDescent="0.25">
      <c r="A216" t="e">
        <f>INDEX(resultados!$A$2:$ZZ$294, 210, MATCH($B$1, resultados!$A$1:$ZZ$1, 0))</f>
        <v>#N/A</v>
      </c>
      <c r="B216" t="e">
        <f>INDEX(resultados!$A$2:$ZZ$294, 210, MATCH($B$2, resultados!$A$1:$ZZ$1, 0))</f>
        <v>#N/A</v>
      </c>
      <c r="C216" t="e">
        <f>INDEX(resultados!$A$2:$ZZ$294, 210, MATCH($B$3, resultados!$A$1:$ZZ$1, 0))</f>
        <v>#N/A</v>
      </c>
    </row>
    <row r="217" spans="1:3" x14ac:dyDescent="0.25">
      <c r="A217" t="e">
        <f>INDEX(resultados!$A$2:$ZZ$294, 211, MATCH($B$1, resultados!$A$1:$ZZ$1, 0))</f>
        <v>#N/A</v>
      </c>
      <c r="B217" t="e">
        <f>INDEX(resultados!$A$2:$ZZ$294, 211, MATCH($B$2, resultados!$A$1:$ZZ$1, 0))</f>
        <v>#N/A</v>
      </c>
      <c r="C217" t="e">
        <f>INDEX(resultados!$A$2:$ZZ$294, 211, MATCH($B$3, resultados!$A$1:$ZZ$1, 0))</f>
        <v>#N/A</v>
      </c>
    </row>
    <row r="218" spans="1:3" x14ac:dyDescent="0.25">
      <c r="A218" t="e">
        <f>INDEX(resultados!$A$2:$ZZ$294, 212, MATCH($B$1, resultados!$A$1:$ZZ$1, 0))</f>
        <v>#N/A</v>
      </c>
      <c r="B218" t="e">
        <f>INDEX(resultados!$A$2:$ZZ$294, 212, MATCH($B$2, resultados!$A$1:$ZZ$1, 0))</f>
        <v>#N/A</v>
      </c>
      <c r="C218" t="e">
        <f>INDEX(resultados!$A$2:$ZZ$294, 212, MATCH($B$3, resultados!$A$1:$ZZ$1, 0))</f>
        <v>#N/A</v>
      </c>
    </row>
    <row r="219" spans="1:3" x14ac:dyDescent="0.25">
      <c r="A219" t="e">
        <f>INDEX(resultados!$A$2:$ZZ$294, 213, MATCH($B$1, resultados!$A$1:$ZZ$1, 0))</f>
        <v>#N/A</v>
      </c>
      <c r="B219" t="e">
        <f>INDEX(resultados!$A$2:$ZZ$294, 213, MATCH($B$2, resultados!$A$1:$ZZ$1, 0))</f>
        <v>#N/A</v>
      </c>
      <c r="C219" t="e">
        <f>INDEX(resultados!$A$2:$ZZ$294, 213, MATCH($B$3, resultados!$A$1:$ZZ$1, 0))</f>
        <v>#N/A</v>
      </c>
    </row>
    <row r="220" spans="1:3" x14ac:dyDescent="0.25">
      <c r="A220" t="e">
        <f>INDEX(resultados!$A$2:$ZZ$294, 214, MATCH($B$1, resultados!$A$1:$ZZ$1, 0))</f>
        <v>#N/A</v>
      </c>
      <c r="B220" t="e">
        <f>INDEX(resultados!$A$2:$ZZ$294, 214, MATCH($B$2, resultados!$A$1:$ZZ$1, 0))</f>
        <v>#N/A</v>
      </c>
      <c r="C220" t="e">
        <f>INDEX(resultados!$A$2:$ZZ$294, 214, MATCH($B$3, resultados!$A$1:$ZZ$1, 0))</f>
        <v>#N/A</v>
      </c>
    </row>
    <row r="221" spans="1:3" x14ac:dyDescent="0.25">
      <c r="A221" t="e">
        <f>INDEX(resultados!$A$2:$ZZ$294, 215, MATCH($B$1, resultados!$A$1:$ZZ$1, 0))</f>
        <v>#N/A</v>
      </c>
      <c r="B221" t="e">
        <f>INDEX(resultados!$A$2:$ZZ$294, 215, MATCH($B$2, resultados!$A$1:$ZZ$1, 0))</f>
        <v>#N/A</v>
      </c>
      <c r="C221" t="e">
        <f>INDEX(resultados!$A$2:$ZZ$294, 215, MATCH($B$3, resultados!$A$1:$ZZ$1, 0))</f>
        <v>#N/A</v>
      </c>
    </row>
    <row r="222" spans="1:3" x14ac:dyDescent="0.25">
      <c r="A222" t="e">
        <f>INDEX(resultados!$A$2:$ZZ$294, 216, MATCH($B$1, resultados!$A$1:$ZZ$1, 0))</f>
        <v>#N/A</v>
      </c>
      <c r="B222" t="e">
        <f>INDEX(resultados!$A$2:$ZZ$294, 216, MATCH($B$2, resultados!$A$1:$ZZ$1, 0))</f>
        <v>#N/A</v>
      </c>
      <c r="C222" t="e">
        <f>INDEX(resultados!$A$2:$ZZ$294, 216, MATCH($B$3, resultados!$A$1:$ZZ$1, 0))</f>
        <v>#N/A</v>
      </c>
    </row>
    <row r="223" spans="1:3" x14ac:dyDescent="0.25">
      <c r="A223" t="e">
        <f>INDEX(resultados!$A$2:$ZZ$294, 217, MATCH($B$1, resultados!$A$1:$ZZ$1, 0))</f>
        <v>#N/A</v>
      </c>
      <c r="B223" t="e">
        <f>INDEX(resultados!$A$2:$ZZ$294, 217, MATCH($B$2, resultados!$A$1:$ZZ$1, 0))</f>
        <v>#N/A</v>
      </c>
      <c r="C223" t="e">
        <f>INDEX(resultados!$A$2:$ZZ$294, 217, MATCH($B$3, resultados!$A$1:$ZZ$1, 0))</f>
        <v>#N/A</v>
      </c>
    </row>
    <row r="224" spans="1:3" x14ac:dyDescent="0.25">
      <c r="A224" t="e">
        <f>INDEX(resultados!$A$2:$ZZ$294, 218, MATCH($B$1, resultados!$A$1:$ZZ$1, 0))</f>
        <v>#N/A</v>
      </c>
      <c r="B224" t="e">
        <f>INDEX(resultados!$A$2:$ZZ$294, 218, MATCH($B$2, resultados!$A$1:$ZZ$1, 0))</f>
        <v>#N/A</v>
      </c>
      <c r="C224" t="e">
        <f>INDEX(resultados!$A$2:$ZZ$294, 218, MATCH($B$3, resultados!$A$1:$ZZ$1, 0))</f>
        <v>#N/A</v>
      </c>
    </row>
    <row r="225" spans="1:3" x14ac:dyDescent="0.25">
      <c r="A225" t="e">
        <f>INDEX(resultados!$A$2:$ZZ$294, 219, MATCH($B$1, resultados!$A$1:$ZZ$1, 0))</f>
        <v>#N/A</v>
      </c>
      <c r="B225" t="e">
        <f>INDEX(resultados!$A$2:$ZZ$294, 219, MATCH($B$2, resultados!$A$1:$ZZ$1, 0))</f>
        <v>#N/A</v>
      </c>
      <c r="C225" t="e">
        <f>INDEX(resultados!$A$2:$ZZ$294, 219, MATCH($B$3, resultados!$A$1:$ZZ$1, 0))</f>
        <v>#N/A</v>
      </c>
    </row>
    <row r="226" spans="1:3" x14ac:dyDescent="0.25">
      <c r="A226" t="e">
        <f>INDEX(resultados!$A$2:$ZZ$294, 220, MATCH($B$1, resultados!$A$1:$ZZ$1, 0))</f>
        <v>#N/A</v>
      </c>
      <c r="B226" t="e">
        <f>INDEX(resultados!$A$2:$ZZ$294, 220, MATCH($B$2, resultados!$A$1:$ZZ$1, 0))</f>
        <v>#N/A</v>
      </c>
      <c r="C226" t="e">
        <f>INDEX(resultados!$A$2:$ZZ$294, 220, MATCH($B$3, resultados!$A$1:$ZZ$1, 0))</f>
        <v>#N/A</v>
      </c>
    </row>
    <row r="227" spans="1:3" x14ac:dyDescent="0.25">
      <c r="A227" t="e">
        <f>INDEX(resultados!$A$2:$ZZ$294, 221, MATCH($B$1, resultados!$A$1:$ZZ$1, 0))</f>
        <v>#N/A</v>
      </c>
      <c r="B227" t="e">
        <f>INDEX(resultados!$A$2:$ZZ$294, 221, MATCH($B$2, resultados!$A$1:$ZZ$1, 0))</f>
        <v>#N/A</v>
      </c>
      <c r="C227" t="e">
        <f>INDEX(resultados!$A$2:$ZZ$294, 221, MATCH($B$3, resultados!$A$1:$ZZ$1, 0))</f>
        <v>#N/A</v>
      </c>
    </row>
    <row r="228" spans="1:3" x14ac:dyDescent="0.25">
      <c r="A228" t="e">
        <f>INDEX(resultados!$A$2:$ZZ$294, 222, MATCH($B$1, resultados!$A$1:$ZZ$1, 0))</f>
        <v>#N/A</v>
      </c>
      <c r="B228" t="e">
        <f>INDEX(resultados!$A$2:$ZZ$294, 222, MATCH($B$2, resultados!$A$1:$ZZ$1, 0))</f>
        <v>#N/A</v>
      </c>
      <c r="C228" t="e">
        <f>INDEX(resultados!$A$2:$ZZ$294, 222, MATCH($B$3, resultados!$A$1:$ZZ$1, 0))</f>
        <v>#N/A</v>
      </c>
    </row>
    <row r="229" spans="1:3" x14ac:dyDescent="0.25">
      <c r="A229" t="e">
        <f>INDEX(resultados!$A$2:$ZZ$294, 223, MATCH($B$1, resultados!$A$1:$ZZ$1, 0))</f>
        <v>#N/A</v>
      </c>
      <c r="B229" t="e">
        <f>INDEX(resultados!$A$2:$ZZ$294, 223, MATCH($B$2, resultados!$A$1:$ZZ$1, 0))</f>
        <v>#N/A</v>
      </c>
      <c r="C229" t="e">
        <f>INDEX(resultados!$A$2:$ZZ$294, 223, MATCH($B$3, resultados!$A$1:$ZZ$1, 0))</f>
        <v>#N/A</v>
      </c>
    </row>
    <row r="230" spans="1:3" x14ac:dyDescent="0.25">
      <c r="A230" t="e">
        <f>INDEX(resultados!$A$2:$ZZ$294, 224, MATCH($B$1, resultados!$A$1:$ZZ$1, 0))</f>
        <v>#N/A</v>
      </c>
      <c r="B230" t="e">
        <f>INDEX(resultados!$A$2:$ZZ$294, 224, MATCH($B$2, resultados!$A$1:$ZZ$1, 0))</f>
        <v>#N/A</v>
      </c>
      <c r="C230" t="e">
        <f>INDEX(resultados!$A$2:$ZZ$294, 224, MATCH($B$3, resultados!$A$1:$ZZ$1, 0))</f>
        <v>#N/A</v>
      </c>
    </row>
    <row r="231" spans="1:3" x14ac:dyDescent="0.25">
      <c r="A231" t="e">
        <f>INDEX(resultados!$A$2:$ZZ$294, 225, MATCH($B$1, resultados!$A$1:$ZZ$1, 0))</f>
        <v>#N/A</v>
      </c>
      <c r="B231" t="e">
        <f>INDEX(resultados!$A$2:$ZZ$294, 225, MATCH($B$2, resultados!$A$1:$ZZ$1, 0))</f>
        <v>#N/A</v>
      </c>
      <c r="C231" t="e">
        <f>INDEX(resultados!$A$2:$ZZ$294, 225, MATCH($B$3, resultados!$A$1:$ZZ$1, 0))</f>
        <v>#N/A</v>
      </c>
    </row>
    <row r="232" spans="1:3" x14ac:dyDescent="0.25">
      <c r="A232" t="e">
        <f>INDEX(resultados!$A$2:$ZZ$294, 226, MATCH($B$1, resultados!$A$1:$ZZ$1, 0))</f>
        <v>#N/A</v>
      </c>
      <c r="B232" t="e">
        <f>INDEX(resultados!$A$2:$ZZ$294, 226, MATCH($B$2, resultados!$A$1:$ZZ$1, 0))</f>
        <v>#N/A</v>
      </c>
      <c r="C232" t="e">
        <f>INDEX(resultados!$A$2:$ZZ$294, 226, MATCH($B$3, resultados!$A$1:$ZZ$1, 0))</f>
        <v>#N/A</v>
      </c>
    </row>
    <row r="233" spans="1:3" x14ac:dyDescent="0.25">
      <c r="A233" t="e">
        <f>INDEX(resultados!$A$2:$ZZ$294, 227, MATCH($B$1, resultados!$A$1:$ZZ$1, 0))</f>
        <v>#N/A</v>
      </c>
      <c r="B233" t="e">
        <f>INDEX(resultados!$A$2:$ZZ$294, 227, MATCH($B$2, resultados!$A$1:$ZZ$1, 0))</f>
        <v>#N/A</v>
      </c>
      <c r="C233" t="e">
        <f>INDEX(resultados!$A$2:$ZZ$294, 227, MATCH($B$3, resultados!$A$1:$ZZ$1, 0))</f>
        <v>#N/A</v>
      </c>
    </row>
    <row r="234" spans="1:3" x14ac:dyDescent="0.25">
      <c r="A234" t="e">
        <f>INDEX(resultados!$A$2:$ZZ$294, 228, MATCH($B$1, resultados!$A$1:$ZZ$1, 0))</f>
        <v>#N/A</v>
      </c>
      <c r="B234" t="e">
        <f>INDEX(resultados!$A$2:$ZZ$294, 228, MATCH($B$2, resultados!$A$1:$ZZ$1, 0))</f>
        <v>#N/A</v>
      </c>
      <c r="C234" t="e">
        <f>INDEX(resultados!$A$2:$ZZ$294, 228, MATCH($B$3, resultados!$A$1:$ZZ$1, 0))</f>
        <v>#N/A</v>
      </c>
    </row>
    <row r="235" spans="1:3" x14ac:dyDescent="0.25">
      <c r="A235" t="e">
        <f>INDEX(resultados!$A$2:$ZZ$294, 229, MATCH($B$1, resultados!$A$1:$ZZ$1, 0))</f>
        <v>#N/A</v>
      </c>
      <c r="B235" t="e">
        <f>INDEX(resultados!$A$2:$ZZ$294, 229, MATCH($B$2, resultados!$A$1:$ZZ$1, 0))</f>
        <v>#N/A</v>
      </c>
      <c r="C235" t="e">
        <f>INDEX(resultados!$A$2:$ZZ$294, 229, MATCH($B$3, resultados!$A$1:$ZZ$1, 0))</f>
        <v>#N/A</v>
      </c>
    </row>
    <row r="236" spans="1:3" x14ac:dyDescent="0.25">
      <c r="A236" t="e">
        <f>INDEX(resultados!$A$2:$ZZ$294, 230, MATCH($B$1, resultados!$A$1:$ZZ$1, 0))</f>
        <v>#N/A</v>
      </c>
      <c r="B236" t="e">
        <f>INDEX(resultados!$A$2:$ZZ$294, 230, MATCH($B$2, resultados!$A$1:$ZZ$1, 0))</f>
        <v>#N/A</v>
      </c>
      <c r="C236" t="e">
        <f>INDEX(resultados!$A$2:$ZZ$294, 230, MATCH($B$3, resultados!$A$1:$ZZ$1, 0))</f>
        <v>#N/A</v>
      </c>
    </row>
    <row r="237" spans="1:3" x14ac:dyDescent="0.25">
      <c r="A237" t="e">
        <f>INDEX(resultados!$A$2:$ZZ$294, 231, MATCH($B$1, resultados!$A$1:$ZZ$1, 0))</f>
        <v>#N/A</v>
      </c>
      <c r="B237" t="e">
        <f>INDEX(resultados!$A$2:$ZZ$294, 231, MATCH($B$2, resultados!$A$1:$ZZ$1, 0))</f>
        <v>#N/A</v>
      </c>
      <c r="C237" t="e">
        <f>INDEX(resultados!$A$2:$ZZ$294, 231, MATCH($B$3, resultados!$A$1:$ZZ$1, 0))</f>
        <v>#N/A</v>
      </c>
    </row>
    <row r="238" spans="1:3" x14ac:dyDescent="0.25">
      <c r="A238" t="e">
        <f>INDEX(resultados!$A$2:$ZZ$294, 232, MATCH($B$1, resultados!$A$1:$ZZ$1, 0))</f>
        <v>#N/A</v>
      </c>
      <c r="B238" t="e">
        <f>INDEX(resultados!$A$2:$ZZ$294, 232, MATCH($B$2, resultados!$A$1:$ZZ$1, 0))</f>
        <v>#N/A</v>
      </c>
      <c r="C238" t="e">
        <f>INDEX(resultados!$A$2:$ZZ$294, 232, MATCH($B$3, resultados!$A$1:$ZZ$1, 0))</f>
        <v>#N/A</v>
      </c>
    </row>
    <row r="239" spans="1:3" x14ac:dyDescent="0.25">
      <c r="A239" t="e">
        <f>INDEX(resultados!$A$2:$ZZ$294, 233, MATCH($B$1, resultados!$A$1:$ZZ$1, 0))</f>
        <v>#N/A</v>
      </c>
      <c r="B239" t="e">
        <f>INDEX(resultados!$A$2:$ZZ$294, 233, MATCH($B$2, resultados!$A$1:$ZZ$1, 0))</f>
        <v>#N/A</v>
      </c>
      <c r="C239" t="e">
        <f>INDEX(resultados!$A$2:$ZZ$294, 233, MATCH($B$3, resultados!$A$1:$ZZ$1, 0))</f>
        <v>#N/A</v>
      </c>
    </row>
    <row r="240" spans="1:3" x14ac:dyDescent="0.25">
      <c r="A240" t="e">
        <f>INDEX(resultados!$A$2:$ZZ$294, 234, MATCH($B$1, resultados!$A$1:$ZZ$1, 0))</f>
        <v>#N/A</v>
      </c>
      <c r="B240" t="e">
        <f>INDEX(resultados!$A$2:$ZZ$294, 234, MATCH($B$2, resultados!$A$1:$ZZ$1, 0))</f>
        <v>#N/A</v>
      </c>
      <c r="C240" t="e">
        <f>INDEX(resultados!$A$2:$ZZ$294, 234, MATCH($B$3, resultados!$A$1:$ZZ$1, 0))</f>
        <v>#N/A</v>
      </c>
    </row>
    <row r="241" spans="1:3" x14ac:dyDescent="0.25">
      <c r="A241" t="e">
        <f>INDEX(resultados!$A$2:$ZZ$294, 235, MATCH($B$1, resultados!$A$1:$ZZ$1, 0))</f>
        <v>#N/A</v>
      </c>
      <c r="B241" t="e">
        <f>INDEX(resultados!$A$2:$ZZ$294, 235, MATCH($B$2, resultados!$A$1:$ZZ$1, 0))</f>
        <v>#N/A</v>
      </c>
      <c r="C241" t="e">
        <f>INDEX(resultados!$A$2:$ZZ$294, 235, MATCH($B$3, resultados!$A$1:$ZZ$1, 0))</f>
        <v>#N/A</v>
      </c>
    </row>
    <row r="242" spans="1:3" x14ac:dyDescent="0.25">
      <c r="A242" t="e">
        <f>INDEX(resultados!$A$2:$ZZ$294, 236, MATCH($B$1, resultados!$A$1:$ZZ$1, 0))</f>
        <v>#N/A</v>
      </c>
      <c r="B242" t="e">
        <f>INDEX(resultados!$A$2:$ZZ$294, 236, MATCH($B$2, resultados!$A$1:$ZZ$1, 0))</f>
        <v>#N/A</v>
      </c>
      <c r="C242" t="e">
        <f>INDEX(resultados!$A$2:$ZZ$294, 236, MATCH($B$3, resultados!$A$1:$ZZ$1, 0))</f>
        <v>#N/A</v>
      </c>
    </row>
    <row r="243" spans="1:3" x14ac:dyDescent="0.25">
      <c r="A243" t="e">
        <f>INDEX(resultados!$A$2:$ZZ$294, 237, MATCH($B$1, resultados!$A$1:$ZZ$1, 0))</f>
        <v>#N/A</v>
      </c>
      <c r="B243" t="e">
        <f>INDEX(resultados!$A$2:$ZZ$294, 237, MATCH($B$2, resultados!$A$1:$ZZ$1, 0))</f>
        <v>#N/A</v>
      </c>
      <c r="C243" t="e">
        <f>INDEX(resultados!$A$2:$ZZ$294, 237, MATCH($B$3, resultados!$A$1:$ZZ$1, 0))</f>
        <v>#N/A</v>
      </c>
    </row>
    <row r="244" spans="1:3" x14ac:dyDescent="0.25">
      <c r="A244" t="e">
        <f>INDEX(resultados!$A$2:$ZZ$294, 238, MATCH($B$1, resultados!$A$1:$ZZ$1, 0))</f>
        <v>#N/A</v>
      </c>
      <c r="B244" t="e">
        <f>INDEX(resultados!$A$2:$ZZ$294, 238, MATCH($B$2, resultados!$A$1:$ZZ$1, 0))</f>
        <v>#N/A</v>
      </c>
      <c r="C244" t="e">
        <f>INDEX(resultados!$A$2:$ZZ$294, 238, MATCH($B$3, resultados!$A$1:$ZZ$1, 0))</f>
        <v>#N/A</v>
      </c>
    </row>
    <row r="245" spans="1:3" x14ac:dyDescent="0.25">
      <c r="A245" t="e">
        <f>INDEX(resultados!$A$2:$ZZ$294, 239, MATCH($B$1, resultados!$A$1:$ZZ$1, 0))</f>
        <v>#N/A</v>
      </c>
      <c r="B245" t="e">
        <f>INDEX(resultados!$A$2:$ZZ$294, 239, MATCH($B$2, resultados!$A$1:$ZZ$1, 0))</f>
        <v>#N/A</v>
      </c>
      <c r="C245" t="e">
        <f>INDEX(resultados!$A$2:$ZZ$294, 239, MATCH($B$3, resultados!$A$1:$ZZ$1, 0))</f>
        <v>#N/A</v>
      </c>
    </row>
    <row r="246" spans="1:3" x14ac:dyDescent="0.25">
      <c r="A246" t="e">
        <f>INDEX(resultados!$A$2:$ZZ$294, 240, MATCH($B$1, resultados!$A$1:$ZZ$1, 0))</f>
        <v>#N/A</v>
      </c>
      <c r="B246" t="e">
        <f>INDEX(resultados!$A$2:$ZZ$294, 240, MATCH($B$2, resultados!$A$1:$ZZ$1, 0))</f>
        <v>#N/A</v>
      </c>
      <c r="C246" t="e">
        <f>INDEX(resultados!$A$2:$ZZ$294, 240, MATCH($B$3, resultados!$A$1:$ZZ$1, 0))</f>
        <v>#N/A</v>
      </c>
    </row>
    <row r="247" spans="1:3" x14ac:dyDescent="0.25">
      <c r="A247" t="e">
        <f>INDEX(resultados!$A$2:$ZZ$294, 241, MATCH($B$1, resultados!$A$1:$ZZ$1, 0))</f>
        <v>#N/A</v>
      </c>
      <c r="B247" t="e">
        <f>INDEX(resultados!$A$2:$ZZ$294, 241, MATCH($B$2, resultados!$A$1:$ZZ$1, 0))</f>
        <v>#N/A</v>
      </c>
      <c r="C247" t="e">
        <f>INDEX(resultados!$A$2:$ZZ$294, 241, MATCH($B$3, resultados!$A$1:$ZZ$1, 0))</f>
        <v>#N/A</v>
      </c>
    </row>
    <row r="248" spans="1:3" x14ac:dyDescent="0.25">
      <c r="A248" t="e">
        <f>INDEX(resultados!$A$2:$ZZ$294, 242, MATCH($B$1, resultados!$A$1:$ZZ$1, 0))</f>
        <v>#N/A</v>
      </c>
      <c r="B248" t="e">
        <f>INDEX(resultados!$A$2:$ZZ$294, 242, MATCH($B$2, resultados!$A$1:$ZZ$1, 0))</f>
        <v>#N/A</v>
      </c>
      <c r="C248" t="e">
        <f>INDEX(resultados!$A$2:$ZZ$294, 242, MATCH($B$3, resultados!$A$1:$ZZ$1, 0))</f>
        <v>#N/A</v>
      </c>
    </row>
    <row r="249" spans="1:3" x14ac:dyDescent="0.25">
      <c r="A249" t="e">
        <f>INDEX(resultados!$A$2:$ZZ$294, 243, MATCH($B$1, resultados!$A$1:$ZZ$1, 0))</f>
        <v>#N/A</v>
      </c>
      <c r="B249" t="e">
        <f>INDEX(resultados!$A$2:$ZZ$294, 243, MATCH($B$2, resultados!$A$1:$ZZ$1, 0))</f>
        <v>#N/A</v>
      </c>
      <c r="C249" t="e">
        <f>INDEX(resultados!$A$2:$ZZ$294, 243, MATCH($B$3, resultados!$A$1:$ZZ$1, 0))</f>
        <v>#N/A</v>
      </c>
    </row>
    <row r="250" spans="1:3" x14ac:dyDescent="0.25">
      <c r="A250" t="e">
        <f>INDEX(resultados!$A$2:$ZZ$294, 244, MATCH($B$1, resultados!$A$1:$ZZ$1, 0))</f>
        <v>#N/A</v>
      </c>
      <c r="B250" t="e">
        <f>INDEX(resultados!$A$2:$ZZ$294, 244, MATCH($B$2, resultados!$A$1:$ZZ$1, 0))</f>
        <v>#N/A</v>
      </c>
      <c r="C250" t="e">
        <f>INDEX(resultados!$A$2:$ZZ$294, 244, MATCH($B$3, resultados!$A$1:$ZZ$1, 0))</f>
        <v>#N/A</v>
      </c>
    </row>
    <row r="251" spans="1:3" x14ac:dyDescent="0.25">
      <c r="A251" t="e">
        <f>INDEX(resultados!$A$2:$ZZ$294, 245, MATCH($B$1, resultados!$A$1:$ZZ$1, 0))</f>
        <v>#N/A</v>
      </c>
      <c r="B251" t="e">
        <f>INDEX(resultados!$A$2:$ZZ$294, 245, MATCH($B$2, resultados!$A$1:$ZZ$1, 0))</f>
        <v>#N/A</v>
      </c>
      <c r="C251" t="e">
        <f>INDEX(resultados!$A$2:$ZZ$294, 245, MATCH($B$3, resultados!$A$1:$ZZ$1, 0))</f>
        <v>#N/A</v>
      </c>
    </row>
    <row r="252" spans="1:3" x14ac:dyDescent="0.25">
      <c r="A252" t="e">
        <f>INDEX(resultados!$A$2:$ZZ$294, 246, MATCH($B$1, resultados!$A$1:$ZZ$1, 0))</f>
        <v>#N/A</v>
      </c>
      <c r="B252" t="e">
        <f>INDEX(resultados!$A$2:$ZZ$294, 246, MATCH($B$2, resultados!$A$1:$ZZ$1, 0))</f>
        <v>#N/A</v>
      </c>
      <c r="C252" t="e">
        <f>INDEX(resultados!$A$2:$ZZ$294, 246, MATCH($B$3, resultados!$A$1:$ZZ$1, 0))</f>
        <v>#N/A</v>
      </c>
    </row>
    <row r="253" spans="1:3" x14ac:dyDescent="0.25">
      <c r="A253" t="e">
        <f>INDEX(resultados!$A$2:$ZZ$294, 247, MATCH($B$1, resultados!$A$1:$ZZ$1, 0))</f>
        <v>#N/A</v>
      </c>
      <c r="B253" t="e">
        <f>INDEX(resultados!$A$2:$ZZ$294, 247, MATCH($B$2, resultados!$A$1:$ZZ$1, 0))</f>
        <v>#N/A</v>
      </c>
      <c r="C253" t="e">
        <f>INDEX(resultados!$A$2:$ZZ$294, 247, MATCH($B$3, resultados!$A$1:$ZZ$1, 0))</f>
        <v>#N/A</v>
      </c>
    </row>
    <row r="254" spans="1:3" x14ac:dyDescent="0.25">
      <c r="A254" t="e">
        <f>INDEX(resultados!$A$2:$ZZ$294, 248, MATCH($B$1, resultados!$A$1:$ZZ$1, 0))</f>
        <v>#N/A</v>
      </c>
      <c r="B254" t="e">
        <f>INDEX(resultados!$A$2:$ZZ$294, 248, MATCH($B$2, resultados!$A$1:$ZZ$1, 0))</f>
        <v>#N/A</v>
      </c>
      <c r="C254" t="e">
        <f>INDEX(resultados!$A$2:$ZZ$294, 248, MATCH($B$3, resultados!$A$1:$ZZ$1, 0))</f>
        <v>#N/A</v>
      </c>
    </row>
    <row r="255" spans="1:3" x14ac:dyDescent="0.25">
      <c r="A255" t="e">
        <f>INDEX(resultados!$A$2:$ZZ$294, 249, MATCH($B$1, resultados!$A$1:$ZZ$1, 0))</f>
        <v>#N/A</v>
      </c>
      <c r="B255" t="e">
        <f>INDEX(resultados!$A$2:$ZZ$294, 249, MATCH($B$2, resultados!$A$1:$ZZ$1, 0))</f>
        <v>#N/A</v>
      </c>
      <c r="C255" t="e">
        <f>INDEX(resultados!$A$2:$ZZ$294, 249, MATCH($B$3, resultados!$A$1:$ZZ$1, 0))</f>
        <v>#N/A</v>
      </c>
    </row>
    <row r="256" spans="1:3" x14ac:dyDescent="0.25">
      <c r="A256" t="e">
        <f>INDEX(resultados!$A$2:$ZZ$294, 250, MATCH($B$1, resultados!$A$1:$ZZ$1, 0))</f>
        <v>#N/A</v>
      </c>
      <c r="B256" t="e">
        <f>INDEX(resultados!$A$2:$ZZ$294, 250, MATCH($B$2, resultados!$A$1:$ZZ$1, 0))</f>
        <v>#N/A</v>
      </c>
      <c r="C256" t="e">
        <f>INDEX(resultados!$A$2:$ZZ$294, 250, MATCH($B$3, resultados!$A$1:$ZZ$1, 0))</f>
        <v>#N/A</v>
      </c>
    </row>
    <row r="257" spans="1:3" x14ac:dyDescent="0.25">
      <c r="A257" t="e">
        <f>INDEX(resultados!$A$2:$ZZ$294, 251, MATCH($B$1, resultados!$A$1:$ZZ$1, 0))</f>
        <v>#N/A</v>
      </c>
      <c r="B257" t="e">
        <f>INDEX(resultados!$A$2:$ZZ$294, 251, MATCH($B$2, resultados!$A$1:$ZZ$1, 0))</f>
        <v>#N/A</v>
      </c>
      <c r="C257" t="e">
        <f>INDEX(resultados!$A$2:$ZZ$294, 251, MATCH($B$3, resultados!$A$1:$ZZ$1, 0))</f>
        <v>#N/A</v>
      </c>
    </row>
    <row r="258" spans="1:3" x14ac:dyDescent="0.25">
      <c r="A258" t="e">
        <f>INDEX(resultados!$A$2:$ZZ$294, 252, MATCH($B$1, resultados!$A$1:$ZZ$1, 0))</f>
        <v>#N/A</v>
      </c>
      <c r="B258" t="e">
        <f>INDEX(resultados!$A$2:$ZZ$294, 252, MATCH($B$2, resultados!$A$1:$ZZ$1, 0))</f>
        <v>#N/A</v>
      </c>
      <c r="C258" t="e">
        <f>INDEX(resultados!$A$2:$ZZ$294, 252, MATCH($B$3, resultados!$A$1:$ZZ$1, 0))</f>
        <v>#N/A</v>
      </c>
    </row>
    <row r="259" spans="1:3" x14ac:dyDescent="0.25">
      <c r="A259" t="e">
        <f>INDEX(resultados!$A$2:$ZZ$294, 253, MATCH($B$1, resultados!$A$1:$ZZ$1, 0))</f>
        <v>#N/A</v>
      </c>
      <c r="B259" t="e">
        <f>INDEX(resultados!$A$2:$ZZ$294, 253, MATCH($B$2, resultados!$A$1:$ZZ$1, 0))</f>
        <v>#N/A</v>
      </c>
      <c r="C259" t="e">
        <f>INDEX(resultados!$A$2:$ZZ$294, 253, MATCH($B$3, resultados!$A$1:$ZZ$1, 0))</f>
        <v>#N/A</v>
      </c>
    </row>
    <row r="260" spans="1:3" x14ac:dyDescent="0.25">
      <c r="A260" t="e">
        <f>INDEX(resultados!$A$2:$ZZ$294, 254, MATCH($B$1, resultados!$A$1:$ZZ$1, 0))</f>
        <v>#N/A</v>
      </c>
      <c r="B260" t="e">
        <f>INDEX(resultados!$A$2:$ZZ$294, 254, MATCH($B$2, resultados!$A$1:$ZZ$1, 0))</f>
        <v>#N/A</v>
      </c>
      <c r="C260" t="e">
        <f>INDEX(resultados!$A$2:$ZZ$294, 254, MATCH($B$3, resultados!$A$1:$ZZ$1, 0))</f>
        <v>#N/A</v>
      </c>
    </row>
    <row r="261" spans="1:3" x14ac:dyDescent="0.25">
      <c r="A261" t="e">
        <f>INDEX(resultados!$A$2:$ZZ$294, 255, MATCH($B$1, resultados!$A$1:$ZZ$1, 0))</f>
        <v>#N/A</v>
      </c>
      <c r="B261" t="e">
        <f>INDEX(resultados!$A$2:$ZZ$294, 255, MATCH($B$2, resultados!$A$1:$ZZ$1, 0))</f>
        <v>#N/A</v>
      </c>
      <c r="C261" t="e">
        <f>INDEX(resultados!$A$2:$ZZ$294, 255, MATCH($B$3, resultados!$A$1:$ZZ$1, 0))</f>
        <v>#N/A</v>
      </c>
    </row>
    <row r="262" spans="1:3" x14ac:dyDescent="0.25">
      <c r="A262" t="e">
        <f>INDEX(resultados!$A$2:$ZZ$294, 256, MATCH($B$1, resultados!$A$1:$ZZ$1, 0))</f>
        <v>#N/A</v>
      </c>
      <c r="B262" t="e">
        <f>INDEX(resultados!$A$2:$ZZ$294, 256, MATCH($B$2, resultados!$A$1:$ZZ$1, 0))</f>
        <v>#N/A</v>
      </c>
      <c r="C262" t="e">
        <f>INDEX(resultados!$A$2:$ZZ$294, 256, MATCH($B$3, resultados!$A$1:$ZZ$1, 0))</f>
        <v>#N/A</v>
      </c>
    </row>
    <row r="263" spans="1:3" x14ac:dyDescent="0.25">
      <c r="A263" t="e">
        <f>INDEX(resultados!$A$2:$ZZ$294, 257, MATCH($B$1, resultados!$A$1:$ZZ$1, 0))</f>
        <v>#N/A</v>
      </c>
      <c r="B263" t="e">
        <f>INDEX(resultados!$A$2:$ZZ$294, 257, MATCH($B$2, resultados!$A$1:$ZZ$1, 0))</f>
        <v>#N/A</v>
      </c>
      <c r="C263" t="e">
        <f>INDEX(resultados!$A$2:$ZZ$294, 257, MATCH($B$3, resultados!$A$1:$ZZ$1, 0))</f>
        <v>#N/A</v>
      </c>
    </row>
    <row r="264" spans="1:3" x14ac:dyDescent="0.25">
      <c r="A264" t="e">
        <f>INDEX(resultados!$A$2:$ZZ$294, 258, MATCH($B$1, resultados!$A$1:$ZZ$1, 0))</f>
        <v>#N/A</v>
      </c>
      <c r="B264" t="e">
        <f>INDEX(resultados!$A$2:$ZZ$294, 258, MATCH($B$2, resultados!$A$1:$ZZ$1, 0))</f>
        <v>#N/A</v>
      </c>
      <c r="C264" t="e">
        <f>INDEX(resultados!$A$2:$ZZ$294, 258, MATCH($B$3, resultados!$A$1:$ZZ$1, 0))</f>
        <v>#N/A</v>
      </c>
    </row>
    <row r="265" spans="1:3" x14ac:dyDescent="0.25">
      <c r="A265" t="e">
        <f>INDEX(resultados!$A$2:$ZZ$294, 259, MATCH($B$1, resultados!$A$1:$ZZ$1, 0))</f>
        <v>#N/A</v>
      </c>
      <c r="B265" t="e">
        <f>INDEX(resultados!$A$2:$ZZ$294, 259, MATCH($B$2, resultados!$A$1:$ZZ$1, 0))</f>
        <v>#N/A</v>
      </c>
      <c r="C265" t="e">
        <f>INDEX(resultados!$A$2:$ZZ$294, 259, MATCH($B$3, resultados!$A$1:$ZZ$1, 0))</f>
        <v>#N/A</v>
      </c>
    </row>
    <row r="266" spans="1:3" x14ac:dyDescent="0.25">
      <c r="A266" t="e">
        <f>INDEX(resultados!$A$2:$ZZ$294, 260, MATCH($B$1, resultados!$A$1:$ZZ$1, 0))</f>
        <v>#N/A</v>
      </c>
      <c r="B266" t="e">
        <f>INDEX(resultados!$A$2:$ZZ$294, 260, MATCH($B$2, resultados!$A$1:$ZZ$1, 0))</f>
        <v>#N/A</v>
      </c>
      <c r="C266" t="e">
        <f>INDEX(resultados!$A$2:$ZZ$294, 260, MATCH($B$3, resultados!$A$1:$ZZ$1, 0))</f>
        <v>#N/A</v>
      </c>
    </row>
    <row r="267" spans="1:3" x14ac:dyDescent="0.25">
      <c r="A267" t="e">
        <f>INDEX(resultados!$A$2:$ZZ$294, 261, MATCH($B$1, resultados!$A$1:$ZZ$1, 0))</f>
        <v>#N/A</v>
      </c>
      <c r="B267" t="e">
        <f>INDEX(resultados!$A$2:$ZZ$294, 261, MATCH($B$2, resultados!$A$1:$ZZ$1, 0))</f>
        <v>#N/A</v>
      </c>
      <c r="C267" t="e">
        <f>INDEX(resultados!$A$2:$ZZ$294, 261, MATCH($B$3, resultados!$A$1:$ZZ$1, 0))</f>
        <v>#N/A</v>
      </c>
    </row>
    <row r="268" spans="1:3" x14ac:dyDescent="0.25">
      <c r="A268" t="e">
        <f>INDEX(resultados!$A$2:$ZZ$294, 262, MATCH($B$1, resultados!$A$1:$ZZ$1, 0))</f>
        <v>#N/A</v>
      </c>
      <c r="B268" t="e">
        <f>INDEX(resultados!$A$2:$ZZ$294, 262, MATCH($B$2, resultados!$A$1:$ZZ$1, 0))</f>
        <v>#N/A</v>
      </c>
      <c r="C268" t="e">
        <f>INDEX(resultados!$A$2:$ZZ$294, 262, MATCH($B$3, resultados!$A$1:$ZZ$1, 0))</f>
        <v>#N/A</v>
      </c>
    </row>
    <row r="269" spans="1:3" x14ac:dyDescent="0.25">
      <c r="A269" t="e">
        <f>INDEX(resultados!$A$2:$ZZ$294, 263, MATCH($B$1, resultados!$A$1:$ZZ$1, 0))</f>
        <v>#N/A</v>
      </c>
      <c r="B269" t="e">
        <f>INDEX(resultados!$A$2:$ZZ$294, 263, MATCH($B$2, resultados!$A$1:$ZZ$1, 0))</f>
        <v>#N/A</v>
      </c>
      <c r="C269" t="e">
        <f>INDEX(resultados!$A$2:$ZZ$294, 263, MATCH($B$3, resultados!$A$1:$ZZ$1, 0))</f>
        <v>#N/A</v>
      </c>
    </row>
    <row r="270" spans="1:3" x14ac:dyDescent="0.25">
      <c r="A270" t="e">
        <f>INDEX(resultados!$A$2:$ZZ$294, 264, MATCH($B$1, resultados!$A$1:$ZZ$1, 0))</f>
        <v>#N/A</v>
      </c>
      <c r="B270" t="e">
        <f>INDEX(resultados!$A$2:$ZZ$294, 264, MATCH($B$2, resultados!$A$1:$ZZ$1, 0))</f>
        <v>#N/A</v>
      </c>
      <c r="C270" t="e">
        <f>INDEX(resultados!$A$2:$ZZ$294, 264, MATCH($B$3, resultados!$A$1:$ZZ$1, 0))</f>
        <v>#N/A</v>
      </c>
    </row>
    <row r="271" spans="1:3" x14ac:dyDescent="0.25">
      <c r="A271" t="e">
        <f>INDEX(resultados!$A$2:$ZZ$294, 265, MATCH($B$1, resultados!$A$1:$ZZ$1, 0))</f>
        <v>#N/A</v>
      </c>
      <c r="B271" t="e">
        <f>INDEX(resultados!$A$2:$ZZ$294, 265, MATCH($B$2, resultados!$A$1:$ZZ$1, 0))</f>
        <v>#N/A</v>
      </c>
      <c r="C271" t="e">
        <f>INDEX(resultados!$A$2:$ZZ$294, 265, MATCH($B$3, resultados!$A$1:$ZZ$1, 0))</f>
        <v>#N/A</v>
      </c>
    </row>
    <row r="272" spans="1:3" x14ac:dyDescent="0.25">
      <c r="A272" t="e">
        <f>INDEX(resultados!$A$2:$ZZ$294, 266, MATCH($B$1, resultados!$A$1:$ZZ$1, 0))</f>
        <v>#N/A</v>
      </c>
      <c r="B272" t="e">
        <f>INDEX(resultados!$A$2:$ZZ$294, 266, MATCH($B$2, resultados!$A$1:$ZZ$1, 0))</f>
        <v>#N/A</v>
      </c>
      <c r="C272" t="e">
        <f>INDEX(resultados!$A$2:$ZZ$294, 266, MATCH($B$3, resultados!$A$1:$ZZ$1, 0))</f>
        <v>#N/A</v>
      </c>
    </row>
    <row r="273" spans="1:3" x14ac:dyDescent="0.25">
      <c r="A273" t="e">
        <f>INDEX(resultados!$A$2:$ZZ$294, 267, MATCH($B$1, resultados!$A$1:$ZZ$1, 0))</f>
        <v>#N/A</v>
      </c>
      <c r="B273" t="e">
        <f>INDEX(resultados!$A$2:$ZZ$294, 267, MATCH($B$2, resultados!$A$1:$ZZ$1, 0))</f>
        <v>#N/A</v>
      </c>
      <c r="C273" t="e">
        <f>INDEX(resultados!$A$2:$ZZ$294, 267, MATCH($B$3, resultados!$A$1:$ZZ$1, 0))</f>
        <v>#N/A</v>
      </c>
    </row>
    <row r="274" spans="1:3" x14ac:dyDescent="0.25">
      <c r="A274" t="e">
        <f>INDEX(resultados!$A$2:$ZZ$294, 268, MATCH($B$1, resultados!$A$1:$ZZ$1, 0))</f>
        <v>#N/A</v>
      </c>
      <c r="B274" t="e">
        <f>INDEX(resultados!$A$2:$ZZ$294, 268, MATCH($B$2, resultados!$A$1:$ZZ$1, 0))</f>
        <v>#N/A</v>
      </c>
      <c r="C274" t="e">
        <f>INDEX(resultados!$A$2:$ZZ$294, 268, MATCH($B$3, resultados!$A$1:$ZZ$1, 0))</f>
        <v>#N/A</v>
      </c>
    </row>
    <row r="275" spans="1:3" x14ac:dyDescent="0.25">
      <c r="A275" t="e">
        <f>INDEX(resultados!$A$2:$ZZ$294, 269, MATCH($B$1, resultados!$A$1:$ZZ$1, 0))</f>
        <v>#N/A</v>
      </c>
      <c r="B275" t="e">
        <f>INDEX(resultados!$A$2:$ZZ$294, 269, MATCH($B$2, resultados!$A$1:$ZZ$1, 0))</f>
        <v>#N/A</v>
      </c>
      <c r="C275" t="e">
        <f>INDEX(resultados!$A$2:$ZZ$294, 269, MATCH($B$3, resultados!$A$1:$ZZ$1, 0))</f>
        <v>#N/A</v>
      </c>
    </row>
    <row r="276" spans="1:3" x14ac:dyDescent="0.25">
      <c r="A276" t="e">
        <f>INDEX(resultados!$A$2:$ZZ$294, 270, MATCH($B$1, resultados!$A$1:$ZZ$1, 0))</f>
        <v>#N/A</v>
      </c>
      <c r="B276" t="e">
        <f>INDEX(resultados!$A$2:$ZZ$294, 270, MATCH($B$2, resultados!$A$1:$ZZ$1, 0))</f>
        <v>#N/A</v>
      </c>
      <c r="C276" t="e">
        <f>INDEX(resultados!$A$2:$ZZ$294, 270, MATCH($B$3, resultados!$A$1:$ZZ$1, 0))</f>
        <v>#N/A</v>
      </c>
    </row>
    <row r="277" spans="1:3" x14ac:dyDescent="0.25">
      <c r="A277" t="e">
        <f>INDEX(resultados!$A$2:$ZZ$294, 271, MATCH($B$1, resultados!$A$1:$ZZ$1, 0))</f>
        <v>#N/A</v>
      </c>
      <c r="B277" t="e">
        <f>INDEX(resultados!$A$2:$ZZ$294, 271, MATCH($B$2, resultados!$A$1:$ZZ$1, 0))</f>
        <v>#N/A</v>
      </c>
      <c r="C277" t="e">
        <f>INDEX(resultados!$A$2:$ZZ$294, 271, MATCH($B$3, resultados!$A$1:$ZZ$1, 0))</f>
        <v>#N/A</v>
      </c>
    </row>
    <row r="278" spans="1:3" x14ac:dyDescent="0.25">
      <c r="A278" t="e">
        <f>INDEX(resultados!$A$2:$ZZ$294, 272, MATCH($B$1, resultados!$A$1:$ZZ$1, 0))</f>
        <v>#N/A</v>
      </c>
      <c r="B278" t="e">
        <f>INDEX(resultados!$A$2:$ZZ$294, 272, MATCH($B$2, resultados!$A$1:$ZZ$1, 0))</f>
        <v>#N/A</v>
      </c>
      <c r="C278" t="e">
        <f>INDEX(resultados!$A$2:$ZZ$294, 272, MATCH($B$3, resultados!$A$1:$ZZ$1, 0))</f>
        <v>#N/A</v>
      </c>
    </row>
    <row r="279" spans="1:3" x14ac:dyDescent="0.25">
      <c r="A279" t="e">
        <f>INDEX(resultados!$A$2:$ZZ$294, 273, MATCH($B$1, resultados!$A$1:$ZZ$1, 0))</f>
        <v>#N/A</v>
      </c>
      <c r="B279" t="e">
        <f>INDEX(resultados!$A$2:$ZZ$294, 273, MATCH($B$2, resultados!$A$1:$ZZ$1, 0))</f>
        <v>#N/A</v>
      </c>
      <c r="C279" t="e">
        <f>INDEX(resultados!$A$2:$ZZ$294, 273, MATCH($B$3, resultados!$A$1:$ZZ$1, 0))</f>
        <v>#N/A</v>
      </c>
    </row>
    <row r="280" spans="1:3" x14ac:dyDescent="0.25">
      <c r="A280" t="e">
        <f>INDEX(resultados!$A$2:$ZZ$294, 274, MATCH($B$1, resultados!$A$1:$ZZ$1, 0))</f>
        <v>#N/A</v>
      </c>
      <c r="B280" t="e">
        <f>INDEX(resultados!$A$2:$ZZ$294, 274, MATCH($B$2, resultados!$A$1:$ZZ$1, 0))</f>
        <v>#N/A</v>
      </c>
      <c r="C280" t="e">
        <f>INDEX(resultados!$A$2:$ZZ$294, 274, MATCH($B$3, resultados!$A$1:$ZZ$1, 0))</f>
        <v>#N/A</v>
      </c>
    </row>
    <row r="281" spans="1:3" x14ac:dyDescent="0.25">
      <c r="A281" t="e">
        <f>INDEX(resultados!$A$2:$ZZ$294, 275, MATCH($B$1, resultados!$A$1:$ZZ$1, 0))</f>
        <v>#N/A</v>
      </c>
      <c r="B281" t="e">
        <f>INDEX(resultados!$A$2:$ZZ$294, 275, MATCH($B$2, resultados!$A$1:$ZZ$1, 0))</f>
        <v>#N/A</v>
      </c>
      <c r="C281" t="e">
        <f>INDEX(resultados!$A$2:$ZZ$294, 275, MATCH($B$3, resultados!$A$1:$ZZ$1, 0))</f>
        <v>#N/A</v>
      </c>
    </row>
    <row r="282" spans="1:3" x14ac:dyDescent="0.25">
      <c r="A282" t="e">
        <f>INDEX(resultados!$A$2:$ZZ$294, 276, MATCH($B$1, resultados!$A$1:$ZZ$1, 0))</f>
        <v>#N/A</v>
      </c>
      <c r="B282" t="e">
        <f>INDEX(resultados!$A$2:$ZZ$294, 276, MATCH($B$2, resultados!$A$1:$ZZ$1, 0))</f>
        <v>#N/A</v>
      </c>
      <c r="C282" t="e">
        <f>INDEX(resultados!$A$2:$ZZ$294, 276, MATCH($B$3, resultados!$A$1:$ZZ$1, 0))</f>
        <v>#N/A</v>
      </c>
    </row>
    <row r="283" spans="1:3" x14ac:dyDescent="0.25">
      <c r="A283" t="e">
        <f>INDEX(resultados!$A$2:$ZZ$294, 277, MATCH($B$1, resultados!$A$1:$ZZ$1, 0))</f>
        <v>#N/A</v>
      </c>
      <c r="B283" t="e">
        <f>INDEX(resultados!$A$2:$ZZ$294, 277, MATCH($B$2, resultados!$A$1:$ZZ$1, 0))</f>
        <v>#N/A</v>
      </c>
      <c r="C283" t="e">
        <f>INDEX(resultados!$A$2:$ZZ$294, 277, MATCH($B$3, resultados!$A$1:$ZZ$1, 0))</f>
        <v>#N/A</v>
      </c>
    </row>
    <row r="284" spans="1:3" x14ac:dyDescent="0.25">
      <c r="A284" t="e">
        <f>INDEX(resultados!$A$2:$ZZ$294, 278, MATCH($B$1, resultados!$A$1:$ZZ$1, 0))</f>
        <v>#N/A</v>
      </c>
      <c r="B284" t="e">
        <f>INDEX(resultados!$A$2:$ZZ$294, 278, MATCH($B$2, resultados!$A$1:$ZZ$1, 0))</f>
        <v>#N/A</v>
      </c>
      <c r="C284" t="e">
        <f>INDEX(resultados!$A$2:$ZZ$294, 278, MATCH($B$3, resultados!$A$1:$ZZ$1, 0))</f>
        <v>#N/A</v>
      </c>
    </row>
    <row r="285" spans="1:3" x14ac:dyDescent="0.25">
      <c r="A285" t="e">
        <f>INDEX(resultados!$A$2:$ZZ$294, 279, MATCH($B$1, resultados!$A$1:$ZZ$1, 0))</f>
        <v>#N/A</v>
      </c>
      <c r="B285" t="e">
        <f>INDEX(resultados!$A$2:$ZZ$294, 279, MATCH($B$2, resultados!$A$1:$ZZ$1, 0))</f>
        <v>#N/A</v>
      </c>
      <c r="C285" t="e">
        <f>INDEX(resultados!$A$2:$ZZ$294, 279, MATCH($B$3, resultados!$A$1:$ZZ$1, 0))</f>
        <v>#N/A</v>
      </c>
    </row>
    <row r="286" spans="1:3" x14ac:dyDescent="0.25">
      <c r="A286" t="e">
        <f>INDEX(resultados!$A$2:$ZZ$294, 280, MATCH($B$1, resultados!$A$1:$ZZ$1, 0))</f>
        <v>#N/A</v>
      </c>
      <c r="B286" t="e">
        <f>INDEX(resultados!$A$2:$ZZ$294, 280, MATCH($B$2, resultados!$A$1:$ZZ$1, 0))</f>
        <v>#N/A</v>
      </c>
      <c r="C286" t="e">
        <f>INDEX(resultados!$A$2:$ZZ$294, 280, MATCH($B$3, resultados!$A$1:$ZZ$1, 0))</f>
        <v>#N/A</v>
      </c>
    </row>
    <row r="287" spans="1:3" x14ac:dyDescent="0.25">
      <c r="A287" t="e">
        <f>INDEX(resultados!$A$2:$ZZ$294, 281, MATCH($B$1, resultados!$A$1:$ZZ$1, 0))</f>
        <v>#N/A</v>
      </c>
      <c r="B287" t="e">
        <f>INDEX(resultados!$A$2:$ZZ$294, 281, MATCH($B$2, resultados!$A$1:$ZZ$1, 0))</f>
        <v>#N/A</v>
      </c>
      <c r="C287" t="e">
        <f>INDEX(resultados!$A$2:$ZZ$294, 281, MATCH($B$3, resultados!$A$1:$ZZ$1, 0))</f>
        <v>#N/A</v>
      </c>
    </row>
    <row r="288" spans="1:3" x14ac:dyDescent="0.25">
      <c r="A288" t="e">
        <f>INDEX(resultados!$A$2:$ZZ$294, 282, MATCH($B$1, resultados!$A$1:$ZZ$1, 0))</f>
        <v>#N/A</v>
      </c>
      <c r="B288" t="e">
        <f>INDEX(resultados!$A$2:$ZZ$294, 282, MATCH($B$2, resultados!$A$1:$ZZ$1, 0))</f>
        <v>#N/A</v>
      </c>
      <c r="C288" t="e">
        <f>INDEX(resultados!$A$2:$ZZ$294, 282, MATCH($B$3, resultados!$A$1:$ZZ$1, 0))</f>
        <v>#N/A</v>
      </c>
    </row>
    <row r="289" spans="1:3" x14ac:dyDescent="0.25">
      <c r="A289" t="e">
        <f>INDEX(resultados!$A$2:$ZZ$294, 283, MATCH($B$1, resultados!$A$1:$ZZ$1, 0))</f>
        <v>#N/A</v>
      </c>
      <c r="B289" t="e">
        <f>INDEX(resultados!$A$2:$ZZ$294, 283, MATCH($B$2, resultados!$A$1:$ZZ$1, 0))</f>
        <v>#N/A</v>
      </c>
      <c r="C289" t="e">
        <f>INDEX(resultados!$A$2:$ZZ$294, 283, MATCH($B$3, resultados!$A$1:$ZZ$1, 0))</f>
        <v>#N/A</v>
      </c>
    </row>
    <row r="290" spans="1:3" x14ac:dyDescent="0.25">
      <c r="A290" t="e">
        <f>INDEX(resultados!$A$2:$ZZ$294, 284, MATCH($B$1, resultados!$A$1:$ZZ$1, 0))</f>
        <v>#N/A</v>
      </c>
      <c r="B290" t="e">
        <f>INDEX(resultados!$A$2:$ZZ$294, 284, MATCH($B$2, resultados!$A$1:$ZZ$1, 0))</f>
        <v>#N/A</v>
      </c>
      <c r="C290" t="e">
        <f>INDEX(resultados!$A$2:$ZZ$294, 284, MATCH($B$3, resultados!$A$1:$ZZ$1, 0))</f>
        <v>#N/A</v>
      </c>
    </row>
    <row r="291" spans="1:3" x14ac:dyDescent="0.25">
      <c r="A291" t="e">
        <f>INDEX(resultados!$A$2:$ZZ$294, 285, MATCH($B$1, resultados!$A$1:$ZZ$1, 0))</f>
        <v>#N/A</v>
      </c>
      <c r="B291" t="e">
        <f>INDEX(resultados!$A$2:$ZZ$294, 285, MATCH($B$2, resultados!$A$1:$ZZ$1, 0))</f>
        <v>#N/A</v>
      </c>
      <c r="C291" t="e">
        <f>INDEX(resultados!$A$2:$ZZ$294, 285, MATCH($B$3, resultados!$A$1:$ZZ$1, 0))</f>
        <v>#N/A</v>
      </c>
    </row>
    <row r="292" spans="1:3" x14ac:dyDescent="0.25">
      <c r="A292" t="e">
        <f>INDEX(resultados!$A$2:$ZZ$294, 286, MATCH($B$1, resultados!$A$1:$ZZ$1, 0))</f>
        <v>#N/A</v>
      </c>
      <c r="B292" t="e">
        <f>INDEX(resultados!$A$2:$ZZ$294, 286, MATCH($B$2, resultados!$A$1:$ZZ$1, 0))</f>
        <v>#N/A</v>
      </c>
      <c r="C292" t="e">
        <f>INDEX(resultados!$A$2:$ZZ$294, 286, MATCH($B$3, resultados!$A$1:$ZZ$1, 0))</f>
        <v>#N/A</v>
      </c>
    </row>
    <row r="293" spans="1:3" x14ac:dyDescent="0.25">
      <c r="A293" t="e">
        <f>INDEX(resultados!$A$2:$ZZ$294, 287, MATCH($B$1, resultados!$A$1:$ZZ$1, 0))</f>
        <v>#N/A</v>
      </c>
      <c r="B293" t="e">
        <f>INDEX(resultados!$A$2:$ZZ$294, 287, MATCH($B$2, resultados!$A$1:$ZZ$1, 0))</f>
        <v>#N/A</v>
      </c>
      <c r="C293" t="e">
        <f>INDEX(resultados!$A$2:$ZZ$294, 287, MATCH($B$3, resultados!$A$1:$ZZ$1, 0))</f>
        <v>#N/A</v>
      </c>
    </row>
    <row r="294" spans="1:3" x14ac:dyDescent="0.25">
      <c r="A294" t="e">
        <f>INDEX(resultados!$A$2:$ZZ$294, 288, MATCH($B$1, resultados!$A$1:$ZZ$1, 0))</f>
        <v>#N/A</v>
      </c>
      <c r="B294" t="e">
        <f>INDEX(resultados!$A$2:$ZZ$294, 288, MATCH($B$2, resultados!$A$1:$ZZ$1, 0))</f>
        <v>#N/A</v>
      </c>
      <c r="C294" t="e">
        <f>INDEX(resultados!$A$2:$ZZ$294, 288, MATCH($B$3, resultados!$A$1:$ZZ$1, 0))</f>
        <v>#N/A</v>
      </c>
    </row>
    <row r="295" spans="1:3" x14ac:dyDescent="0.25">
      <c r="A295" t="e">
        <f>INDEX(resultados!$A$2:$ZZ$294, 289, MATCH($B$1, resultados!$A$1:$ZZ$1, 0))</f>
        <v>#N/A</v>
      </c>
      <c r="B295" t="e">
        <f>INDEX(resultados!$A$2:$ZZ$294, 289, MATCH($B$2, resultados!$A$1:$ZZ$1, 0))</f>
        <v>#N/A</v>
      </c>
      <c r="C295" t="e">
        <f>INDEX(resultados!$A$2:$ZZ$294, 289, MATCH($B$3, resultados!$A$1:$ZZ$1, 0))</f>
        <v>#N/A</v>
      </c>
    </row>
    <row r="296" spans="1:3" x14ac:dyDescent="0.25">
      <c r="A296" t="e">
        <f>INDEX(resultados!$A$2:$ZZ$294, 290, MATCH($B$1, resultados!$A$1:$ZZ$1, 0))</f>
        <v>#N/A</v>
      </c>
      <c r="B296" t="e">
        <f>INDEX(resultados!$A$2:$ZZ$294, 290, MATCH($B$2, resultados!$A$1:$ZZ$1, 0))</f>
        <v>#N/A</v>
      </c>
      <c r="C296" t="e">
        <f>INDEX(resultados!$A$2:$ZZ$294, 290, MATCH($B$3, resultados!$A$1:$ZZ$1, 0))</f>
        <v>#N/A</v>
      </c>
    </row>
    <row r="297" spans="1:3" x14ac:dyDescent="0.25">
      <c r="A297" t="e">
        <f>INDEX(resultados!$A$2:$ZZ$294, 291, MATCH($B$1, resultados!$A$1:$ZZ$1, 0))</f>
        <v>#N/A</v>
      </c>
      <c r="B297" t="e">
        <f>INDEX(resultados!$A$2:$ZZ$294, 291, MATCH($B$2, resultados!$A$1:$ZZ$1, 0))</f>
        <v>#N/A</v>
      </c>
      <c r="C297" t="e">
        <f>INDEX(resultados!$A$2:$ZZ$294, 291, MATCH($B$3, resultados!$A$1:$ZZ$1, 0))</f>
        <v>#N/A</v>
      </c>
    </row>
    <row r="298" spans="1:3" x14ac:dyDescent="0.25">
      <c r="A298" t="e">
        <f>INDEX(resultados!$A$2:$ZZ$294, 292, MATCH($B$1, resultados!$A$1:$ZZ$1, 0))</f>
        <v>#N/A</v>
      </c>
      <c r="B298" t="e">
        <f>INDEX(resultados!$A$2:$ZZ$294, 292, MATCH($B$2, resultados!$A$1:$ZZ$1, 0))</f>
        <v>#N/A</v>
      </c>
      <c r="C298" t="e">
        <f>INDEX(resultados!$A$2:$ZZ$294, 292, MATCH($B$3, resultados!$A$1:$ZZ$1, 0))</f>
        <v>#N/A</v>
      </c>
    </row>
    <row r="299" spans="1:3" x14ac:dyDescent="0.25">
      <c r="A299" t="e">
        <f>INDEX(resultados!$A$2:$ZZ$294, 293, MATCH($B$1, resultados!$A$1:$ZZ$1, 0))</f>
        <v>#N/A</v>
      </c>
      <c r="B299" t="e">
        <f>INDEX(resultados!$A$2:$ZZ$294, 293, MATCH($B$2, resultados!$A$1:$ZZ$1, 0))</f>
        <v>#N/A</v>
      </c>
      <c r="C299" t="e">
        <f>INDEX(resultados!$A$2:$ZZ$294, 293,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2.2349999999999999</v>
      </c>
      <c r="E2">
        <v>44.74</v>
      </c>
      <c r="F2">
        <v>38.35</v>
      </c>
      <c r="G2">
        <v>9.75</v>
      </c>
      <c r="H2">
        <v>0.2</v>
      </c>
      <c r="I2">
        <v>236</v>
      </c>
      <c r="J2">
        <v>89.87</v>
      </c>
      <c r="K2">
        <v>37.549999999999997</v>
      </c>
      <c r="L2">
        <v>1</v>
      </c>
      <c r="M2">
        <v>234</v>
      </c>
      <c r="N2">
        <v>11.32</v>
      </c>
      <c r="O2">
        <v>11317.98</v>
      </c>
      <c r="P2">
        <v>325.25</v>
      </c>
      <c r="Q2">
        <v>773.92</v>
      </c>
      <c r="R2">
        <v>409.56</v>
      </c>
      <c r="S2">
        <v>98.14</v>
      </c>
      <c r="T2">
        <v>150667.57999999999</v>
      </c>
      <c r="U2">
        <v>0.24</v>
      </c>
      <c r="V2">
        <v>0.67</v>
      </c>
      <c r="W2">
        <v>12.67</v>
      </c>
      <c r="X2">
        <v>9.07</v>
      </c>
      <c r="Y2">
        <v>2</v>
      </c>
      <c r="Z2">
        <v>10</v>
      </c>
      <c r="AA2">
        <v>596.50671699367263</v>
      </c>
      <c r="AB2">
        <v>816.16680620980617</v>
      </c>
      <c r="AC2">
        <v>738.27299172244841</v>
      </c>
      <c r="AD2">
        <v>596506.71699367266</v>
      </c>
      <c r="AE2">
        <v>816166.80620980612</v>
      </c>
      <c r="AF2">
        <v>7.7974316458286265E-6</v>
      </c>
      <c r="AG2">
        <v>30</v>
      </c>
      <c r="AH2">
        <v>738272.99172244838</v>
      </c>
    </row>
    <row r="3" spans="1:34" x14ac:dyDescent="0.25">
      <c r="A3">
        <v>1</v>
      </c>
      <c r="B3">
        <v>40</v>
      </c>
      <c r="C3" t="s">
        <v>34</v>
      </c>
      <c r="D3">
        <v>2.7143000000000002</v>
      </c>
      <c r="E3">
        <v>36.840000000000003</v>
      </c>
      <c r="F3">
        <v>33.01</v>
      </c>
      <c r="G3">
        <v>19.809999999999999</v>
      </c>
      <c r="H3">
        <v>0.39</v>
      </c>
      <c r="I3">
        <v>100</v>
      </c>
      <c r="J3">
        <v>91.1</v>
      </c>
      <c r="K3">
        <v>37.549999999999997</v>
      </c>
      <c r="L3">
        <v>2</v>
      </c>
      <c r="M3">
        <v>98</v>
      </c>
      <c r="N3">
        <v>11.54</v>
      </c>
      <c r="O3">
        <v>11468.97</v>
      </c>
      <c r="P3">
        <v>274.63</v>
      </c>
      <c r="Q3">
        <v>772.8</v>
      </c>
      <c r="R3">
        <v>231.85</v>
      </c>
      <c r="S3">
        <v>98.14</v>
      </c>
      <c r="T3">
        <v>62492.23</v>
      </c>
      <c r="U3">
        <v>0.42</v>
      </c>
      <c r="V3">
        <v>0.78</v>
      </c>
      <c r="W3">
        <v>12.44</v>
      </c>
      <c r="X3">
        <v>3.75</v>
      </c>
      <c r="Y3">
        <v>2</v>
      </c>
      <c r="Z3">
        <v>10</v>
      </c>
      <c r="AA3">
        <v>446.36898348935802</v>
      </c>
      <c r="AB3">
        <v>610.74173561987152</v>
      </c>
      <c r="AC3">
        <v>552.45340155371991</v>
      </c>
      <c r="AD3">
        <v>446368.98348935798</v>
      </c>
      <c r="AE3">
        <v>610741.73561987153</v>
      </c>
      <c r="AF3">
        <v>9.4696056896074477E-6</v>
      </c>
      <c r="AG3">
        <v>24</v>
      </c>
      <c r="AH3">
        <v>552453.40155371989</v>
      </c>
    </row>
    <row r="4" spans="1:34" x14ac:dyDescent="0.25">
      <c r="A4">
        <v>2</v>
      </c>
      <c r="B4">
        <v>40</v>
      </c>
      <c r="C4" t="s">
        <v>34</v>
      </c>
      <c r="D4">
        <v>2.8824999999999998</v>
      </c>
      <c r="E4">
        <v>34.69</v>
      </c>
      <c r="F4">
        <v>31.56</v>
      </c>
      <c r="G4">
        <v>30.06</v>
      </c>
      <c r="H4">
        <v>0.56999999999999995</v>
      </c>
      <c r="I4">
        <v>63</v>
      </c>
      <c r="J4">
        <v>92.32</v>
      </c>
      <c r="K4">
        <v>37.549999999999997</v>
      </c>
      <c r="L4">
        <v>3</v>
      </c>
      <c r="M4">
        <v>61</v>
      </c>
      <c r="N4">
        <v>11.77</v>
      </c>
      <c r="O4">
        <v>11620.34</v>
      </c>
      <c r="P4">
        <v>256.58999999999997</v>
      </c>
      <c r="Q4">
        <v>772.29</v>
      </c>
      <c r="R4">
        <v>183.74</v>
      </c>
      <c r="S4">
        <v>98.14</v>
      </c>
      <c r="T4">
        <v>38621.480000000003</v>
      </c>
      <c r="U4">
        <v>0.53</v>
      </c>
      <c r="V4">
        <v>0.81</v>
      </c>
      <c r="W4">
        <v>12.38</v>
      </c>
      <c r="X4">
        <v>2.31</v>
      </c>
      <c r="Y4">
        <v>2</v>
      </c>
      <c r="Z4">
        <v>10</v>
      </c>
      <c r="AA4">
        <v>412.36217341790348</v>
      </c>
      <c r="AB4">
        <v>564.21211780553119</v>
      </c>
      <c r="AC4">
        <v>510.36450515885139</v>
      </c>
      <c r="AD4">
        <v>412362.17341790348</v>
      </c>
      <c r="AE4">
        <v>564212.11780553125</v>
      </c>
      <c r="AF4">
        <v>1.005641911369173E-5</v>
      </c>
      <c r="AG4">
        <v>23</v>
      </c>
      <c r="AH4">
        <v>510364.50515885139</v>
      </c>
    </row>
    <row r="5" spans="1:34" x14ac:dyDescent="0.25">
      <c r="A5">
        <v>3</v>
      </c>
      <c r="B5">
        <v>40</v>
      </c>
      <c r="C5" t="s">
        <v>34</v>
      </c>
      <c r="D5">
        <v>2.9670000000000001</v>
      </c>
      <c r="E5">
        <v>33.700000000000003</v>
      </c>
      <c r="F5">
        <v>30.91</v>
      </c>
      <c r="G5">
        <v>41.22</v>
      </c>
      <c r="H5">
        <v>0.75</v>
      </c>
      <c r="I5">
        <v>45</v>
      </c>
      <c r="J5">
        <v>93.55</v>
      </c>
      <c r="K5">
        <v>37.549999999999997</v>
      </c>
      <c r="L5">
        <v>4</v>
      </c>
      <c r="M5">
        <v>43</v>
      </c>
      <c r="N5">
        <v>12</v>
      </c>
      <c r="O5">
        <v>11772.07</v>
      </c>
      <c r="P5">
        <v>245.23</v>
      </c>
      <c r="Q5">
        <v>772.33</v>
      </c>
      <c r="R5">
        <v>162.30000000000001</v>
      </c>
      <c r="S5">
        <v>98.14</v>
      </c>
      <c r="T5">
        <v>27995.29</v>
      </c>
      <c r="U5">
        <v>0.6</v>
      </c>
      <c r="V5">
        <v>0.83</v>
      </c>
      <c r="W5">
        <v>12.34</v>
      </c>
      <c r="X5">
        <v>1.66</v>
      </c>
      <c r="Y5">
        <v>2</v>
      </c>
      <c r="Z5">
        <v>10</v>
      </c>
      <c r="AA5">
        <v>390.71852321150197</v>
      </c>
      <c r="AB5">
        <v>534.5983207426757</v>
      </c>
      <c r="AC5">
        <v>483.57700732444948</v>
      </c>
      <c r="AD5">
        <v>390718.523211502</v>
      </c>
      <c r="AE5">
        <v>534598.32074267569</v>
      </c>
      <c r="AF5">
        <v>1.035122133922753E-5</v>
      </c>
      <c r="AG5">
        <v>22</v>
      </c>
      <c r="AH5">
        <v>483577.00732444949</v>
      </c>
    </row>
    <row r="6" spans="1:34" x14ac:dyDescent="0.25">
      <c r="A6">
        <v>4</v>
      </c>
      <c r="B6">
        <v>40</v>
      </c>
      <c r="C6" t="s">
        <v>34</v>
      </c>
      <c r="D6">
        <v>3.0188000000000001</v>
      </c>
      <c r="E6">
        <v>33.130000000000003</v>
      </c>
      <c r="F6">
        <v>30.52</v>
      </c>
      <c r="G6">
        <v>52.33</v>
      </c>
      <c r="H6">
        <v>0.93</v>
      </c>
      <c r="I6">
        <v>35</v>
      </c>
      <c r="J6">
        <v>94.79</v>
      </c>
      <c r="K6">
        <v>37.549999999999997</v>
      </c>
      <c r="L6">
        <v>5</v>
      </c>
      <c r="M6">
        <v>33</v>
      </c>
      <c r="N6">
        <v>12.23</v>
      </c>
      <c r="O6">
        <v>11924.18</v>
      </c>
      <c r="P6">
        <v>235.43</v>
      </c>
      <c r="Q6">
        <v>772.43</v>
      </c>
      <c r="R6">
        <v>149.26</v>
      </c>
      <c r="S6">
        <v>98.14</v>
      </c>
      <c r="T6">
        <v>21524.12</v>
      </c>
      <c r="U6">
        <v>0.66</v>
      </c>
      <c r="V6">
        <v>0.84</v>
      </c>
      <c r="W6">
        <v>12.33</v>
      </c>
      <c r="X6">
        <v>1.28</v>
      </c>
      <c r="Y6">
        <v>2</v>
      </c>
      <c r="Z6">
        <v>10</v>
      </c>
      <c r="AA6">
        <v>382.35142065733299</v>
      </c>
      <c r="AB6">
        <v>523.15008189754872</v>
      </c>
      <c r="AC6">
        <v>473.22137232699743</v>
      </c>
      <c r="AD6">
        <v>382351.42065733299</v>
      </c>
      <c r="AE6">
        <v>523150.08189754869</v>
      </c>
      <c r="AF6">
        <v>1.053194033665658E-5</v>
      </c>
      <c r="AG6">
        <v>22</v>
      </c>
      <c r="AH6">
        <v>473221.3723269974</v>
      </c>
    </row>
    <row r="7" spans="1:34" x14ac:dyDescent="0.25">
      <c r="A7">
        <v>5</v>
      </c>
      <c r="B7">
        <v>40</v>
      </c>
      <c r="C7" t="s">
        <v>34</v>
      </c>
      <c r="D7">
        <v>3.0573000000000001</v>
      </c>
      <c r="E7">
        <v>32.71</v>
      </c>
      <c r="F7">
        <v>30.24</v>
      </c>
      <c r="G7">
        <v>64.8</v>
      </c>
      <c r="H7">
        <v>1.1000000000000001</v>
      </c>
      <c r="I7">
        <v>28</v>
      </c>
      <c r="J7">
        <v>96.02</v>
      </c>
      <c r="K7">
        <v>37.549999999999997</v>
      </c>
      <c r="L7">
        <v>6</v>
      </c>
      <c r="M7">
        <v>26</v>
      </c>
      <c r="N7">
        <v>12.47</v>
      </c>
      <c r="O7">
        <v>12076.67</v>
      </c>
      <c r="P7">
        <v>226.32</v>
      </c>
      <c r="Q7">
        <v>772.34</v>
      </c>
      <c r="R7">
        <v>139.58000000000001</v>
      </c>
      <c r="S7">
        <v>98.14</v>
      </c>
      <c r="T7">
        <v>16716.53</v>
      </c>
      <c r="U7">
        <v>0.7</v>
      </c>
      <c r="V7">
        <v>0.85</v>
      </c>
      <c r="W7">
        <v>12.32</v>
      </c>
      <c r="X7">
        <v>0.99</v>
      </c>
      <c r="Y7">
        <v>2</v>
      </c>
      <c r="Z7">
        <v>10</v>
      </c>
      <c r="AA7">
        <v>375.52482031706302</v>
      </c>
      <c r="AB7">
        <v>513.80962614363989</v>
      </c>
      <c r="AC7">
        <v>464.77235656082962</v>
      </c>
      <c r="AD7">
        <v>375524.82031706301</v>
      </c>
      <c r="AE7">
        <v>513809.62614363991</v>
      </c>
      <c r="AF7">
        <v>1.066625851042142E-5</v>
      </c>
      <c r="AG7">
        <v>22</v>
      </c>
      <c r="AH7">
        <v>464772.35656082962</v>
      </c>
    </row>
    <row r="8" spans="1:34" x14ac:dyDescent="0.25">
      <c r="A8">
        <v>6</v>
      </c>
      <c r="B8">
        <v>40</v>
      </c>
      <c r="C8" t="s">
        <v>34</v>
      </c>
      <c r="D8">
        <v>3.0746000000000002</v>
      </c>
      <c r="E8">
        <v>32.520000000000003</v>
      </c>
      <c r="F8">
        <v>30.13</v>
      </c>
      <c r="G8">
        <v>75.33</v>
      </c>
      <c r="H8">
        <v>1.27</v>
      </c>
      <c r="I8">
        <v>24</v>
      </c>
      <c r="J8">
        <v>97.26</v>
      </c>
      <c r="K8">
        <v>37.549999999999997</v>
      </c>
      <c r="L8">
        <v>7</v>
      </c>
      <c r="M8">
        <v>22</v>
      </c>
      <c r="N8">
        <v>12.71</v>
      </c>
      <c r="O8">
        <v>12229.54</v>
      </c>
      <c r="P8">
        <v>218.01</v>
      </c>
      <c r="Q8">
        <v>772.19</v>
      </c>
      <c r="R8">
        <v>136.12</v>
      </c>
      <c r="S8">
        <v>98.14</v>
      </c>
      <c r="T8">
        <v>15009.85</v>
      </c>
      <c r="U8">
        <v>0.72</v>
      </c>
      <c r="V8">
        <v>0.85</v>
      </c>
      <c r="W8">
        <v>12.31</v>
      </c>
      <c r="X8">
        <v>0.88</v>
      </c>
      <c r="Y8">
        <v>2</v>
      </c>
      <c r="Z8">
        <v>10</v>
      </c>
      <c r="AA8">
        <v>370.68098330883828</v>
      </c>
      <c r="AB8">
        <v>507.18207465397978</v>
      </c>
      <c r="AC8">
        <v>458.77732928351583</v>
      </c>
      <c r="AD8">
        <v>370680.98330883827</v>
      </c>
      <c r="AE8">
        <v>507182.07465397991</v>
      </c>
      <c r="AF8">
        <v>1.0726614469022239E-5</v>
      </c>
      <c r="AG8">
        <v>22</v>
      </c>
      <c r="AH8">
        <v>458777.32928351581</v>
      </c>
    </row>
    <row r="9" spans="1:34" x14ac:dyDescent="0.25">
      <c r="A9">
        <v>7</v>
      </c>
      <c r="B9">
        <v>40</v>
      </c>
      <c r="C9" t="s">
        <v>34</v>
      </c>
      <c r="D9">
        <v>3.0912999999999999</v>
      </c>
      <c r="E9">
        <v>32.35</v>
      </c>
      <c r="F9">
        <v>30.01</v>
      </c>
      <c r="G9">
        <v>85.75</v>
      </c>
      <c r="H9">
        <v>1.43</v>
      </c>
      <c r="I9">
        <v>21</v>
      </c>
      <c r="J9">
        <v>98.5</v>
      </c>
      <c r="K9">
        <v>37.549999999999997</v>
      </c>
      <c r="L9">
        <v>8</v>
      </c>
      <c r="M9">
        <v>5</v>
      </c>
      <c r="N9">
        <v>12.95</v>
      </c>
      <c r="O9">
        <v>12382.79</v>
      </c>
      <c r="P9">
        <v>213.25</v>
      </c>
      <c r="Q9">
        <v>772.41</v>
      </c>
      <c r="R9">
        <v>131.6</v>
      </c>
      <c r="S9">
        <v>98.14</v>
      </c>
      <c r="T9">
        <v>12764.39</v>
      </c>
      <c r="U9">
        <v>0.75</v>
      </c>
      <c r="V9">
        <v>0.86</v>
      </c>
      <c r="W9">
        <v>12.32</v>
      </c>
      <c r="X9">
        <v>0.76</v>
      </c>
      <c r="Y9">
        <v>2</v>
      </c>
      <c r="Z9">
        <v>10</v>
      </c>
      <c r="AA9">
        <v>367.46276326724262</v>
      </c>
      <c r="AB9">
        <v>502.7787640152207</v>
      </c>
      <c r="AC9">
        <v>454.79426443203448</v>
      </c>
      <c r="AD9">
        <v>367462.76326724258</v>
      </c>
      <c r="AE9">
        <v>502778.76401522069</v>
      </c>
      <c r="AF9">
        <v>1.078487715738257E-5</v>
      </c>
      <c r="AG9">
        <v>22</v>
      </c>
      <c r="AH9">
        <v>454794.26443203451</v>
      </c>
    </row>
    <row r="10" spans="1:34" x14ac:dyDescent="0.25">
      <c r="A10">
        <v>8</v>
      </c>
      <c r="B10">
        <v>40</v>
      </c>
      <c r="C10" t="s">
        <v>34</v>
      </c>
      <c r="D10">
        <v>3.0901000000000001</v>
      </c>
      <c r="E10">
        <v>32.36</v>
      </c>
      <c r="F10">
        <v>30.02</v>
      </c>
      <c r="G10">
        <v>85.78</v>
      </c>
      <c r="H10">
        <v>1.59</v>
      </c>
      <c r="I10">
        <v>21</v>
      </c>
      <c r="J10">
        <v>99.75</v>
      </c>
      <c r="K10">
        <v>37.549999999999997</v>
      </c>
      <c r="L10">
        <v>9</v>
      </c>
      <c r="M10">
        <v>0</v>
      </c>
      <c r="N10">
        <v>13.2</v>
      </c>
      <c r="O10">
        <v>12536.43</v>
      </c>
      <c r="P10">
        <v>215.35</v>
      </c>
      <c r="Q10">
        <v>772.51</v>
      </c>
      <c r="R10">
        <v>131.96</v>
      </c>
      <c r="S10">
        <v>98.14</v>
      </c>
      <c r="T10">
        <v>12944.68</v>
      </c>
      <c r="U10">
        <v>0.74</v>
      </c>
      <c r="V10">
        <v>0.85</v>
      </c>
      <c r="W10">
        <v>12.33</v>
      </c>
      <c r="X10">
        <v>0.78</v>
      </c>
      <c r="Y10">
        <v>2</v>
      </c>
      <c r="Z10">
        <v>10</v>
      </c>
      <c r="AA10">
        <v>368.46976291108058</v>
      </c>
      <c r="AB10">
        <v>504.1565853536087</v>
      </c>
      <c r="AC10">
        <v>456.04058843567122</v>
      </c>
      <c r="AD10">
        <v>368469.76291108062</v>
      </c>
      <c r="AE10">
        <v>504156.58535360871</v>
      </c>
      <c r="AF10">
        <v>1.0780690616901581E-5</v>
      </c>
      <c r="AG10">
        <v>22</v>
      </c>
      <c r="AH10">
        <v>456040.58843567118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2.4184999999999999</v>
      </c>
      <c r="E2">
        <v>41.35</v>
      </c>
      <c r="F2">
        <v>36.53</v>
      </c>
      <c r="G2">
        <v>11.48</v>
      </c>
      <c r="H2">
        <v>0.24</v>
      </c>
      <c r="I2">
        <v>191</v>
      </c>
      <c r="J2">
        <v>71.52</v>
      </c>
      <c r="K2">
        <v>32.270000000000003</v>
      </c>
      <c r="L2">
        <v>1</v>
      </c>
      <c r="M2">
        <v>189</v>
      </c>
      <c r="N2">
        <v>8.25</v>
      </c>
      <c r="O2">
        <v>9054.6</v>
      </c>
      <c r="P2">
        <v>262.83999999999997</v>
      </c>
      <c r="Q2">
        <v>773.59</v>
      </c>
      <c r="R2">
        <v>349.85</v>
      </c>
      <c r="S2">
        <v>98.14</v>
      </c>
      <c r="T2">
        <v>121040.73</v>
      </c>
      <c r="U2">
        <v>0.28000000000000003</v>
      </c>
      <c r="V2">
        <v>0.7</v>
      </c>
      <c r="W2">
        <v>12.57</v>
      </c>
      <c r="X2">
        <v>7.26</v>
      </c>
      <c r="Y2">
        <v>2</v>
      </c>
      <c r="Z2">
        <v>10</v>
      </c>
      <c r="AA2">
        <v>490.96568624374578</v>
      </c>
      <c r="AB2">
        <v>671.76091179609341</v>
      </c>
      <c r="AC2">
        <v>607.64899319663482</v>
      </c>
      <c r="AD2">
        <v>490965.68624374579</v>
      </c>
      <c r="AE2">
        <v>671760.91179609345</v>
      </c>
      <c r="AF2">
        <v>9.4758118789770179E-6</v>
      </c>
      <c r="AG2">
        <v>27</v>
      </c>
      <c r="AH2">
        <v>607648.99319663481</v>
      </c>
    </row>
    <row r="3" spans="1:34" x14ac:dyDescent="0.25">
      <c r="A3">
        <v>1</v>
      </c>
      <c r="B3">
        <v>30</v>
      </c>
      <c r="C3" t="s">
        <v>34</v>
      </c>
      <c r="D3">
        <v>2.8231999999999999</v>
      </c>
      <c r="E3">
        <v>35.42</v>
      </c>
      <c r="F3">
        <v>32.299999999999997</v>
      </c>
      <c r="G3">
        <v>23.64</v>
      </c>
      <c r="H3">
        <v>0.48</v>
      </c>
      <c r="I3">
        <v>82</v>
      </c>
      <c r="J3">
        <v>72.7</v>
      </c>
      <c r="K3">
        <v>32.270000000000003</v>
      </c>
      <c r="L3">
        <v>2</v>
      </c>
      <c r="M3">
        <v>80</v>
      </c>
      <c r="N3">
        <v>8.43</v>
      </c>
      <c r="O3">
        <v>9200.25</v>
      </c>
      <c r="P3">
        <v>225.08</v>
      </c>
      <c r="Q3">
        <v>772.7</v>
      </c>
      <c r="R3">
        <v>209.03</v>
      </c>
      <c r="S3">
        <v>98.14</v>
      </c>
      <c r="T3">
        <v>51175.48</v>
      </c>
      <c r="U3">
        <v>0.47</v>
      </c>
      <c r="V3">
        <v>0.79</v>
      </c>
      <c r="W3">
        <v>12.38</v>
      </c>
      <c r="X3">
        <v>3.04</v>
      </c>
      <c r="Y3">
        <v>2</v>
      </c>
      <c r="Z3">
        <v>10</v>
      </c>
      <c r="AA3">
        <v>401.94677547786529</v>
      </c>
      <c r="AB3">
        <v>549.96131084904357</v>
      </c>
      <c r="AC3">
        <v>497.47377521715759</v>
      </c>
      <c r="AD3">
        <v>401946.77547786542</v>
      </c>
      <c r="AE3">
        <v>549961.31084904354</v>
      </c>
      <c r="AF3">
        <v>1.106144804495676E-5</v>
      </c>
      <c r="AG3">
        <v>24</v>
      </c>
      <c r="AH3">
        <v>497473.77521715761</v>
      </c>
    </row>
    <row r="4" spans="1:34" x14ac:dyDescent="0.25">
      <c r="A4">
        <v>2</v>
      </c>
      <c r="B4">
        <v>30</v>
      </c>
      <c r="C4" t="s">
        <v>34</v>
      </c>
      <c r="D4">
        <v>2.9605000000000001</v>
      </c>
      <c r="E4">
        <v>33.78</v>
      </c>
      <c r="F4">
        <v>31.14</v>
      </c>
      <c r="G4">
        <v>36.64</v>
      </c>
      <c r="H4">
        <v>0.71</v>
      </c>
      <c r="I4">
        <v>51</v>
      </c>
      <c r="J4">
        <v>73.88</v>
      </c>
      <c r="K4">
        <v>32.270000000000003</v>
      </c>
      <c r="L4">
        <v>3</v>
      </c>
      <c r="M4">
        <v>49</v>
      </c>
      <c r="N4">
        <v>8.61</v>
      </c>
      <c r="O4">
        <v>9346.23</v>
      </c>
      <c r="P4">
        <v>208.72</v>
      </c>
      <c r="Q4">
        <v>772.38</v>
      </c>
      <c r="R4">
        <v>169.68</v>
      </c>
      <c r="S4">
        <v>98.14</v>
      </c>
      <c r="T4">
        <v>31654.01</v>
      </c>
      <c r="U4">
        <v>0.57999999999999996</v>
      </c>
      <c r="V4">
        <v>0.82</v>
      </c>
      <c r="W4">
        <v>12.36</v>
      </c>
      <c r="X4">
        <v>1.89</v>
      </c>
      <c r="Y4">
        <v>2</v>
      </c>
      <c r="Z4">
        <v>10</v>
      </c>
      <c r="AA4">
        <v>365.19501924105128</v>
      </c>
      <c r="AB4">
        <v>499.67593659277998</v>
      </c>
      <c r="AC4">
        <v>451.98756650394603</v>
      </c>
      <c r="AD4">
        <v>365195.01924105128</v>
      </c>
      <c r="AE4">
        <v>499675.93659278011</v>
      </c>
      <c r="AF4">
        <v>1.159939676150981E-5</v>
      </c>
      <c r="AG4">
        <v>22</v>
      </c>
      <c r="AH4">
        <v>451987.56650394597</v>
      </c>
    </row>
    <row r="5" spans="1:34" x14ac:dyDescent="0.25">
      <c r="A5">
        <v>3</v>
      </c>
      <c r="B5">
        <v>30</v>
      </c>
      <c r="C5" t="s">
        <v>34</v>
      </c>
      <c r="D5">
        <v>3.0264000000000002</v>
      </c>
      <c r="E5">
        <v>33.04</v>
      </c>
      <c r="F5">
        <v>30.62</v>
      </c>
      <c r="G5">
        <v>49.66</v>
      </c>
      <c r="H5">
        <v>0.93</v>
      </c>
      <c r="I5">
        <v>37</v>
      </c>
      <c r="J5">
        <v>75.069999999999993</v>
      </c>
      <c r="K5">
        <v>32.270000000000003</v>
      </c>
      <c r="L5">
        <v>4</v>
      </c>
      <c r="M5">
        <v>35</v>
      </c>
      <c r="N5">
        <v>8.8000000000000007</v>
      </c>
      <c r="O5">
        <v>9492.5499999999993</v>
      </c>
      <c r="P5">
        <v>196.57</v>
      </c>
      <c r="Q5">
        <v>772.32</v>
      </c>
      <c r="R5">
        <v>152.46</v>
      </c>
      <c r="S5">
        <v>98.14</v>
      </c>
      <c r="T5">
        <v>23114.94</v>
      </c>
      <c r="U5">
        <v>0.64</v>
      </c>
      <c r="V5">
        <v>0.84</v>
      </c>
      <c r="W5">
        <v>12.33</v>
      </c>
      <c r="X5">
        <v>1.37</v>
      </c>
      <c r="Y5">
        <v>2</v>
      </c>
      <c r="Z5">
        <v>10</v>
      </c>
      <c r="AA5">
        <v>355.30200057801528</v>
      </c>
      <c r="AB5">
        <v>486.13987200883412</v>
      </c>
      <c r="AC5">
        <v>439.74336492590572</v>
      </c>
      <c r="AD5">
        <v>355302.00057801529</v>
      </c>
      <c r="AE5">
        <v>486139.87200883398</v>
      </c>
      <c r="AF5">
        <v>1.1857596473242111E-5</v>
      </c>
      <c r="AG5">
        <v>22</v>
      </c>
      <c r="AH5">
        <v>439743.36492590571</v>
      </c>
    </row>
    <row r="6" spans="1:34" x14ac:dyDescent="0.25">
      <c r="A6">
        <v>4</v>
      </c>
      <c r="B6">
        <v>30</v>
      </c>
      <c r="C6" t="s">
        <v>34</v>
      </c>
      <c r="D6">
        <v>3.0727000000000002</v>
      </c>
      <c r="E6">
        <v>32.54</v>
      </c>
      <c r="F6">
        <v>30.26</v>
      </c>
      <c r="G6">
        <v>64.849999999999994</v>
      </c>
      <c r="H6">
        <v>1.1499999999999999</v>
      </c>
      <c r="I6">
        <v>28</v>
      </c>
      <c r="J6">
        <v>76.260000000000005</v>
      </c>
      <c r="K6">
        <v>32.270000000000003</v>
      </c>
      <c r="L6">
        <v>5</v>
      </c>
      <c r="M6">
        <v>16</v>
      </c>
      <c r="N6">
        <v>8.99</v>
      </c>
      <c r="O6">
        <v>9639.2000000000007</v>
      </c>
      <c r="P6">
        <v>185.58</v>
      </c>
      <c r="Q6">
        <v>772.41</v>
      </c>
      <c r="R6">
        <v>140.18</v>
      </c>
      <c r="S6">
        <v>98.14</v>
      </c>
      <c r="T6">
        <v>17018.93</v>
      </c>
      <c r="U6">
        <v>0.7</v>
      </c>
      <c r="V6">
        <v>0.85</v>
      </c>
      <c r="W6">
        <v>12.33</v>
      </c>
      <c r="X6">
        <v>1.02</v>
      </c>
      <c r="Y6">
        <v>2</v>
      </c>
      <c r="Z6">
        <v>10</v>
      </c>
      <c r="AA6">
        <v>347.5289304347117</v>
      </c>
      <c r="AB6">
        <v>475.50441451511352</v>
      </c>
      <c r="AC6">
        <v>430.12294056842762</v>
      </c>
      <c r="AD6">
        <v>347528.93043471168</v>
      </c>
      <c r="AE6">
        <v>475504.41451511352</v>
      </c>
      <c r="AF6">
        <v>1.203900234051383E-5</v>
      </c>
      <c r="AG6">
        <v>22</v>
      </c>
      <c r="AH6">
        <v>430122.94056842761</v>
      </c>
    </row>
    <row r="7" spans="1:34" x14ac:dyDescent="0.25">
      <c r="A7">
        <v>5</v>
      </c>
      <c r="B7">
        <v>30</v>
      </c>
      <c r="C7" t="s">
        <v>34</v>
      </c>
      <c r="D7">
        <v>3.0750999999999999</v>
      </c>
      <c r="E7">
        <v>32.520000000000003</v>
      </c>
      <c r="F7">
        <v>30.25</v>
      </c>
      <c r="G7">
        <v>67.23</v>
      </c>
      <c r="H7">
        <v>1.36</v>
      </c>
      <c r="I7">
        <v>27</v>
      </c>
      <c r="J7">
        <v>77.45</v>
      </c>
      <c r="K7">
        <v>32.270000000000003</v>
      </c>
      <c r="L7">
        <v>6</v>
      </c>
      <c r="M7">
        <v>0</v>
      </c>
      <c r="N7">
        <v>9.18</v>
      </c>
      <c r="O7">
        <v>9786.19</v>
      </c>
      <c r="P7">
        <v>186.58</v>
      </c>
      <c r="Q7">
        <v>772.7</v>
      </c>
      <c r="R7">
        <v>139.11000000000001</v>
      </c>
      <c r="S7">
        <v>98.14</v>
      </c>
      <c r="T7">
        <v>16488.349999999999</v>
      </c>
      <c r="U7">
        <v>0.71</v>
      </c>
      <c r="V7">
        <v>0.85</v>
      </c>
      <c r="W7">
        <v>12.35</v>
      </c>
      <c r="X7">
        <v>1</v>
      </c>
      <c r="Y7">
        <v>2</v>
      </c>
      <c r="Z7">
        <v>10</v>
      </c>
      <c r="AA7">
        <v>347.84330434294469</v>
      </c>
      <c r="AB7">
        <v>475.93455476555602</v>
      </c>
      <c r="AC7">
        <v>430.5120288370735</v>
      </c>
      <c r="AD7">
        <v>347843.30434294482</v>
      </c>
      <c r="AE7">
        <v>475934.55476555601</v>
      </c>
      <c r="AF7">
        <v>1.204840566840696E-5</v>
      </c>
      <c r="AG7">
        <v>22</v>
      </c>
      <c r="AH7">
        <v>430512.02883707348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2.7597</v>
      </c>
      <c r="E2">
        <v>36.24</v>
      </c>
      <c r="F2">
        <v>33.340000000000003</v>
      </c>
      <c r="G2">
        <v>18.52</v>
      </c>
      <c r="H2">
        <v>0.43</v>
      </c>
      <c r="I2">
        <v>108</v>
      </c>
      <c r="J2">
        <v>39.78</v>
      </c>
      <c r="K2">
        <v>19.54</v>
      </c>
      <c r="L2">
        <v>1</v>
      </c>
      <c r="M2">
        <v>106</v>
      </c>
      <c r="N2">
        <v>4.24</v>
      </c>
      <c r="O2">
        <v>5140</v>
      </c>
      <c r="P2">
        <v>147.76</v>
      </c>
      <c r="Q2">
        <v>773.17</v>
      </c>
      <c r="R2">
        <v>243.02</v>
      </c>
      <c r="S2">
        <v>98.14</v>
      </c>
      <c r="T2">
        <v>68038.81</v>
      </c>
      <c r="U2">
        <v>0.4</v>
      </c>
      <c r="V2">
        <v>0.77</v>
      </c>
      <c r="W2">
        <v>12.45</v>
      </c>
      <c r="X2">
        <v>4.08</v>
      </c>
      <c r="Y2">
        <v>2</v>
      </c>
      <c r="Z2">
        <v>10</v>
      </c>
      <c r="AA2">
        <v>348.32809035933178</v>
      </c>
      <c r="AB2">
        <v>476.59786038042648</v>
      </c>
      <c r="AC2">
        <v>431.11202949501597</v>
      </c>
      <c r="AD2">
        <v>348328.09035933192</v>
      </c>
      <c r="AE2">
        <v>476597.86038042651</v>
      </c>
      <c r="AF2">
        <v>1.4300725894454949E-5</v>
      </c>
      <c r="AG2">
        <v>24</v>
      </c>
      <c r="AH2">
        <v>431112.02949501597</v>
      </c>
    </row>
    <row r="3" spans="1:34" x14ac:dyDescent="0.25">
      <c r="A3">
        <v>1</v>
      </c>
      <c r="B3">
        <v>15</v>
      </c>
      <c r="C3" t="s">
        <v>34</v>
      </c>
      <c r="D3">
        <v>2.9811000000000001</v>
      </c>
      <c r="E3">
        <v>33.54</v>
      </c>
      <c r="F3">
        <v>31.26</v>
      </c>
      <c r="G3">
        <v>35.39</v>
      </c>
      <c r="H3">
        <v>0.84</v>
      </c>
      <c r="I3">
        <v>53</v>
      </c>
      <c r="J3">
        <v>40.89</v>
      </c>
      <c r="K3">
        <v>19.54</v>
      </c>
      <c r="L3">
        <v>2</v>
      </c>
      <c r="M3">
        <v>3</v>
      </c>
      <c r="N3">
        <v>4.3499999999999996</v>
      </c>
      <c r="O3">
        <v>5277.26</v>
      </c>
      <c r="P3">
        <v>126.74</v>
      </c>
      <c r="Q3">
        <v>773.04</v>
      </c>
      <c r="R3">
        <v>171.62</v>
      </c>
      <c r="S3">
        <v>98.14</v>
      </c>
      <c r="T3">
        <v>32611.41</v>
      </c>
      <c r="U3">
        <v>0.56999999999999995</v>
      </c>
      <c r="V3">
        <v>0.82</v>
      </c>
      <c r="W3">
        <v>12.41</v>
      </c>
      <c r="X3">
        <v>2</v>
      </c>
      <c r="Y3">
        <v>2</v>
      </c>
      <c r="Z3">
        <v>10</v>
      </c>
      <c r="AA3">
        <v>307.84174663725162</v>
      </c>
      <c r="AB3">
        <v>421.20265876845008</v>
      </c>
      <c r="AC3">
        <v>381.00366817723278</v>
      </c>
      <c r="AD3">
        <v>307841.74663725158</v>
      </c>
      <c r="AE3">
        <v>421202.65876845008</v>
      </c>
      <c r="AF3">
        <v>1.544801752507869E-5</v>
      </c>
      <c r="AG3">
        <v>22</v>
      </c>
      <c r="AH3">
        <v>381003.66817723279</v>
      </c>
    </row>
    <row r="4" spans="1:34" x14ac:dyDescent="0.25">
      <c r="A4">
        <v>2</v>
      </c>
      <c r="B4">
        <v>15</v>
      </c>
      <c r="C4" t="s">
        <v>34</v>
      </c>
      <c r="D4">
        <v>2.9802</v>
      </c>
      <c r="E4">
        <v>33.549999999999997</v>
      </c>
      <c r="F4">
        <v>31.27</v>
      </c>
      <c r="G4">
        <v>35.4</v>
      </c>
      <c r="H4">
        <v>1.22</v>
      </c>
      <c r="I4">
        <v>53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129.97999999999999</v>
      </c>
      <c r="Q4">
        <v>772.73</v>
      </c>
      <c r="R4">
        <v>171.55</v>
      </c>
      <c r="S4">
        <v>98.14</v>
      </c>
      <c r="T4">
        <v>32579.46</v>
      </c>
      <c r="U4">
        <v>0.56999999999999995</v>
      </c>
      <c r="V4">
        <v>0.82</v>
      </c>
      <c r="W4">
        <v>12.43</v>
      </c>
      <c r="X4">
        <v>2.0099999999999998</v>
      </c>
      <c r="Y4">
        <v>2</v>
      </c>
      <c r="Z4">
        <v>10</v>
      </c>
      <c r="AA4">
        <v>309.36712229244108</v>
      </c>
      <c r="AB4">
        <v>423.28974503470499</v>
      </c>
      <c r="AC4">
        <v>382.89156585948041</v>
      </c>
      <c r="AD4">
        <v>309367.12229244108</v>
      </c>
      <c r="AE4">
        <v>423289.74503470497</v>
      </c>
      <c r="AF4">
        <v>1.5443353737962331E-5</v>
      </c>
      <c r="AG4">
        <v>22</v>
      </c>
      <c r="AH4">
        <v>382891.56585948041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1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1.7693000000000001</v>
      </c>
      <c r="E2">
        <v>56.52</v>
      </c>
      <c r="F2">
        <v>43.69</v>
      </c>
      <c r="G2">
        <v>7.14</v>
      </c>
      <c r="H2">
        <v>0.12</v>
      </c>
      <c r="I2">
        <v>367</v>
      </c>
      <c r="J2">
        <v>141.81</v>
      </c>
      <c r="K2">
        <v>47.83</v>
      </c>
      <c r="L2">
        <v>1</v>
      </c>
      <c r="M2">
        <v>365</v>
      </c>
      <c r="N2">
        <v>22.98</v>
      </c>
      <c r="O2">
        <v>17723.39</v>
      </c>
      <c r="P2">
        <v>503.82</v>
      </c>
      <c r="Q2">
        <v>774.91</v>
      </c>
      <c r="R2">
        <v>587.75</v>
      </c>
      <c r="S2">
        <v>98.14</v>
      </c>
      <c r="T2">
        <v>239107.27</v>
      </c>
      <c r="U2">
        <v>0.17</v>
      </c>
      <c r="V2">
        <v>0.59</v>
      </c>
      <c r="W2">
        <v>12.9</v>
      </c>
      <c r="X2">
        <v>14.39</v>
      </c>
      <c r="Y2">
        <v>2</v>
      </c>
      <c r="Z2">
        <v>10</v>
      </c>
      <c r="AA2">
        <v>951.04608042944358</v>
      </c>
      <c r="AB2">
        <v>1301.2632044354441</v>
      </c>
      <c r="AC2">
        <v>1177.0724705385021</v>
      </c>
      <c r="AD2">
        <v>951046.08042944362</v>
      </c>
      <c r="AE2">
        <v>1301263.204435444</v>
      </c>
      <c r="AF2">
        <v>4.9254027914400844E-6</v>
      </c>
      <c r="AG2">
        <v>37</v>
      </c>
      <c r="AH2">
        <v>1177072.4705385021</v>
      </c>
    </row>
    <row r="3" spans="1:34" x14ac:dyDescent="0.25">
      <c r="A3">
        <v>1</v>
      </c>
      <c r="B3">
        <v>70</v>
      </c>
      <c r="C3" t="s">
        <v>34</v>
      </c>
      <c r="D3">
        <v>2.4300000000000002</v>
      </c>
      <c r="E3">
        <v>41.15</v>
      </c>
      <c r="F3">
        <v>34.74</v>
      </c>
      <c r="G3">
        <v>14.37</v>
      </c>
      <c r="H3">
        <v>0.25</v>
      </c>
      <c r="I3">
        <v>145</v>
      </c>
      <c r="J3">
        <v>143.16999999999999</v>
      </c>
      <c r="K3">
        <v>47.83</v>
      </c>
      <c r="L3">
        <v>2</v>
      </c>
      <c r="M3">
        <v>143</v>
      </c>
      <c r="N3">
        <v>23.34</v>
      </c>
      <c r="O3">
        <v>17891.86</v>
      </c>
      <c r="P3">
        <v>398.33</v>
      </c>
      <c r="Q3">
        <v>773.46</v>
      </c>
      <c r="R3">
        <v>289.27</v>
      </c>
      <c r="S3">
        <v>98.14</v>
      </c>
      <c r="T3">
        <v>90979.42</v>
      </c>
      <c r="U3">
        <v>0.34</v>
      </c>
      <c r="V3">
        <v>0.74</v>
      </c>
      <c r="W3">
        <v>12.52</v>
      </c>
      <c r="X3">
        <v>5.47</v>
      </c>
      <c r="Y3">
        <v>2</v>
      </c>
      <c r="Z3">
        <v>10</v>
      </c>
      <c r="AA3">
        <v>603.93016615737895</v>
      </c>
      <c r="AB3">
        <v>826.32389685505234</v>
      </c>
      <c r="AC3">
        <v>747.46070389207864</v>
      </c>
      <c r="AD3">
        <v>603930.16615737893</v>
      </c>
      <c r="AE3">
        <v>826323.89685505233</v>
      </c>
      <c r="AF3">
        <v>6.7646689556318332E-6</v>
      </c>
      <c r="AG3">
        <v>27</v>
      </c>
      <c r="AH3">
        <v>747460.7038920786</v>
      </c>
    </row>
    <row r="4" spans="1:34" x14ac:dyDescent="0.25">
      <c r="A4">
        <v>2</v>
      </c>
      <c r="B4">
        <v>70</v>
      </c>
      <c r="C4" t="s">
        <v>34</v>
      </c>
      <c r="D4">
        <v>2.6697000000000002</v>
      </c>
      <c r="E4">
        <v>37.46</v>
      </c>
      <c r="F4">
        <v>32.630000000000003</v>
      </c>
      <c r="G4">
        <v>21.75</v>
      </c>
      <c r="H4">
        <v>0.37</v>
      </c>
      <c r="I4">
        <v>90</v>
      </c>
      <c r="J4">
        <v>144.54</v>
      </c>
      <c r="K4">
        <v>47.83</v>
      </c>
      <c r="L4">
        <v>3</v>
      </c>
      <c r="M4">
        <v>88</v>
      </c>
      <c r="N4">
        <v>23.71</v>
      </c>
      <c r="O4">
        <v>18060.849999999999</v>
      </c>
      <c r="P4">
        <v>371.17</v>
      </c>
      <c r="Q4">
        <v>772.4</v>
      </c>
      <c r="R4">
        <v>218.98</v>
      </c>
      <c r="S4">
        <v>98.14</v>
      </c>
      <c r="T4">
        <v>56109.94</v>
      </c>
      <c r="U4">
        <v>0.45</v>
      </c>
      <c r="V4">
        <v>0.79</v>
      </c>
      <c r="W4">
        <v>12.43</v>
      </c>
      <c r="X4">
        <v>3.38</v>
      </c>
      <c r="Y4">
        <v>2</v>
      </c>
      <c r="Z4">
        <v>10</v>
      </c>
      <c r="AA4">
        <v>533.5666421421588</v>
      </c>
      <c r="AB4">
        <v>730.04941907783336</v>
      </c>
      <c r="AC4">
        <v>660.37452715183929</v>
      </c>
      <c r="AD4">
        <v>533566.64214215882</v>
      </c>
      <c r="AE4">
        <v>730049.41907783342</v>
      </c>
      <c r="AF4">
        <v>7.4319492637244059E-6</v>
      </c>
      <c r="AG4">
        <v>25</v>
      </c>
      <c r="AH4">
        <v>660374.52715183934</v>
      </c>
    </row>
    <row r="5" spans="1:34" x14ac:dyDescent="0.25">
      <c r="A5">
        <v>3</v>
      </c>
      <c r="B5">
        <v>70</v>
      </c>
      <c r="C5" t="s">
        <v>34</v>
      </c>
      <c r="D5">
        <v>2.7961999999999998</v>
      </c>
      <c r="E5">
        <v>35.76</v>
      </c>
      <c r="F5">
        <v>31.66</v>
      </c>
      <c r="G5">
        <v>29.22</v>
      </c>
      <c r="H5">
        <v>0.49</v>
      </c>
      <c r="I5">
        <v>65</v>
      </c>
      <c r="J5">
        <v>145.91999999999999</v>
      </c>
      <c r="K5">
        <v>47.83</v>
      </c>
      <c r="L5">
        <v>4</v>
      </c>
      <c r="M5">
        <v>63</v>
      </c>
      <c r="N5">
        <v>24.09</v>
      </c>
      <c r="O5">
        <v>18230.349999999999</v>
      </c>
      <c r="P5">
        <v>356.76</v>
      </c>
      <c r="Q5">
        <v>772.39</v>
      </c>
      <c r="R5">
        <v>187</v>
      </c>
      <c r="S5">
        <v>98.14</v>
      </c>
      <c r="T5">
        <v>40241.56</v>
      </c>
      <c r="U5">
        <v>0.52</v>
      </c>
      <c r="V5">
        <v>0.81</v>
      </c>
      <c r="W5">
        <v>12.38</v>
      </c>
      <c r="X5">
        <v>2.41</v>
      </c>
      <c r="Y5">
        <v>2</v>
      </c>
      <c r="Z5">
        <v>10</v>
      </c>
      <c r="AA5">
        <v>500.87659011398972</v>
      </c>
      <c r="AB5">
        <v>685.32144770958109</v>
      </c>
      <c r="AC5">
        <v>619.91533059487097</v>
      </c>
      <c r="AD5">
        <v>500876.59011398972</v>
      </c>
      <c r="AE5">
        <v>685321.44770958112</v>
      </c>
      <c r="AF5">
        <v>7.7841017834311643E-6</v>
      </c>
      <c r="AG5">
        <v>24</v>
      </c>
      <c r="AH5">
        <v>619915.33059487096</v>
      </c>
    </row>
    <row r="6" spans="1:34" x14ac:dyDescent="0.25">
      <c r="A6">
        <v>4</v>
      </c>
      <c r="B6">
        <v>70</v>
      </c>
      <c r="C6" t="s">
        <v>34</v>
      </c>
      <c r="D6">
        <v>2.8706</v>
      </c>
      <c r="E6">
        <v>34.840000000000003</v>
      </c>
      <c r="F6">
        <v>31.13</v>
      </c>
      <c r="G6">
        <v>36.630000000000003</v>
      </c>
      <c r="H6">
        <v>0.6</v>
      </c>
      <c r="I6">
        <v>51</v>
      </c>
      <c r="J6">
        <v>147.30000000000001</v>
      </c>
      <c r="K6">
        <v>47.83</v>
      </c>
      <c r="L6">
        <v>5</v>
      </c>
      <c r="M6">
        <v>49</v>
      </c>
      <c r="N6">
        <v>24.47</v>
      </c>
      <c r="O6">
        <v>18400.38</v>
      </c>
      <c r="P6">
        <v>347.52</v>
      </c>
      <c r="Q6">
        <v>772.4</v>
      </c>
      <c r="R6">
        <v>169.59</v>
      </c>
      <c r="S6">
        <v>98.14</v>
      </c>
      <c r="T6">
        <v>31608.69</v>
      </c>
      <c r="U6">
        <v>0.57999999999999996</v>
      </c>
      <c r="V6">
        <v>0.82</v>
      </c>
      <c r="W6">
        <v>12.35</v>
      </c>
      <c r="X6">
        <v>1.88</v>
      </c>
      <c r="Y6">
        <v>2</v>
      </c>
      <c r="Z6">
        <v>10</v>
      </c>
      <c r="AA6">
        <v>478.34552794482238</v>
      </c>
      <c r="AB6">
        <v>654.49345444941684</v>
      </c>
      <c r="AC6">
        <v>592.02951774409621</v>
      </c>
      <c r="AD6">
        <v>478345.52794482239</v>
      </c>
      <c r="AE6">
        <v>654493.45444941684</v>
      </c>
      <c r="AF6">
        <v>7.9912175736776703E-6</v>
      </c>
      <c r="AG6">
        <v>23</v>
      </c>
      <c r="AH6">
        <v>592029.51774409623</v>
      </c>
    </row>
    <row r="7" spans="1:34" x14ac:dyDescent="0.25">
      <c r="A7">
        <v>5</v>
      </c>
      <c r="B7">
        <v>70</v>
      </c>
      <c r="C7" t="s">
        <v>34</v>
      </c>
      <c r="D7">
        <v>2.9215</v>
      </c>
      <c r="E7">
        <v>34.229999999999997</v>
      </c>
      <c r="F7">
        <v>30.79</v>
      </c>
      <c r="G7">
        <v>43.98</v>
      </c>
      <c r="H7">
        <v>0.71</v>
      </c>
      <c r="I7">
        <v>42</v>
      </c>
      <c r="J7">
        <v>148.68</v>
      </c>
      <c r="K7">
        <v>47.83</v>
      </c>
      <c r="L7">
        <v>6</v>
      </c>
      <c r="M7">
        <v>40</v>
      </c>
      <c r="N7">
        <v>24.85</v>
      </c>
      <c r="O7">
        <v>18570.939999999999</v>
      </c>
      <c r="P7">
        <v>340.42</v>
      </c>
      <c r="Q7">
        <v>772.4</v>
      </c>
      <c r="R7">
        <v>157.97</v>
      </c>
      <c r="S7">
        <v>98.14</v>
      </c>
      <c r="T7">
        <v>25841.49</v>
      </c>
      <c r="U7">
        <v>0.62</v>
      </c>
      <c r="V7">
        <v>0.83</v>
      </c>
      <c r="W7">
        <v>12.34</v>
      </c>
      <c r="X7">
        <v>1.54</v>
      </c>
      <c r="Y7">
        <v>2</v>
      </c>
      <c r="Z7">
        <v>10</v>
      </c>
      <c r="AA7">
        <v>469.65851975344299</v>
      </c>
      <c r="AB7">
        <v>642.60750659821804</v>
      </c>
      <c r="AC7">
        <v>581.27794807378336</v>
      </c>
      <c r="AD7">
        <v>469658.51975344302</v>
      </c>
      <c r="AE7">
        <v>642607.50659821799</v>
      </c>
      <c r="AF7">
        <v>8.1329137258758857E-6</v>
      </c>
      <c r="AG7">
        <v>23</v>
      </c>
      <c r="AH7">
        <v>581277.94807378331</v>
      </c>
    </row>
    <row r="8" spans="1:34" x14ac:dyDescent="0.25">
      <c r="A8">
        <v>6</v>
      </c>
      <c r="B8">
        <v>70</v>
      </c>
      <c r="C8" t="s">
        <v>34</v>
      </c>
      <c r="D8">
        <v>2.9552</v>
      </c>
      <c r="E8">
        <v>33.840000000000003</v>
      </c>
      <c r="F8">
        <v>30.57</v>
      </c>
      <c r="G8">
        <v>50.95</v>
      </c>
      <c r="H8">
        <v>0.83</v>
      </c>
      <c r="I8">
        <v>36</v>
      </c>
      <c r="J8">
        <v>150.07</v>
      </c>
      <c r="K8">
        <v>47.83</v>
      </c>
      <c r="L8">
        <v>7</v>
      </c>
      <c r="M8">
        <v>34</v>
      </c>
      <c r="N8">
        <v>25.24</v>
      </c>
      <c r="O8">
        <v>18742.03</v>
      </c>
      <c r="P8">
        <v>334.54</v>
      </c>
      <c r="Q8">
        <v>772.31</v>
      </c>
      <c r="R8">
        <v>150.68</v>
      </c>
      <c r="S8">
        <v>98.14</v>
      </c>
      <c r="T8">
        <v>22228.61</v>
      </c>
      <c r="U8">
        <v>0.65</v>
      </c>
      <c r="V8">
        <v>0.84</v>
      </c>
      <c r="W8">
        <v>12.33</v>
      </c>
      <c r="X8">
        <v>1.32</v>
      </c>
      <c r="Y8">
        <v>2</v>
      </c>
      <c r="Z8">
        <v>10</v>
      </c>
      <c r="AA8">
        <v>463.54299483783939</v>
      </c>
      <c r="AB8">
        <v>634.23997561077124</v>
      </c>
      <c r="AC8">
        <v>573.70900249987494</v>
      </c>
      <c r="AD8">
        <v>463542.99483783939</v>
      </c>
      <c r="AE8">
        <v>634239.97561077122</v>
      </c>
      <c r="AF8">
        <v>8.2267282706515197E-6</v>
      </c>
      <c r="AG8">
        <v>23</v>
      </c>
      <c r="AH8">
        <v>573709.00249987491</v>
      </c>
    </row>
    <row r="9" spans="1:34" x14ac:dyDescent="0.25">
      <c r="A9">
        <v>7</v>
      </c>
      <c r="B9">
        <v>70</v>
      </c>
      <c r="C9" t="s">
        <v>34</v>
      </c>
      <c r="D9">
        <v>2.9853000000000001</v>
      </c>
      <c r="E9">
        <v>33.5</v>
      </c>
      <c r="F9">
        <v>30.37</v>
      </c>
      <c r="G9">
        <v>58.79</v>
      </c>
      <c r="H9">
        <v>0.94</v>
      </c>
      <c r="I9">
        <v>31</v>
      </c>
      <c r="J9">
        <v>151.46</v>
      </c>
      <c r="K9">
        <v>47.83</v>
      </c>
      <c r="L9">
        <v>8</v>
      </c>
      <c r="M9">
        <v>29</v>
      </c>
      <c r="N9">
        <v>25.63</v>
      </c>
      <c r="O9">
        <v>18913.66</v>
      </c>
      <c r="P9">
        <v>329.09</v>
      </c>
      <c r="Q9">
        <v>772.32</v>
      </c>
      <c r="R9">
        <v>144.12</v>
      </c>
      <c r="S9">
        <v>98.14</v>
      </c>
      <c r="T9">
        <v>18972.62</v>
      </c>
      <c r="U9">
        <v>0.68</v>
      </c>
      <c r="V9">
        <v>0.85</v>
      </c>
      <c r="W9">
        <v>12.32</v>
      </c>
      <c r="X9">
        <v>1.1200000000000001</v>
      </c>
      <c r="Y9">
        <v>2</v>
      </c>
      <c r="Z9">
        <v>10</v>
      </c>
      <c r="AA9">
        <v>448.37664584083041</v>
      </c>
      <c r="AB9">
        <v>613.48870782096799</v>
      </c>
      <c r="AC9">
        <v>554.93820658334323</v>
      </c>
      <c r="AD9">
        <v>448376.6458408304</v>
      </c>
      <c r="AE9">
        <v>613488.707820968</v>
      </c>
      <c r="AF9">
        <v>8.3105210836410327E-6</v>
      </c>
      <c r="AG9">
        <v>22</v>
      </c>
      <c r="AH9">
        <v>554938.20658334321</v>
      </c>
    </row>
    <row r="10" spans="1:34" x14ac:dyDescent="0.25">
      <c r="A10">
        <v>8</v>
      </c>
      <c r="B10">
        <v>70</v>
      </c>
      <c r="C10" t="s">
        <v>34</v>
      </c>
      <c r="D10">
        <v>3.0097</v>
      </c>
      <c r="E10">
        <v>33.229999999999997</v>
      </c>
      <c r="F10">
        <v>30.22</v>
      </c>
      <c r="G10">
        <v>67.150000000000006</v>
      </c>
      <c r="H10">
        <v>1.04</v>
      </c>
      <c r="I10">
        <v>27</v>
      </c>
      <c r="J10">
        <v>152.85</v>
      </c>
      <c r="K10">
        <v>47.83</v>
      </c>
      <c r="L10">
        <v>9</v>
      </c>
      <c r="M10">
        <v>25</v>
      </c>
      <c r="N10">
        <v>26.03</v>
      </c>
      <c r="O10">
        <v>19085.830000000002</v>
      </c>
      <c r="P10">
        <v>323.86</v>
      </c>
      <c r="Q10">
        <v>772.41</v>
      </c>
      <c r="R10">
        <v>139.16</v>
      </c>
      <c r="S10">
        <v>98.14</v>
      </c>
      <c r="T10">
        <v>16512.28</v>
      </c>
      <c r="U10">
        <v>0.71</v>
      </c>
      <c r="V10">
        <v>0.85</v>
      </c>
      <c r="W10">
        <v>12.31</v>
      </c>
      <c r="X10">
        <v>0.97</v>
      </c>
      <c r="Y10">
        <v>2</v>
      </c>
      <c r="Z10">
        <v>10</v>
      </c>
      <c r="AA10">
        <v>443.70839415095458</v>
      </c>
      <c r="AB10">
        <v>607.10139991015035</v>
      </c>
      <c r="AC10">
        <v>549.16049437489107</v>
      </c>
      <c r="AD10">
        <v>443708.39415095461</v>
      </c>
      <c r="AE10">
        <v>607101.39991015033</v>
      </c>
      <c r="AF10">
        <v>8.3784461546358562E-6</v>
      </c>
      <c r="AG10">
        <v>22</v>
      </c>
      <c r="AH10">
        <v>549160.49437489104</v>
      </c>
    </row>
    <row r="11" spans="1:34" x14ac:dyDescent="0.25">
      <c r="A11">
        <v>9</v>
      </c>
      <c r="B11">
        <v>70</v>
      </c>
      <c r="C11" t="s">
        <v>34</v>
      </c>
      <c r="D11">
        <v>3.0255999999999998</v>
      </c>
      <c r="E11">
        <v>33.049999999999997</v>
      </c>
      <c r="F11">
        <v>30.13</v>
      </c>
      <c r="G11">
        <v>75.33</v>
      </c>
      <c r="H11">
        <v>1.1499999999999999</v>
      </c>
      <c r="I11">
        <v>24</v>
      </c>
      <c r="J11">
        <v>154.25</v>
      </c>
      <c r="K11">
        <v>47.83</v>
      </c>
      <c r="L11">
        <v>10</v>
      </c>
      <c r="M11">
        <v>22</v>
      </c>
      <c r="N11">
        <v>26.43</v>
      </c>
      <c r="O11">
        <v>19258.55</v>
      </c>
      <c r="P11">
        <v>319.26</v>
      </c>
      <c r="Q11">
        <v>772.29</v>
      </c>
      <c r="R11">
        <v>136.15</v>
      </c>
      <c r="S11">
        <v>98.14</v>
      </c>
      <c r="T11">
        <v>15024.71</v>
      </c>
      <c r="U11">
        <v>0.72</v>
      </c>
      <c r="V11">
        <v>0.85</v>
      </c>
      <c r="W11">
        <v>12.31</v>
      </c>
      <c r="X11">
        <v>0.88</v>
      </c>
      <c r="Y11">
        <v>2</v>
      </c>
      <c r="Z11">
        <v>10</v>
      </c>
      <c r="AA11">
        <v>440.19199150486122</v>
      </c>
      <c r="AB11">
        <v>602.29010267702938</v>
      </c>
      <c r="AC11">
        <v>544.80838059700113</v>
      </c>
      <c r="AD11">
        <v>440191.99150486122</v>
      </c>
      <c r="AE11">
        <v>602290.10267702932</v>
      </c>
      <c r="AF11">
        <v>8.4227088033578906E-6</v>
      </c>
      <c r="AG11">
        <v>22</v>
      </c>
      <c r="AH11">
        <v>544808.38059700117</v>
      </c>
    </row>
    <row r="12" spans="1:34" x14ac:dyDescent="0.25">
      <c r="A12">
        <v>10</v>
      </c>
      <c r="B12">
        <v>70</v>
      </c>
      <c r="C12" t="s">
        <v>34</v>
      </c>
      <c r="D12">
        <v>3.0404</v>
      </c>
      <c r="E12">
        <v>32.89</v>
      </c>
      <c r="F12">
        <v>30.03</v>
      </c>
      <c r="G12">
        <v>81.89</v>
      </c>
      <c r="H12">
        <v>1.25</v>
      </c>
      <c r="I12">
        <v>22</v>
      </c>
      <c r="J12">
        <v>155.66</v>
      </c>
      <c r="K12">
        <v>47.83</v>
      </c>
      <c r="L12">
        <v>11</v>
      </c>
      <c r="M12">
        <v>20</v>
      </c>
      <c r="N12">
        <v>26.83</v>
      </c>
      <c r="O12">
        <v>19431.82</v>
      </c>
      <c r="P12">
        <v>314.8</v>
      </c>
      <c r="Q12">
        <v>772.11</v>
      </c>
      <c r="R12">
        <v>132.74</v>
      </c>
      <c r="S12">
        <v>98.14</v>
      </c>
      <c r="T12">
        <v>13328</v>
      </c>
      <c r="U12">
        <v>0.74</v>
      </c>
      <c r="V12">
        <v>0.85</v>
      </c>
      <c r="W12">
        <v>12.31</v>
      </c>
      <c r="X12">
        <v>0.78</v>
      </c>
      <c r="Y12">
        <v>2</v>
      </c>
      <c r="Z12">
        <v>10</v>
      </c>
      <c r="AA12">
        <v>436.82826090435128</v>
      </c>
      <c r="AB12">
        <v>597.68769807209117</v>
      </c>
      <c r="AC12">
        <v>540.64522302804278</v>
      </c>
      <c r="AD12">
        <v>436828.26090435142</v>
      </c>
      <c r="AE12">
        <v>597687.69807209121</v>
      </c>
      <c r="AF12">
        <v>8.4639092562563893E-6</v>
      </c>
      <c r="AG12">
        <v>22</v>
      </c>
      <c r="AH12">
        <v>540645.22302804282</v>
      </c>
    </row>
    <row r="13" spans="1:34" x14ac:dyDescent="0.25">
      <c r="A13">
        <v>11</v>
      </c>
      <c r="B13">
        <v>70</v>
      </c>
      <c r="C13" t="s">
        <v>34</v>
      </c>
      <c r="D13">
        <v>3.0539000000000001</v>
      </c>
      <c r="E13">
        <v>32.74</v>
      </c>
      <c r="F13">
        <v>29.94</v>
      </c>
      <c r="G13">
        <v>89.82</v>
      </c>
      <c r="H13">
        <v>1.35</v>
      </c>
      <c r="I13">
        <v>20</v>
      </c>
      <c r="J13">
        <v>157.07</v>
      </c>
      <c r="K13">
        <v>47.83</v>
      </c>
      <c r="L13">
        <v>12</v>
      </c>
      <c r="M13">
        <v>18</v>
      </c>
      <c r="N13">
        <v>27.24</v>
      </c>
      <c r="O13">
        <v>19605.66</v>
      </c>
      <c r="P13">
        <v>310.45999999999998</v>
      </c>
      <c r="Q13">
        <v>772.15</v>
      </c>
      <c r="R13">
        <v>129.85</v>
      </c>
      <c r="S13">
        <v>98.14</v>
      </c>
      <c r="T13">
        <v>11894.35</v>
      </c>
      <c r="U13">
        <v>0.76</v>
      </c>
      <c r="V13">
        <v>0.86</v>
      </c>
      <c r="W13">
        <v>12.3</v>
      </c>
      <c r="X13">
        <v>0.69</v>
      </c>
      <c r="Y13">
        <v>2</v>
      </c>
      <c r="Z13">
        <v>10</v>
      </c>
      <c r="AA13">
        <v>433.67063612744471</v>
      </c>
      <c r="AB13">
        <v>593.36729654775388</v>
      </c>
      <c r="AC13">
        <v>536.7371545614667</v>
      </c>
      <c r="AD13">
        <v>433670.63612744468</v>
      </c>
      <c r="AE13">
        <v>593367.29654775385</v>
      </c>
      <c r="AF13">
        <v>8.5014907504543429E-6</v>
      </c>
      <c r="AG13">
        <v>22</v>
      </c>
      <c r="AH13">
        <v>536737.15456146665</v>
      </c>
    </row>
    <row r="14" spans="1:34" x14ac:dyDescent="0.25">
      <c r="A14">
        <v>12</v>
      </c>
      <c r="B14">
        <v>70</v>
      </c>
      <c r="C14" t="s">
        <v>34</v>
      </c>
      <c r="D14">
        <v>3.0651000000000002</v>
      </c>
      <c r="E14">
        <v>32.619999999999997</v>
      </c>
      <c r="F14">
        <v>29.88</v>
      </c>
      <c r="G14">
        <v>99.59</v>
      </c>
      <c r="H14">
        <v>1.45</v>
      </c>
      <c r="I14">
        <v>18</v>
      </c>
      <c r="J14">
        <v>158.47999999999999</v>
      </c>
      <c r="K14">
        <v>47.83</v>
      </c>
      <c r="L14">
        <v>13</v>
      </c>
      <c r="M14">
        <v>16</v>
      </c>
      <c r="N14">
        <v>27.65</v>
      </c>
      <c r="O14">
        <v>19780.060000000001</v>
      </c>
      <c r="P14">
        <v>305.25</v>
      </c>
      <c r="Q14">
        <v>772.33</v>
      </c>
      <c r="R14">
        <v>127.83</v>
      </c>
      <c r="S14">
        <v>98.14</v>
      </c>
      <c r="T14">
        <v>10894.41</v>
      </c>
      <c r="U14">
        <v>0.77</v>
      </c>
      <c r="V14">
        <v>0.86</v>
      </c>
      <c r="W14">
        <v>12.3</v>
      </c>
      <c r="X14">
        <v>0.63</v>
      </c>
      <c r="Y14">
        <v>2</v>
      </c>
      <c r="Z14">
        <v>10</v>
      </c>
      <c r="AA14">
        <v>430.39708368821539</v>
      </c>
      <c r="AB14">
        <v>588.88827768145939</v>
      </c>
      <c r="AC14">
        <v>532.68560696942882</v>
      </c>
      <c r="AD14">
        <v>430397.08368821541</v>
      </c>
      <c r="AE14">
        <v>588888.27768145944</v>
      </c>
      <c r="AF14">
        <v>8.5326694715667205E-6</v>
      </c>
      <c r="AG14">
        <v>22</v>
      </c>
      <c r="AH14">
        <v>532685.60696942883</v>
      </c>
    </row>
    <row r="15" spans="1:34" x14ac:dyDescent="0.25">
      <c r="A15">
        <v>13</v>
      </c>
      <c r="B15">
        <v>70</v>
      </c>
      <c r="C15" t="s">
        <v>34</v>
      </c>
      <c r="D15">
        <v>3.0720000000000001</v>
      </c>
      <c r="E15">
        <v>32.549999999999997</v>
      </c>
      <c r="F15">
        <v>29.83</v>
      </c>
      <c r="G15">
        <v>105.29</v>
      </c>
      <c r="H15">
        <v>1.55</v>
      </c>
      <c r="I15">
        <v>17</v>
      </c>
      <c r="J15">
        <v>159.9</v>
      </c>
      <c r="K15">
        <v>47.83</v>
      </c>
      <c r="L15">
        <v>14</v>
      </c>
      <c r="M15">
        <v>15</v>
      </c>
      <c r="N15">
        <v>28.07</v>
      </c>
      <c r="O15">
        <v>19955.16</v>
      </c>
      <c r="P15">
        <v>301.45999999999998</v>
      </c>
      <c r="Q15">
        <v>772.16</v>
      </c>
      <c r="R15">
        <v>126.32</v>
      </c>
      <c r="S15">
        <v>98.14</v>
      </c>
      <c r="T15">
        <v>10142.57</v>
      </c>
      <c r="U15">
        <v>0.78</v>
      </c>
      <c r="V15">
        <v>0.86</v>
      </c>
      <c r="W15">
        <v>12.29</v>
      </c>
      <c r="X15">
        <v>0.57999999999999996</v>
      </c>
      <c r="Y15">
        <v>2</v>
      </c>
      <c r="Z15">
        <v>10</v>
      </c>
      <c r="AA15">
        <v>428.10034176755022</v>
      </c>
      <c r="AB15">
        <v>585.74577406050275</v>
      </c>
      <c r="AC15">
        <v>529.84301948352481</v>
      </c>
      <c r="AD15">
        <v>428100.34176755021</v>
      </c>
      <c r="AE15">
        <v>585745.77406050276</v>
      </c>
      <c r="AF15">
        <v>8.5518777908234536E-6</v>
      </c>
      <c r="AG15">
        <v>22</v>
      </c>
      <c r="AH15">
        <v>529843.01948352484</v>
      </c>
    </row>
    <row r="16" spans="1:34" x14ac:dyDescent="0.25">
      <c r="A16">
        <v>14</v>
      </c>
      <c r="B16">
        <v>70</v>
      </c>
      <c r="C16" t="s">
        <v>34</v>
      </c>
      <c r="D16">
        <v>3.0777000000000001</v>
      </c>
      <c r="E16">
        <v>32.49</v>
      </c>
      <c r="F16">
        <v>29.8</v>
      </c>
      <c r="G16">
        <v>111.76</v>
      </c>
      <c r="H16">
        <v>1.65</v>
      </c>
      <c r="I16">
        <v>16</v>
      </c>
      <c r="J16">
        <v>161.32</v>
      </c>
      <c r="K16">
        <v>47.83</v>
      </c>
      <c r="L16">
        <v>15</v>
      </c>
      <c r="M16">
        <v>14</v>
      </c>
      <c r="N16">
        <v>28.5</v>
      </c>
      <c r="O16">
        <v>20130.71</v>
      </c>
      <c r="P16">
        <v>296.83999999999997</v>
      </c>
      <c r="Q16">
        <v>772.14</v>
      </c>
      <c r="R16">
        <v>125.12</v>
      </c>
      <c r="S16">
        <v>98.14</v>
      </c>
      <c r="T16">
        <v>9546.8799999999992</v>
      </c>
      <c r="U16">
        <v>0.78</v>
      </c>
      <c r="V16">
        <v>0.86</v>
      </c>
      <c r="W16">
        <v>12.3</v>
      </c>
      <c r="X16">
        <v>0.56000000000000005</v>
      </c>
      <c r="Y16">
        <v>2</v>
      </c>
      <c r="Z16">
        <v>10</v>
      </c>
      <c r="AA16">
        <v>425.58274329576437</v>
      </c>
      <c r="AB16">
        <v>582.30108476279975</v>
      </c>
      <c r="AC16">
        <v>526.72708649774279</v>
      </c>
      <c r="AD16">
        <v>425582.74329576438</v>
      </c>
      <c r="AE16">
        <v>582301.08476279979</v>
      </c>
      <c r="AF16">
        <v>8.5677455328181463E-6</v>
      </c>
      <c r="AG16">
        <v>22</v>
      </c>
      <c r="AH16">
        <v>526727.0864977428</v>
      </c>
    </row>
    <row r="17" spans="1:34" x14ac:dyDescent="0.25">
      <c r="A17">
        <v>15</v>
      </c>
      <c r="B17">
        <v>70</v>
      </c>
      <c r="C17" t="s">
        <v>34</v>
      </c>
      <c r="D17">
        <v>3.0844999999999998</v>
      </c>
      <c r="E17">
        <v>32.42</v>
      </c>
      <c r="F17">
        <v>29.76</v>
      </c>
      <c r="G17">
        <v>119.04</v>
      </c>
      <c r="H17">
        <v>1.74</v>
      </c>
      <c r="I17">
        <v>15</v>
      </c>
      <c r="J17">
        <v>162.75</v>
      </c>
      <c r="K17">
        <v>47.83</v>
      </c>
      <c r="L17">
        <v>16</v>
      </c>
      <c r="M17">
        <v>13</v>
      </c>
      <c r="N17">
        <v>28.92</v>
      </c>
      <c r="O17">
        <v>20306.849999999999</v>
      </c>
      <c r="P17">
        <v>291.48</v>
      </c>
      <c r="Q17">
        <v>772.1</v>
      </c>
      <c r="R17">
        <v>123.68</v>
      </c>
      <c r="S17">
        <v>98.14</v>
      </c>
      <c r="T17">
        <v>8832.64</v>
      </c>
      <c r="U17">
        <v>0.79</v>
      </c>
      <c r="V17">
        <v>0.86</v>
      </c>
      <c r="W17">
        <v>12.3</v>
      </c>
      <c r="X17">
        <v>0.51</v>
      </c>
      <c r="Y17">
        <v>2</v>
      </c>
      <c r="Z17">
        <v>10</v>
      </c>
      <c r="AA17">
        <v>422.64709429711132</v>
      </c>
      <c r="AB17">
        <v>578.28440029114927</v>
      </c>
      <c r="AC17">
        <v>523.09374875461458</v>
      </c>
      <c r="AD17">
        <v>422647.09429711133</v>
      </c>
      <c r="AE17">
        <v>578284.40029114927</v>
      </c>
      <c r="AF17">
        <v>8.5866754706363729E-6</v>
      </c>
      <c r="AG17">
        <v>22</v>
      </c>
      <c r="AH17">
        <v>523093.74875461461</v>
      </c>
    </row>
    <row r="18" spans="1:34" x14ac:dyDescent="0.25">
      <c r="A18">
        <v>16</v>
      </c>
      <c r="B18">
        <v>70</v>
      </c>
      <c r="C18" t="s">
        <v>34</v>
      </c>
      <c r="D18">
        <v>3.089</v>
      </c>
      <c r="E18">
        <v>32.369999999999997</v>
      </c>
      <c r="F18">
        <v>29.74</v>
      </c>
      <c r="G18">
        <v>127.46</v>
      </c>
      <c r="H18">
        <v>1.83</v>
      </c>
      <c r="I18">
        <v>14</v>
      </c>
      <c r="J18">
        <v>164.19</v>
      </c>
      <c r="K18">
        <v>47.83</v>
      </c>
      <c r="L18">
        <v>17</v>
      </c>
      <c r="M18">
        <v>11</v>
      </c>
      <c r="N18">
        <v>29.36</v>
      </c>
      <c r="O18">
        <v>20483.57</v>
      </c>
      <c r="P18">
        <v>287.14999999999998</v>
      </c>
      <c r="Q18">
        <v>772.12</v>
      </c>
      <c r="R18">
        <v>122.9</v>
      </c>
      <c r="S18">
        <v>98.14</v>
      </c>
      <c r="T18">
        <v>8448.4599999999991</v>
      </c>
      <c r="U18">
        <v>0.8</v>
      </c>
      <c r="V18">
        <v>0.86</v>
      </c>
      <c r="W18">
        <v>12.3</v>
      </c>
      <c r="X18">
        <v>0.49</v>
      </c>
      <c r="Y18">
        <v>2</v>
      </c>
      <c r="Z18">
        <v>10</v>
      </c>
      <c r="AA18">
        <v>420.38388927728028</v>
      </c>
      <c r="AB18">
        <v>575.18778333745786</v>
      </c>
      <c r="AC18">
        <v>520.29266857685423</v>
      </c>
      <c r="AD18">
        <v>420383.88927728031</v>
      </c>
      <c r="AE18">
        <v>575187.7833374578</v>
      </c>
      <c r="AF18">
        <v>8.5992026353690253E-6</v>
      </c>
      <c r="AG18">
        <v>22</v>
      </c>
      <c r="AH18">
        <v>520292.66857685422</v>
      </c>
    </row>
    <row r="19" spans="1:34" x14ac:dyDescent="0.25">
      <c r="A19">
        <v>17</v>
      </c>
      <c r="B19">
        <v>70</v>
      </c>
      <c r="C19" t="s">
        <v>34</v>
      </c>
      <c r="D19">
        <v>3.0947</v>
      </c>
      <c r="E19">
        <v>32.31</v>
      </c>
      <c r="F19">
        <v>29.71</v>
      </c>
      <c r="G19">
        <v>137.12</v>
      </c>
      <c r="H19">
        <v>1.93</v>
      </c>
      <c r="I19">
        <v>13</v>
      </c>
      <c r="J19">
        <v>165.62</v>
      </c>
      <c r="K19">
        <v>47.83</v>
      </c>
      <c r="L19">
        <v>18</v>
      </c>
      <c r="M19">
        <v>8</v>
      </c>
      <c r="N19">
        <v>29.8</v>
      </c>
      <c r="O19">
        <v>20660.89</v>
      </c>
      <c r="P19">
        <v>287.08</v>
      </c>
      <c r="Q19">
        <v>772.18</v>
      </c>
      <c r="R19">
        <v>121.82</v>
      </c>
      <c r="S19">
        <v>98.14</v>
      </c>
      <c r="T19">
        <v>7914.24</v>
      </c>
      <c r="U19">
        <v>0.81</v>
      </c>
      <c r="V19">
        <v>0.86</v>
      </c>
      <c r="W19">
        <v>12.3</v>
      </c>
      <c r="X19">
        <v>0.46</v>
      </c>
      <c r="Y19">
        <v>2</v>
      </c>
      <c r="Z19">
        <v>10</v>
      </c>
      <c r="AA19">
        <v>419.89460076223679</v>
      </c>
      <c r="AB19">
        <v>574.51831720528935</v>
      </c>
      <c r="AC19">
        <v>519.68709535273831</v>
      </c>
      <c r="AD19">
        <v>419894.60076223692</v>
      </c>
      <c r="AE19">
        <v>574518.31720528938</v>
      </c>
      <c r="AF19">
        <v>8.615070377363718E-6</v>
      </c>
      <c r="AG19">
        <v>22</v>
      </c>
      <c r="AH19">
        <v>519687.09535273828</v>
      </c>
    </row>
    <row r="20" spans="1:34" x14ac:dyDescent="0.25">
      <c r="A20">
        <v>18</v>
      </c>
      <c r="B20">
        <v>70</v>
      </c>
      <c r="C20" t="s">
        <v>34</v>
      </c>
      <c r="D20">
        <v>3.0939000000000001</v>
      </c>
      <c r="E20">
        <v>32.32</v>
      </c>
      <c r="F20">
        <v>29.72</v>
      </c>
      <c r="G20">
        <v>137.16</v>
      </c>
      <c r="H20">
        <v>2.02</v>
      </c>
      <c r="I20">
        <v>13</v>
      </c>
      <c r="J20">
        <v>167.07</v>
      </c>
      <c r="K20">
        <v>47.83</v>
      </c>
      <c r="L20">
        <v>19</v>
      </c>
      <c r="M20">
        <v>2</v>
      </c>
      <c r="N20">
        <v>30.24</v>
      </c>
      <c r="O20">
        <v>20838.810000000001</v>
      </c>
      <c r="P20">
        <v>283.95</v>
      </c>
      <c r="Q20">
        <v>772.2</v>
      </c>
      <c r="R20">
        <v>121.86</v>
      </c>
      <c r="S20">
        <v>98.14</v>
      </c>
      <c r="T20">
        <v>7931.59</v>
      </c>
      <c r="U20">
        <v>0.81</v>
      </c>
      <c r="V20">
        <v>0.86</v>
      </c>
      <c r="W20">
        <v>12.31</v>
      </c>
      <c r="X20">
        <v>0.47</v>
      </c>
      <c r="Y20">
        <v>2</v>
      </c>
      <c r="Z20">
        <v>10</v>
      </c>
      <c r="AA20">
        <v>418.59787027464807</v>
      </c>
      <c r="AB20">
        <v>572.74407334445891</v>
      </c>
      <c r="AC20">
        <v>518.08218283581868</v>
      </c>
      <c r="AD20">
        <v>418597.87027464813</v>
      </c>
      <c r="AE20">
        <v>572744.07334445894</v>
      </c>
      <c r="AF20">
        <v>8.6128433258556899E-6</v>
      </c>
      <c r="AG20">
        <v>22</v>
      </c>
      <c r="AH20">
        <v>518082.18283581868</v>
      </c>
    </row>
    <row r="21" spans="1:34" x14ac:dyDescent="0.25">
      <c r="A21">
        <v>19</v>
      </c>
      <c r="B21">
        <v>70</v>
      </c>
      <c r="C21" t="s">
        <v>34</v>
      </c>
      <c r="D21">
        <v>3.0935999999999999</v>
      </c>
      <c r="E21">
        <v>32.33</v>
      </c>
      <c r="F21">
        <v>29.72</v>
      </c>
      <c r="G21">
        <v>137.18</v>
      </c>
      <c r="H21">
        <v>2.1</v>
      </c>
      <c r="I21">
        <v>13</v>
      </c>
      <c r="J21">
        <v>168.51</v>
      </c>
      <c r="K21">
        <v>47.83</v>
      </c>
      <c r="L21">
        <v>20</v>
      </c>
      <c r="M21">
        <v>0</v>
      </c>
      <c r="N21">
        <v>30.69</v>
      </c>
      <c r="O21">
        <v>21017.33</v>
      </c>
      <c r="P21">
        <v>285.85000000000002</v>
      </c>
      <c r="Q21">
        <v>772.23</v>
      </c>
      <c r="R21">
        <v>121.98</v>
      </c>
      <c r="S21">
        <v>98.14</v>
      </c>
      <c r="T21">
        <v>7992.44</v>
      </c>
      <c r="U21">
        <v>0.8</v>
      </c>
      <c r="V21">
        <v>0.86</v>
      </c>
      <c r="W21">
        <v>12.31</v>
      </c>
      <c r="X21">
        <v>0.47</v>
      </c>
      <c r="Y21">
        <v>2</v>
      </c>
      <c r="Z21">
        <v>10</v>
      </c>
      <c r="AA21">
        <v>419.45321379559789</v>
      </c>
      <c r="AB21">
        <v>573.91439208491545</v>
      </c>
      <c r="AC21">
        <v>519.14080799823864</v>
      </c>
      <c r="AD21">
        <v>419453.21379559801</v>
      </c>
      <c r="AE21">
        <v>573914.39208491542</v>
      </c>
      <c r="AF21">
        <v>8.612008181540179E-6</v>
      </c>
      <c r="AG21">
        <v>22</v>
      </c>
      <c r="AH21">
        <v>519140.8079982386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30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1.5013000000000001</v>
      </c>
      <c r="E2">
        <v>66.61</v>
      </c>
      <c r="F2">
        <v>47.73</v>
      </c>
      <c r="G2">
        <v>6.18</v>
      </c>
      <c r="H2">
        <v>0.1</v>
      </c>
      <c r="I2">
        <v>463</v>
      </c>
      <c r="J2">
        <v>176.73</v>
      </c>
      <c r="K2">
        <v>52.44</v>
      </c>
      <c r="L2">
        <v>1</v>
      </c>
      <c r="M2">
        <v>461</v>
      </c>
      <c r="N2">
        <v>33.29</v>
      </c>
      <c r="O2">
        <v>22031.19</v>
      </c>
      <c r="P2">
        <v>634.12</v>
      </c>
      <c r="Q2">
        <v>775.28</v>
      </c>
      <c r="R2">
        <v>723.42</v>
      </c>
      <c r="S2">
        <v>98.14</v>
      </c>
      <c r="T2">
        <v>306463.96999999997</v>
      </c>
      <c r="U2">
        <v>0.14000000000000001</v>
      </c>
      <c r="V2">
        <v>0.54</v>
      </c>
      <c r="W2">
        <v>13.05</v>
      </c>
      <c r="X2">
        <v>18.420000000000002</v>
      </c>
      <c r="Y2">
        <v>2</v>
      </c>
      <c r="Z2">
        <v>10</v>
      </c>
      <c r="AA2">
        <v>1297.71193478136</v>
      </c>
      <c r="AB2">
        <v>1775.586720177846</v>
      </c>
      <c r="AC2">
        <v>1606.1272156556849</v>
      </c>
      <c r="AD2">
        <v>1297711.93478136</v>
      </c>
      <c r="AE2">
        <v>1775586.720177846</v>
      </c>
      <c r="AF2">
        <v>3.7764381109461722E-6</v>
      </c>
      <c r="AG2">
        <v>44</v>
      </c>
      <c r="AH2">
        <v>1606127.2156556849</v>
      </c>
    </row>
    <row r="3" spans="1:34" x14ac:dyDescent="0.25">
      <c r="A3">
        <v>1</v>
      </c>
      <c r="B3">
        <v>90</v>
      </c>
      <c r="C3" t="s">
        <v>34</v>
      </c>
      <c r="D3">
        <v>2.2502</v>
      </c>
      <c r="E3">
        <v>44.44</v>
      </c>
      <c r="F3">
        <v>35.869999999999997</v>
      </c>
      <c r="G3">
        <v>12.44</v>
      </c>
      <c r="H3">
        <v>0.2</v>
      </c>
      <c r="I3">
        <v>173</v>
      </c>
      <c r="J3">
        <v>178.21</v>
      </c>
      <c r="K3">
        <v>52.44</v>
      </c>
      <c r="L3">
        <v>2</v>
      </c>
      <c r="M3">
        <v>171</v>
      </c>
      <c r="N3">
        <v>33.770000000000003</v>
      </c>
      <c r="O3">
        <v>22213.89</v>
      </c>
      <c r="P3">
        <v>475.65</v>
      </c>
      <c r="Q3">
        <v>773.29</v>
      </c>
      <c r="R3">
        <v>326.52999999999997</v>
      </c>
      <c r="S3">
        <v>98.14</v>
      </c>
      <c r="T3">
        <v>109468.92</v>
      </c>
      <c r="U3">
        <v>0.3</v>
      </c>
      <c r="V3">
        <v>0.72</v>
      </c>
      <c r="W3">
        <v>12.57</v>
      </c>
      <c r="X3">
        <v>6.6</v>
      </c>
      <c r="Y3">
        <v>2</v>
      </c>
      <c r="Z3">
        <v>10</v>
      </c>
      <c r="AA3">
        <v>718.81404456735743</v>
      </c>
      <c r="AB3">
        <v>983.5130876145962</v>
      </c>
      <c r="AC3">
        <v>889.64797890194643</v>
      </c>
      <c r="AD3">
        <v>718814.0445673574</v>
      </c>
      <c r="AE3">
        <v>983513.08761459624</v>
      </c>
      <c r="AF3">
        <v>5.6602551370486087E-6</v>
      </c>
      <c r="AG3">
        <v>29</v>
      </c>
      <c r="AH3">
        <v>889647.97890194645</v>
      </c>
    </row>
    <row r="4" spans="1:34" x14ac:dyDescent="0.25">
      <c r="A4">
        <v>2</v>
      </c>
      <c r="B4">
        <v>90</v>
      </c>
      <c r="C4" t="s">
        <v>34</v>
      </c>
      <c r="D4">
        <v>2.5312000000000001</v>
      </c>
      <c r="E4">
        <v>39.51</v>
      </c>
      <c r="F4">
        <v>33.28</v>
      </c>
      <c r="G4">
        <v>18.66</v>
      </c>
      <c r="H4">
        <v>0.3</v>
      </c>
      <c r="I4">
        <v>107</v>
      </c>
      <c r="J4">
        <v>179.7</v>
      </c>
      <c r="K4">
        <v>52.44</v>
      </c>
      <c r="L4">
        <v>3</v>
      </c>
      <c r="M4">
        <v>105</v>
      </c>
      <c r="N4">
        <v>34.26</v>
      </c>
      <c r="O4">
        <v>22397.24</v>
      </c>
      <c r="P4">
        <v>439.27</v>
      </c>
      <c r="Q4">
        <v>772.78</v>
      </c>
      <c r="R4">
        <v>240.98</v>
      </c>
      <c r="S4">
        <v>98.14</v>
      </c>
      <c r="T4">
        <v>67023.88</v>
      </c>
      <c r="U4">
        <v>0.41</v>
      </c>
      <c r="V4">
        <v>0.77</v>
      </c>
      <c r="W4">
        <v>12.45</v>
      </c>
      <c r="X4">
        <v>4.0199999999999996</v>
      </c>
      <c r="Y4">
        <v>2</v>
      </c>
      <c r="Z4">
        <v>10</v>
      </c>
      <c r="AA4">
        <v>612.40284609093567</v>
      </c>
      <c r="AB4">
        <v>837.91659132840277</v>
      </c>
      <c r="AC4">
        <v>757.94700787534123</v>
      </c>
      <c r="AD4">
        <v>612402.84609093564</v>
      </c>
      <c r="AE4">
        <v>837916.59132840275</v>
      </c>
      <c r="AF4">
        <v>6.3670952817071536E-6</v>
      </c>
      <c r="AG4">
        <v>26</v>
      </c>
      <c r="AH4">
        <v>757947.00787534122</v>
      </c>
    </row>
    <row r="5" spans="1:34" x14ac:dyDescent="0.25">
      <c r="A5">
        <v>3</v>
      </c>
      <c r="B5">
        <v>90</v>
      </c>
      <c r="C5" t="s">
        <v>34</v>
      </c>
      <c r="D5">
        <v>2.6829999999999998</v>
      </c>
      <c r="E5">
        <v>37.270000000000003</v>
      </c>
      <c r="F5">
        <v>32.11</v>
      </c>
      <c r="G5">
        <v>25.02</v>
      </c>
      <c r="H5">
        <v>0.39</v>
      </c>
      <c r="I5">
        <v>77</v>
      </c>
      <c r="J5">
        <v>181.19</v>
      </c>
      <c r="K5">
        <v>52.44</v>
      </c>
      <c r="L5">
        <v>4</v>
      </c>
      <c r="M5">
        <v>75</v>
      </c>
      <c r="N5">
        <v>34.75</v>
      </c>
      <c r="O5">
        <v>22581.25</v>
      </c>
      <c r="P5">
        <v>421.63</v>
      </c>
      <c r="Q5">
        <v>772.7</v>
      </c>
      <c r="R5">
        <v>202.17</v>
      </c>
      <c r="S5">
        <v>98.14</v>
      </c>
      <c r="T5">
        <v>47766.75</v>
      </c>
      <c r="U5">
        <v>0.49</v>
      </c>
      <c r="V5">
        <v>0.8</v>
      </c>
      <c r="W5">
        <v>12.39</v>
      </c>
      <c r="X5">
        <v>2.86</v>
      </c>
      <c r="Y5">
        <v>2</v>
      </c>
      <c r="Z5">
        <v>10</v>
      </c>
      <c r="AA5">
        <v>569.52269039964983</v>
      </c>
      <c r="AB5">
        <v>779.24607057262847</v>
      </c>
      <c r="AC5">
        <v>704.87591927590506</v>
      </c>
      <c r="AD5">
        <v>569522.69039964979</v>
      </c>
      <c r="AE5">
        <v>779246.07057262852</v>
      </c>
      <c r="AF5">
        <v>6.7489398865440467E-6</v>
      </c>
      <c r="AG5">
        <v>25</v>
      </c>
      <c r="AH5">
        <v>704875.91927590501</v>
      </c>
    </row>
    <row r="6" spans="1:34" x14ac:dyDescent="0.25">
      <c r="A6">
        <v>4</v>
      </c>
      <c r="B6">
        <v>90</v>
      </c>
      <c r="C6" t="s">
        <v>34</v>
      </c>
      <c r="D6">
        <v>2.7776000000000001</v>
      </c>
      <c r="E6">
        <v>36</v>
      </c>
      <c r="F6">
        <v>31.45</v>
      </c>
      <c r="G6">
        <v>31.45</v>
      </c>
      <c r="H6">
        <v>0.49</v>
      </c>
      <c r="I6">
        <v>60</v>
      </c>
      <c r="J6">
        <v>182.69</v>
      </c>
      <c r="K6">
        <v>52.44</v>
      </c>
      <c r="L6">
        <v>5</v>
      </c>
      <c r="M6">
        <v>58</v>
      </c>
      <c r="N6">
        <v>35.25</v>
      </c>
      <c r="O6">
        <v>22766.06</v>
      </c>
      <c r="P6">
        <v>410.58</v>
      </c>
      <c r="Q6">
        <v>772.55</v>
      </c>
      <c r="R6">
        <v>179.81</v>
      </c>
      <c r="S6">
        <v>98.14</v>
      </c>
      <c r="T6">
        <v>36674.68</v>
      </c>
      <c r="U6">
        <v>0.55000000000000004</v>
      </c>
      <c r="V6">
        <v>0.82</v>
      </c>
      <c r="W6">
        <v>12.37</v>
      </c>
      <c r="X6">
        <v>2.19</v>
      </c>
      <c r="Y6">
        <v>2</v>
      </c>
      <c r="Z6">
        <v>10</v>
      </c>
      <c r="AA6">
        <v>541.1190241146669</v>
      </c>
      <c r="AB6">
        <v>740.38292128019646</v>
      </c>
      <c r="AC6">
        <v>669.72181440717009</v>
      </c>
      <c r="AD6">
        <v>541119.02411466686</v>
      </c>
      <c r="AE6">
        <v>740382.9212801964</v>
      </c>
      <c r="AF6">
        <v>6.9869010170945761E-6</v>
      </c>
      <c r="AG6">
        <v>24</v>
      </c>
      <c r="AH6">
        <v>669721.81440717005</v>
      </c>
    </row>
    <row r="7" spans="1:34" x14ac:dyDescent="0.25">
      <c r="A7">
        <v>5</v>
      </c>
      <c r="B7">
        <v>90</v>
      </c>
      <c r="C7" t="s">
        <v>34</v>
      </c>
      <c r="D7">
        <v>2.8340000000000001</v>
      </c>
      <c r="E7">
        <v>35.29</v>
      </c>
      <c r="F7">
        <v>31.09</v>
      </c>
      <c r="G7">
        <v>37.299999999999997</v>
      </c>
      <c r="H7">
        <v>0.57999999999999996</v>
      </c>
      <c r="I7">
        <v>50</v>
      </c>
      <c r="J7">
        <v>184.19</v>
      </c>
      <c r="K7">
        <v>52.44</v>
      </c>
      <c r="L7">
        <v>6</v>
      </c>
      <c r="M7">
        <v>48</v>
      </c>
      <c r="N7">
        <v>35.75</v>
      </c>
      <c r="O7">
        <v>22951.43</v>
      </c>
      <c r="P7">
        <v>403.34</v>
      </c>
      <c r="Q7">
        <v>772.47</v>
      </c>
      <c r="R7">
        <v>168.1</v>
      </c>
      <c r="S7">
        <v>98.14</v>
      </c>
      <c r="T7">
        <v>30866.33</v>
      </c>
      <c r="U7">
        <v>0.57999999999999996</v>
      </c>
      <c r="V7">
        <v>0.83</v>
      </c>
      <c r="W7">
        <v>12.35</v>
      </c>
      <c r="X7">
        <v>1.84</v>
      </c>
      <c r="Y7">
        <v>2</v>
      </c>
      <c r="Z7">
        <v>10</v>
      </c>
      <c r="AA7">
        <v>520.59709070995757</v>
      </c>
      <c r="AB7">
        <v>712.30390663206867</v>
      </c>
      <c r="AC7">
        <v>644.32262150791519</v>
      </c>
      <c r="AD7">
        <v>520597.09070995753</v>
      </c>
      <c r="AE7">
        <v>712303.90663206868</v>
      </c>
      <c r="AF7">
        <v>7.1287721350972162E-6</v>
      </c>
      <c r="AG7">
        <v>23</v>
      </c>
      <c r="AH7">
        <v>644322.6215079152</v>
      </c>
    </row>
    <row r="8" spans="1:34" x14ac:dyDescent="0.25">
      <c r="A8">
        <v>6</v>
      </c>
      <c r="B8">
        <v>90</v>
      </c>
      <c r="C8" t="s">
        <v>34</v>
      </c>
      <c r="D8">
        <v>2.8824000000000001</v>
      </c>
      <c r="E8">
        <v>34.69</v>
      </c>
      <c r="F8">
        <v>30.78</v>
      </c>
      <c r="G8">
        <v>43.97</v>
      </c>
      <c r="H8">
        <v>0.67</v>
      </c>
      <c r="I8">
        <v>42</v>
      </c>
      <c r="J8">
        <v>185.7</v>
      </c>
      <c r="K8">
        <v>52.44</v>
      </c>
      <c r="L8">
        <v>7</v>
      </c>
      <c r="M8">
        <v>40</v>
      </c>
      <c r="N8">
        <v>36.26</v>
      </c>
      <c r="O8">
        <v>23137.49</v>
      </c>
      <c r="P8">
        <v>397.08</v>
      </c>
      <c r="Q8">
        <v>772.47</v>
      </c>
      <c r="R8">
        <v>157.81</v>
      </c>
      <c r="S8">
        <v>98.14</v>
      </c>
      <c r="T8">
        <v>25763.59</v>
      </c>
      <c r="U8">
        <v>0.62</v>
      </c>
      <c r="V8">
        <v>0.83</v>
      </c>
      <c r="W8">
        <v>12.33</v>
      </c>
      <c r="X8">
        <v>1.53</v>
      </c>
      <c r="Y8">
        <v>2</v>
      </c>
      <c r="Z8">
        <v>10</v>
      </c>
      <c r="AA8">
        <v>511.73545215016162</v>
      </c>
      <c r="AB8">
        <v>700.1790218066543</v>
      </c>
      <c r="AC8">
        <v>633.35491867285555</v>
      </c>
      <c r="AD8">
        <v>511735.45215016161</v>
      </c>
      <c r="AE8">
        <v>700179.02180665429</v>
      </c>
      <c r="AF8">
        <v>7.2505196902626026E-6</v>
      </c>
      <c r="AG8">
        <v>23</v>
      </c>
      <c r="AH8">
        <v>633354.91867285559</v>
      </c>
    </row>
    <row r="9" spans="1:34" x14ac:dyDescent="0.25">
      <c r="A9">
        <v>7</v>
      </c>
      <c r="B9">
        <v>90</v>
      </c>
      <c r="C9" t="s">
        <v>34</v>
      </c>
      <c r="D9">
        <v>2.9114</v>
      </c>
      <c r="E9">
        <v>34.35</v>
      </c>
      <c r="F9">
        <v>30.61</v>
      </c>
      <c r="G9">
        <v>49.64</v>
      </c>
      <c r="H9">
        <v>0.76</v>
      </c>
      <c r="I9">
        <v>37</v>
      </c>
      <c r="J9">
        <v>187.22</v>
      </c>
      <c r="K9">
        <v>52.44</v>
      </c>
      <c r="L9">
        <v>8</v>
      </c>
      <c r="M9">
        <v>35</v>
      </c>
      <c r="N9">
        <v>36.78</v>
      </c>
      <c r="O9">
        <v>23324.240000000002</v>
      </c>
      <c r="P9">
        <v>392.49</v>
      </c>
      <c r="Q9">
        <v>772.28</v>
      </c>
      <c r="R9">
        <v>152.12</v>
      </c>
      <c r="S9">
        <v>98.14</v>
      </c>
      <c r="T9">
        <v>22941.61</v>
      </c>
      <c r="U9">
        <v>0.65</v>
      </c>
      <c r="V9">
        <v>0.84</v>
      </c>
      <c r="W9">
        <v>12.33</v>
      </c>
      <c r="X9">
        <v>1.36</v>
      </c>
      <c r="Y9">
        <v>2</v>
      </c>
      <c r="Z9">
        <v>10</v>
      </c>
      <c r="AA9">
        <v>506.2240280690018</v>
      </c>
      <c r="AB9">
        <v>692.63804823194141</v>
      </c>
      <c r="AC9">
        <v>626.53364503229045</v>
      </c>
      <c r="AD9">
        <v>506224.0280690018</v>
      </c>
      <c r="AE9">
        <v>692638.04823194141</v>
      </c>
      <c r="AF9">
        <v>7.3234676055476487E-6</v>
      </c>
      <c r="AG9">
        <v>23</v>
      </c>
      <c r="AH9">
        <v>626533.64503229049</v>
      </c>
    </row>
    <row r="10" spans="1:34" x14ac:dyDescent="0.25">
      <c r="A10">
        <v>8</v>
      </c>
      <c r="B10">
        <v>90</v>
      </c>
      <c r="C10" t="s">
        <v>34</v>
      </c>
      <c r="D10">
        <v>2.9451000000000001</v>
      </c>
      <c r="E10">
        <v>33.950000000000003</v>
      </c>
      <c r="F10">
        <v>30.4</v>
      </c>
      <c r="G10">
        <v>56.99</v>
      </c>
      <c r="H10">
        <v>0.85</v>
      </c>
      <c r="I10">
        <v>32</v>
      </c>
      <c r="J10">
        <v>188.74</v>
      </c>
      <c r="K10">
        <v>52.44</v>
      </c>
      <c r="L10">
        <v>9</v>
      </c>
      <c r="M10">
        <v>30</v>
      </c>
      <c r="N10">
        <v>37.299999999999997</v>
      </c>
      <c r="O10">
        <v>23511.69</v>
      </c>
      <c r="P10">
        <v>387.27</v>
      </c>
      <c r="Q10">
        <v>772.32</v>
      </c>
      <c r="R10">
        <v>144.82</v>
      </c>
      <c r="S10">
        <v>98.14</v>
      </c>
      <c r="T10">
        <v>19317.490000000002</v>
      </c>
      <c r="U10">
        <v>0.68</v>
      </c>
      <c r="V10">
        <v>0.84</v>
      </c>
      <c r="W10">
        <v>12.32</v>
      </c>
      <c r="X10">
        <v>1.1499999999999999</v>
      </c>
      <c r="Y10">
        <v>2</v>
      </c>
      <c r="Z10">
        <v>10</v>
      </c>
      <c r="AA10">
        <v>499.96986769932403</v>
      </c>
      <c r="AB10">
        <v>684.0808301000659</v>
      </c>
      <c r="AC10">
        <v>618.79311578879003</v>
      </c>
      <c r="AD10">
        <v>499969.86769932398</v>
      </c>
      <c r="AE10">
        <v>684080.83010006591</v>
      </c>
      <c r="AF10">
        <v>7.4082381139995812E-6</v>
      </c>
      <c r="AG10">
        <v>23</v>
      </c>
      <c r="AH10">
        <v>618793.11578879005</v>
      </c>
    </row>
    <row r="11" spans="1:34" x14ac:dyDescent="0.25">
      <c r="A11">
        <v>9</v>
      </c>
      <c r="B11">
        <v>90</v>
      </c>
      <c r="C11" t="s">
        <v>34</v>
      </c>
      <c r="D11">
        <v>2.9634999999999998</v>
      </c>
      <c r="E11">
        <v>33.74</v>
      </c>
      <c r="F11">
        <v>30.29</v>
      </c>
      <c r="G11">
        <v>62.67</v>
      </c>
      <c r="H11">
        <v>0.93</v>
      </c>
      <c r="I11">
        <v>29</v>
      </c>
      <c r="J11">
        <v>190.26</v>
      </c>
      <c r="K11">
        <v>52.44</v>
      </c>
      <c r="L11">
        <v>10</v>
      </c>
      <c r="M11">
        <v>27</v>
      </c>
      <c r="N11">
        <v>37.82</v>
      </c>
      <c r="O11">
        <v>23699.85</v>
      </c>
      <c r="P11">
        <v>383.72</v>
      </c>
      <c r="Q11">
        <v>772.22</v>
      </c>
      <c r="R11">
        <v>141.57</v>
      </c>
      <c r="S11">
        <v>98.14</v>
      </c>
      <c r="T11">
        <v>17706.599999999999</v>
      </c>
      <c r="U11">
        <v>0.69</v>
      </c>
      <c r="V11">
        <v>0.85</v>
      </c>
      <c r="W11">
        <v>12.32</v>
      </c>
      <c r="X11">
        <v>1.04</v>
      </c>
      <c r="Y11">
        <v>2</v>
      </c>
      <c r="Z11">
        <v>10</v>
      </c>
      <c r="AA11">
        <v>486.47135557530657</v>
      </c>
      <c r="AB11">
        <v>665.61157029965966</v>
      </c>
      <c r="AC11">
        <v>602.08653622196562</v>
      </c>
      <c r="AD11">
        <v>486471.35557530657</v>
      </c>
      <c r="AE11">
        <v>665611.57029965962</v>
      </c>
      <c r="AF11">
        <v>7.4545223085252642E-6</v>
      </c>
      <c r="AG11">
        <v>22</v>
      </c>
      <c r="AH11">
        <v>602086.53622196557</v>
      </c>
    </row>
    <row r="12" spans="1:34" x14ac:dyDescent="0.25">
      <c r="A12">
        <v>10</v>
      </c>
      <c r="B12">
        <v>90</v>
      </c>
      <c r="C12" t="s">
        <v>34</v>
      </c>
      <c r="D12">
        <v>2.9823</v>
      </c>
      <c r="E12">
        <v>33.53</v>
      </c>
      <c r="F12">
        <v>30.19</v>
      </c>
      <c r="G12">
        <v>69.66</v>
      </c>
      <c r="H12">
        <v>1.02</v>
      </c>
      <c r="I12">
        <v>26</v>
      </c>
      <c r="J12">
        <v>191.79</v>
      </c>
      <c r="K12">
        <v>52.44</v>
      </c>
      <c r="L12">
        <v>11</v>
      </c>
      <c r="M12">
        <v>24</v>
      </c>
      <c r="N12">
        <v>38.35</v>
      </c>
      <c r="O12">
        <v>23888.73</v>
      </c>
      <c r="P12">
        <v>379.91</v>
      </c>
      <c r="Q12">
        <v>772.25</v>
      </c>
      <c r="R12">
        <v>137.97999999999999</v>
      </c>
      <c r="S12">
        <v>98.14</v>
      </c>
      <c r="T12">
        <v>15926.84</v>
      </c>
      <c r="U12">
        <v>0.71</v>
      </c>
      <c r="V12">
        <v>0.85</v>
      </c>
      <c r="W12">
        <v>12.31</v>
      </c>
      <c r="X12">
        <v>0.94</v>
      </c>
      <c r="Y12">
        <v>2</v>
      </c>
      <c r="Z12">
        <v>10</v>
      </c>
      <c r="AA12">
        <v>482.73112738850949</v>
      </c>
      <c r="AB12">
        <v>660.49402508726178</v>
      </c>
      <c r="AC12">
        <v>597.45740234211917</v>
      </c>
      <c r="AD12">
        <v>482731.12738850951</v>
      </c>
      <c r="AE12">
        <v>660494.02508726181</v>
      </c>
      <c r="AF12">
        <v>7.5018126811928106E-6</v>
      </c>
      <c r="AG12">
        <v>22</v>
      </c>
      <c r="AH12">
        <v>597457.40234211914</v>
      </c>
    </row>
    <row r="13" spans="1:34" x14ac:dyDescent="0.25">
      <c r="A13">
        <v>11</v>
      </c>
      <c r="B13">
        <v>90</v>
      </c>
      <c r="C13" t="s">
        <v>34</v>
      </c>
      <c r="D13">
        <v>2.9956999999999998</v>
      </c>
      <c r="E13">
        <v>33.380000000000003</v>
      </c>
      <c r="F13">
        <v>30.11</v>
      </c>
      <c r="G13">
        <v>75.27</v>
      </c>
      <c r="H13">
        <v>1.1000000000000001</v>
      </c>
      <c r="I13">
        <v>24</v>
      </c>
      <c r="J13">
        <v>193.33</v>
      </c>
      <c r="K13">
        <v>52.44</v>
      </c>
      <c r="L13">
        <v>12</v>
      </c>
      <c r="M13">
        <v>22</v>
      </c>
      <c r="N13">
        <v>38.89</v>
      </c>
      <c r="O13">
        <v>24078.33</v>
      </c>
      <c r="P13">
        <v>376.24</v>
      </c>
      <c r="Q13">
        <v>772.16</v>
      </c>
      <c r="R13">
        <v>135.33000000000001</v>
      </c>
      <c r="S13">
        <v>98.14</v>
      </c>
      <c r="T13">
        <v>14611.63</v>
      </c>
      <c r="U13">
        <v>0.73</v>
      </c>
      <c r="V13">
        <v>0.85</v>
      </c>
      <c r="W13">
        <v>12.31</v>
      </c>
      <c r="X13">
        <v>0.86</v>
      </c>
      <c r="Y13">
        <v>2</v>
      </c>
      <c r="Z13">
        <v>10</v>
      </c>
      <c r="AA13">
        <v>479.63394912042708</v>
      </c>
      <c r="AB13">
        <v>656.25632914300957</v>
      </c>
      <c r="AC13">
        <v>593.6241461511429</v>
      </c>
      <c r="AD13">
        <v>479633.94912042707</v>
      </c>
      <c r="AE13">
        <v>656256.32914300961</v>
      </c>
      <c r="AF13">
        <v>7.5355196489452111E-6</v>
      </c>
      <c r="AG13">
        <v>22</v>
      </c>
      <c r="AH13">
        <v>593624.14615114289</v>
      </c>
    </row>
    <row r="14" spans="1:34" x14ac:dyDescent="0.25">
      <c r="A14">
        <v>12</v>
      </c>
      <c r="B14">
        <v>90</v>
      </c>
      <c r="C14" t="s">
        <v>34</v>
      </c>
      <c r="D14">
        <v>3.0087999999999999</v>
      </c>
      <c r="E14">
        <v>33.24</v>
      </c>
      <c r="F14">
        <v>30.03</v>
      </c>
      <c r="G14">
        <v>81.91</v>
      </c>
      <c r="H14">
        <v>1.18</v>
      </c>
      <c r="I14">
        <v>22</v>
      </c>
      <c r="J14">
        <v>194.88</v>
      </c>
      <c r="K14">
        <v>52.44</v>
      </c>
      <c r="L14">
        <v>13</v>
      </c>
      <c r="M14">
        <v>20</v>
      </c>
      <c r="N14">
        <v>39.43</v>
      </c>
      <c r="O14">
        <v>24268.67</v>
      </c>
      <c r="P14">
        <v>373.14</v>
      </c>
      <c r="Q14">
        <v>772.28</v>
      </c>
      <c r="R14">
        <v>132.72</v>
      </c>
      <c r="S14">
        <v>98.14</v>
      </c>
      <c r="T14">
        <v>13317.66</v>
      </c>
      <c r="U14">
        <v>0.74</v>
      </c>
      <c r="V14">
        <v>0.85</v>
      </c>
      <c r="W14">
        <v>12.31</v>
      </c>
      <c r="X14">
        <v>0.79</v>
      </c>
      <c r="Y14">
        <v>2</v>
      </c>
      <c r="Z14">
        <v>10</v>
      </c>
      <c r="AA14">
        <v>476.84794495593729</v>
      </c>
      <c r="AB14">
        <v>652.44439533532545</v>
      </c>
      <c r="AC14">
        <v>590.17601795598148</v>
      </c>
      <c r="AD14">
        <v>476847.94495593727</v>
      </c>
      <c r="AE14">
        <v>652444.39533532551</v>
      </c>
      <c r="AF14">
        <v>7.5684719830912146E-6</v>
      </c>
      <c r="AG14">
        <v>22</v>
      </c>
      <c r="AH14">
        <v>590176.01795598143</v>
      </c>
    </row>
    <row r="15" spans="1:34" x14ac:dyDescent="0.25">
      <c r="A15">
        <v>13</v>
      </c>
      <c r="B15">
        <v>90</v>
      </c>
      <c r="C15" t="s">
        <v>34</v>
      </c>
      <c r="D15">
        <v>3.0219999999999998</v>
      </c>
      <c r="E15">
        <v>33.090000000000003</v>
      </c>
      <c r="F15">
        <v>29.96</v>
      </c>
      <c r="G15">
        <v>89.88</v>
      </c>
      <c r="H15">
        <v>1.27</v>
      </c>
      <c r="I15">
        <v>20</v>
      </c>
      <c r="J15">
        <v>196.42</v>
      </c>
      <c r="K15">
        <v>52.44</v>
      </c>
      <c r="L15">
        <v>14</v>
      </c>
      <c r="M15">
        <v>18</v>
      </c>
      <c r="N15">
        <v>39.979999999999997</v>
      </c>
      <c r="O15">
        <v>24459.75</v>
      </c>
      <c r="P15">
        <v>369.44</v>
      </c>
      <c r="Q15">
        <v>772.12</v>
      </c>
      <c r="R15">
        <v>130.36000000000001</v>
      </c>
      <c r="S15">
        <v>98.14</v>
      </c>
      <c r="T15">
        <v>12147.41</v>
      </c>
      <c r="U15">
        <v>0.75</v>
      </c>
      <c r="V15">
        <v>0.86</v>
      </c>
      <c r="W15">
        <v>12.31</v>
      </c>
      <c r="X15">
        <v>0.71</v>
      </c>
      <c r="Y15">
        <v>2</v>
      </c>
      <c r="Z15">
        <v>10</v>
      </c>
      <c r="AA15">
        <v>473.83760007922041</v>
      </c>
      <c r="AB15">
        <v>648.3255086679585</v>
      </c>
      <c r="AC15">
        <v>586.45023205125426</v>
      </c>
      <c r="AD15">
        <v>473837.60007922043</v>
      </c>
      <c r="AE15">
        <v>648325.50866795855</v>
      </c>
      <c r="AF15">
        <v>7.6016758617726846E-6</v>
      </c>
      <c r="AG15">
        <v>22</v>
      </c>
      <c r="AH15">
        <v>586450.23205125425</v>
      </c>
    </row>
    <row r="16" spans="1:34" x14ac:dyDescent="0.25">
      <c r="A16">
        <v>14</v>
      </c>
      <c r="B16">
        <v>90</v>
      </c>
      <c r="C16" t="s">
        <v>34</v>
      </c>
      <c r="D16">
        <v>3.0278</v>
      </c>
      <c r="E16">
        <v>33.03</v>
      </c>
      <c r="F16">
        <v>29.93</v>
      </c>
      <c r="G16">
        <v>94.52</v>
      </c>
      <c r="H16">
        <v>1.35</v>
      </c>
      <c r="I16">
        <v>19</v>
      </c>
      <c r="J16">
        <v>197.98</v>
      </c>
      <c r="K16">
        <v>52.44</v>
      </c>
      <c r="L16">
        <v>15</v>
      </c>
      <c r="M16">
        <v>17</v>
      </c>
      <c r="N16">
        <v>40.54</v>
      </c>
      <c r="O16">
        <v>24651.58</v>
      </c>
      <c r="P16">
        <v>366.97</v>
      </c>
      <c r="Q16">
        <v>772.16</v>
      </c>
      <c r="R16">
        <v>129.27000000000001</v>
      </c>
      <c r="S16">
        <v>98.14</v>
      </c>
      <c r="T16">
        <v>11609.96</v>
      </c>
      <c r="U16">
        <v>0.76</v>
      </c>
      <c r="V16">
        <v>0.86</v>
      </c>
      <c r="W16">
        <v>12.31</v>
      </c>
      <c r="X16">
        <v>0.68</v>
      </c>
      <c r="Y16">
        <v>2</v>
      </c>
      <c r="Z16">
        <v>10</v>
      </c>
      <c r="AA16">
        <v>472.14610479558661</v>
      </c>
      <c r="AB16">
        <v>646.01113019738557</v>
      </c>
      <c r="AC16">
        <v>584.35673461366207</v>
      </c>
      <c r="AD16">
        <v>472146.10479558661</v>
      </c>
      <c r="AE16">
        <v>646011.13019738556</v>
      </c>
      <c r="AF16">
        <v>7.616265444829694E-6</v>
      </c>
      <c r="AG16">
        <v>22</v>
      </c>
      <c r="AH16">
        <v>584356.73461366212</v>
      </c>
    </row>
    <row r="17" spans="1:34" x14ac:dyDescent="0.25">
      <c r="A17">
        <v>15</v>
      </c>
      <c r="B17">
        <v>90</v>
      </c>
      <c r="C17" t="s">
        <v>34</v>
      </c>
      <c r="D17">
        <v>3.0346000000000002</v>
      </c>
      <c r="E17">
        <v>32.950000000000003</v>
      </c>
      <c r="F17">
        <v>29.89</v>
      </c>
      <c r="G17">
        <v>99.64</v>
      </c>
      <c r="H17">
        <v>1.42</v>
      </c>
      <c r="I17">
        <v>18</v>
      </c>
      <c r="J17">
        <v>199.54</v>
      </c>
      <c r="K17">
        <v>52.44</v>
      </c>
      <c r="L17">
        <v>16</v>
      </c>
      <c r="M17">
        <v>16</v>
      </c>
      <c r="N17">
        <v>41.1</v>
      </c>
      <c r="O17">
        <v>24844.17</v>
      </c>
      <c r="P17">
        <v>364.54</v>
      </c>
      <c r="Q17">
        <v>772.16</v>
      </c>
      <c r="R17">
        <v>128.28</v>
      </c>
      <c r="S17">
        <v>98.14</v>
      </c>
      <c r="T17">
        <v>11118.76</v>
      </c>
      <c r="U17">
        <v>0.77</v>
      </c>
      <c r="V17">
        <v>0.86</v>
      </c>
      <c r="W17">
        <v>12.3</v>
      </c>
      <c r="X17">
        <v>0.64</v>
      </c>
      <c r="Y17">
        <v>2</v>
      </c>
      <c r="Z17">
        <v>10</v>
      </c>
      <c r="AA17">
        <v>470.36558452574042</v>
      </c>
      <c r="AB17">
        <v>643.57494381317144</v>
      </c>
      <c r="AC17">
        <v>582.15305443874854</v>
      </c>
      <c r="AD17">
        <v>470365.58452574041</v>
      </c>
      <c r="AE17">
        <v>643574.94381317147</v>
      </c>
      <c r="AF17">
        <v>7.6333704732413599E-6</v>
      </c>
      <c r="AG17">
        <v>22</v>
      </c>
      <c r="AH17">
        <v>582153.05443874851</v>
      </c>
    </row>
    <row r="18" spans="1:34" x14ac:dyDescent="0.25">
      <c r="A18">
        <v>16</v>
      </c>
      <c r="B18">
        <v>90</v>
      </c>
      <c r="C18" t="s">
        <v>34</v>
      </c>
      <c r="D18">
        <v>3.0432000000000001</v>
      </c>
      <c r="E18">
        <v>32.86</v>
      </c>
      <c r="F18">
        <v>29.84</v>
      </c>
      <c r="G18">
        <v>105.3</v>
      </c>
      <c r="H18">
        <v>1.5</v>
      </c>
      <c r="I18">
        <v>17</v>
      </c>
      <c r="J18">
        <v>201.11</v>
      </c>
      <c r="K18">
        <v>52.44</v>
      </c>
      <c r="L18">
        <v>17</v>
      </c>
      <c r="M18">
        <v>15</v>
      </c>
      <c r="N18">
        <v>41.67</v>
      </c>
      <c r="O18">
        <v>25037.53</v>
      </c>
      <c r="P18">
        <v>360.24</v>
      </c>
      <c r="Q18">
        <v>772.23</v>
      </c>
      <c r="R18">
        <v>126.27</v>
      </c>
      <c r="S18">
        <v>98.14</v>
      </c>
      <c r="T18">
        <v>10120.700000000001</v>
      </c>
      <c r="U18">
        <v>0.78</v>
      </c>
      <c r="V18">
        <v>0.86</v>
      </c>
      <c r="W18">
        <v>12.3</v>
      </c>
      <c r="X18">
        <v>0.59</v>
      </c>
      <c r="Y18">
        <v>2</v>
      </c>
      <c r="Z18">
        <v>10</v>
      </c>
      <c r="AA18">
        <v>467.57846870406092</v>
      </c>
      <c r="AB18">
        <v>639.76148898707754</v>
      </c>
      <c r="AC18">
        <v>578.70355038903949</v>
      </c>
      <c r="AD18">
        <v>467578.46870406088</v>
      </c>
      <c r="AE18">
        <v>639761.48898707749</v>
      </c>
      <c r="AF18">
        <v>7.6550033032914075E-6</v>
      </c>
      <c r="AG18">
        <v>22</v>
      </c>
      <c r="AH18">
        <v>578703.55038903945</v>
      </c>
    </row>
    <row r="19" spans="1:34" x14ac:dyDescent="0.25">
      <c r="A19">
        <v>17</v>
      </c>
      <c r="B19">
        <v>90</v>
      </c>
      <c r="C19" t="s">
        <v>34</v>
      </c>
      <c r="D19">
        <v>3.0486</v>
      </c>
      <c r="E19">
        <v>32.799999999999997</v>
      </c>
      <c r="F19">
        <v>29.81</v>
      </c>
      <c r="G19">
        <v>111.8</v>
      </c>
      <c r="H19">
        <v>1.58</v>
      </c>
      <c r="I19">
        <v>16</v>
      </c>
      <c r="J19">
        <v>202.68</v>
      </c>
      <c r="K19">
        <v>52.44</v>
      </c>
      <c r="L19">
        <v>18</v>
      </c>
      <c r="M19">
        <v>14</v>
      </c>
      <c r="N19">
        <v>42.24</v>
      </c>
      <c r="O19">
        <v>25231.66</v>
      </c>
      <c r="P19">
        <v>357.87</v>
      </c>
      <c r="Q19">
        <v>772.13</v>
      </c>
      <c r="R19">
        <v>125.54</v>
      </c>
      <c r="S19">
        <v>98.14</v>
      </c>
      <c r="T19">
        <v>9758.41</v>
      </c>
      <c r="U19">
        <v>0.78</v>
      </c>
      <c r="V19">
        <v>0.86</v>
      </c>
      <c r="W19">
        <v>12.3</v>
      </c>
      <c r="X19">
        <v>0.56999999999999995</v>
      </c>
      <c r="Y19">
        <v>2</v>
      </c>
      <c r="Z19">
        <v>10</v>
      </c>
      <c r="AA19">
        <v>465.98789010345371</v>
      </c>
      <c r="AB19">
        <v>637.58518917435151</v>
      </c>
      <c r="AC19">
        <v>576.73495357598392</v>
      </c>
      <c r="AD19">
        <v>465987.89010345371</v>
      </c>
      <c r="AE19">
        <v>637585.18917435152</v>
      </c>
      <c r="AF19">
        <v>7.6685867082065543E-6</v>
      </c>
      <c r="AG19">
        <v>22</v>
      </c>
      <c r="AH19">
        <v>576734.95357598388</v>
      </c>
    </row>
    <row r="20" spans="1:34" x14ac:dyDescent="0.25">
      <c r="A20">
        <v>18</v>
      </c>
      <c r="B20">
        <v>90</v>
      </c>
      <c r="C20" t="s">
        <v>34</v>
      </c>
      <c r="D20">
        <v>3.0554000000000001</v>
      </c>
      <c r="E20">
        <v>32.729999999999997</v>
      </c>
      <c r="F20">
        <v>29.77</v>
      </c>
      <c r="G20">
        <v>119.1</v>
      </c>
      <c r="H20">
        <v>1.65</v>
      </c>
      <c r="I20">
        <v>15</v>
      </c>
      <c r="J20">
        <v>204.26</v>
      </c>
      <c r="K20">
        <v>52.44</v>
      </c>
      <c r="L20">
        <v>19</v>
      </c>
      <c r="M20">
        <v>13</v>
      </c>
      <c r="N20">
        <v>42.82</v>
      </c>
      <c r="O20">
        <v>25426.720000000001</v>
      </c>
      <c r="P20">
        <v>355.19</v>
      </c>
      <c r="Q20">
        <v>772.08</v>
      </c>
      <c r="R20">
        <v>124.39</v>
      </c>
      <c r="S20">
        <v>98.14</v>
      </c>
      <c r="T20">
        <v>9186.42</v>
      </c>
      <c r="U20">
        <v>0.79</v>
      </c>
      <c r="V20">
        <v>0.86</v>
      </c>
      <c r="W20">
        <v>12.29</v>
      </c>
      <c r="X20">
        <v>0.53</v>
      </c>
      <c r="Y20">
        <v>2</v>
      </c>
      <c r="Z20">
        <v>10</v>
      </c>
      <c r="AA20">
        <v>464.12187800637838</v>
      </c>
      <c r="AB20">
        <v>635.03202910048935</v>
      </c>
      <c r="AC20">
        <v>574.42546351618853</v>
      </c>
      <c r="AD20">
        <v>464121.87800637842</v>
      </c>
      <c r="AE20">
        <v>635032.02910048934</v>
      </c>
      <c r="AF20">
        <v>7.6856917366182202E-6</v>
      </c>
      <c r="AG20">
        <v>22</v>
      </c>
      <c r="AH20">
        <v>574425.46351618855</v>
      </c>
    </row>
    <row r="21" spans="1:34" x14ac:dyDescent="0.25">
      <c r="A21">
        <v>19</v>
      </c>
      <c r="B21">
        <v>90</v>
      </c>
      <c r="C21" t="s">
        <v>34</v>
      </c>
      <c r="D21">
        <v>3.0640000000000001</v>
      </c>
      <c r="E21">
        <v>32.64</v>
      </c>
      <c r="F21">
        <v>29.72</v>
      </c>
      <c r="G21">
        <v>127.37</v>
      </c>
      <c r="H21">
        <v>1.73</v>
      </c>
      <c r="I21">
        <v>14</v>
      </c>
      <c r="J21">
        <v>205.85</v>
      </c>
      <c r="K21">
        <v>52.44</v>
      </c>
      <c r="L21">
        <v>20</v>
      </c>
      <c r="M21">
        <v>12</v>
      </c>
      <c r="N21">
        <v>43.41</v>
      </c>
      <c r="O21">
        <v>25622.45</v>
      </c>
      <c r="P21">
        <v>352.29</v>
      </c>
      <c r="Q21">
        <v>772.13</v>
      </c>
      <c r="R21">
        <v>122.47</v>
      </c>
      <c r="S21">
        <v>98.14</v>
      </c>
      <c r="T21">
        <v>8233.32</v>
      </c>
      <c r="U21">
        <v>0.8</v>
      </c>
      <c r="V21">
        <v>0.86</v>
      </c>
      <c r="W21">
        <v>12.29</v>
      </c>
      <c r="X21">
        <v>0.47</v>
      </c>
      <c r="Y21">
        <v>2</v>
      </c>
      <c r="Z21">
        <v>10</v>
      </c>
      <c r="AA21">
        <v>461.99284096524502</v>
      </c>
      <c r="AB21">
        <v>632.11898669432526</v>
      </c>
      <c r="AC21">
        <v>571.79043778878804</v>
      </c>
      <c r="AD21">
        <v>461992.84096524498</v>
      </c>
      <c r="AE21">
        <v>632118.98669432523</v>
      </c>
      <c r="AF21">
        <v>7.7073245666682678E-6</v>
      </c>
      <c r="AG21">
        <v>22</v>
      </c>
      <c r="AH21">
        <v>571790.437788788</v>
      </c>
    </row>
    <row r="22" spans="1:34" x14ac:dyDescent="0.25">
      <c r="A22">
        <v>20</v>
      </c>
      <c r="B22">
        <v>90</v>
      </c>
      <c r="C22" t="s">
        <v>34</v>
      </c>
      <c r="D22">
        <v>3.0709</v>
      </c>
      <c r="E22">
        <v>32.56</v>
      </c>
      <c r="F22">
        <v>29.68</v>
      </c>
      <c r="G22">
        <v>136.99</v>
      </c>
      <c r="H22">
        <v>1.8</v>
      </c>
      <c r="I22">
        <v>13</v>
      </c>
      <c r="J22">
        <v>207.45</v>
      </c>
      <c r="K22">
        <v>52.44</v>
      </c>
      <c r="L22">
        <v>21</v>
      </c>
      <c r="M22">
        <v>11</v>
      </c>
      <c r="N22">
        <v>44</v>
      </c>
      <c r="O22">
        <v>25818.99</v>
      </c>
      <c r="P22">
        <v>348.22</v>
      </c>
      <c r="Q22">
        <v>772.09</v>
      </c>
      <c r="R22">
        <v>121.15</v>
      </c>
      <c r="S22">
        <v>98.14</v>
      </c>
      <c r="T22">
        <v>7579.66</v>
      </c>
      <c r="U22">
        <v>0.81</v>
      </c>
      <c r="V22">
        <v>0.86</v>
      </c>
      <c r="W22">
        <v>12.29</v>
      </c>
      <c r="X22">
        <v>0.43</v>
      </c>
      <c r="Y22">
        <v>2</v>
      </c>
      <c r="Z22">
        <v>10</v>
      </c>
      <c r="AA22">
        <v>459.52131829779739</v>
      </c>
      <c r="AB22">
        <v>628.73734034483903</v>
      </c>
      <c r="AC22">
        <v>568.73153102072615</v>
      </c>
      <c r="AD22">
        <v>459521.31829779752</v>
      </c>
      <c r="AE22">
        <v>628737.34034483903</v>
      </c>
      <c r="AF22">
        <v>7.7246811396153993E-6</v>
      </c>
      <c r="AG22">
        <v>22</v>
      </c>
      <c r="AH22">
        <v>568731.53102072619</v>
      </c>
    </row>
    <row r="23" spans="1:34" x14ac:dyDescent="0.25">
      <c r="A23">
        <v>21</v>
      </c>
      <c r="B23">
        <v>90</v>
      </c>
      <c r="C23" t="s">
        <v>34</v>
      </c>
      <c r="D23">
        <v>3.0701000000000001</v>
      </c>
      <c r="E23">
        <v>32.57</v>
      </c>
      <c r="F23">
        <v>29.69</v>
      </c>
      <c r="G23">
        <v>137.03</v>
      </c>
      <c r="H23">
        <v>1.87</v>
      </c>
      <c r="I23">
        <v>13</v>
      </c>
      <c r="J23">
        <v>209.05</v>
      </c>
      <c r="K23">
        <v>52.44</v>
      </c>
      <c r="L23">
        <v>22</v>
      </c>
      <c r="M23">
        <v>11</v>
      </c>
      <c r="N23">
        <v>44.6</v>
      </c>
      <c r="O23">
        <v>26016.35</v>
      </c>
      <c r="P23">
        <v>346.6</v>
      </c>
      <c r="Q23">
        <v>772.05</v>
      </c>
      <c r="R23">
        <v>121.41</v>
      </c>
      <c r="S23">
        <v>98.14</v>
      </c>
      <c r="T23">
        <v>7707.24</v>
      </c>
      <c r="U23">
        <v>0.81</v>
      </c>
      <c r="V23">
        <v>0.86</v>
      </c>
      <c r="W23">
        <v>12.29</v>
      </c>
      <c r="X23">
        <v>0.44</v>
      </c>
      <c r="Y23">
        <v>2</v>
      </c>
      <c r="Z23">
        <v>10</v>
      </c>
      <c r="AA23">
        <v>458.8961990142094</v>
      </c>
      <c r="AB23">
        <v>627.88202456271733</v>
      </c>
      <c r="AC23">
        <v>567.95784537640702</v>
      </c>
      <c r="AD23">
        <v>458896.19901420939</v>
      </c>
      <c r="AE23">
        <v>627882.0245627173</v>
      </c>
      <c r="AF23">
        <v>7.7226687833316741E-6</v>
      </c>
      <c r="AG23">
        <v>22</v>
      </c>
      <c r="AH23">
        <v>567957.84537640703</v>
      </c>
    </row>
    <row r="24" spans="1:34" x14ac:dyDescent="0.25">
      <c r="A24">
        <v>22</v>
      </c>
      <c r="B24">
        <v>90</v>
      </c>
      <c r="C24" t="s">
        <v>34</v>
      </c>
      <c r="D24">
        <v>3.0764</v>
      </c>
      <c r="E24">
        <v>32.51</v>
      </c>
      <c r="F24">
        <v>29.66</v>
      </c>
      <c r="G24">
        <v>148.29</v>
      </c>
      <c r="H24">
        <v>1.94</v>
      </c>
      <c r="I24">
        <v>12</v>
      </c>
      <c r="J24">
        <v>210.65</v>
      </c>
      <c r="K24">
        <v>52.44</v>
      </c>
      <c r="L24">
        <v>23</v>
      </c>
      <c r="M24">
        <v>10</v>
      </c>
      <c r="N24">
        <v>45.21</v>
      </c>
      <c r="O24">
        <v>26214.54</v>
      </c>
      <c r="P24">
        <v>343.7</v>
      </c>
      <c r="Q24">
        <v>772.14</v>
      </c>
      <c r="R24">
        <v>120.58</v>
      </c>
      <c r="S24">
        <v>98.14</v>
      </c>
      <c r="T24">
        <v>7297.46</v>
      </c>
      <c r="U24">
        <v>0.81</v>
      </c>
      <c r="V24">
        <v>0.87</v>
      </c>
      <c r="W24">
        <v>12.29</v>
      </c>
      <c r="X24">
        <v>0.41</v>
      </c>
      <c r="Y24">
        <v>2</v>
      </c>
      <c r="Z24">
        <v>10</v>
      </c>
      <c r="AA24">
        <v>457.03016463327913</v>
      </c>
      <c r="AB24">
        <v>625.32883399910168</v>
      </c>
      <c r="AC24">
        <v>565.64832773675744</v>
      </c>
      <c r="AD24">
        <v>457030.16463327908</v>
      </c>
      <c r="AE24">
        <v>625328.83399910165</v>
      </c>
      <c r="AF24">
        <v>7.7385160890660117E-6</v>
      </c>
      <c r="AG24">
        <v>22</v>
      </c>
      <c r="AH24">
        <v>565648.32773675746</v>
      </c>
    </row>
    <row r="25" spans="1:34" x14ac:dyDescent="0.25">
      <c r="A25">
        <v>23</v>
      </c>
      <c r="B25">
        <v>90</v>
      </c>
      <c r="C25" t="s">
        <v>34</v>
      </c>
      <c r="D25">
        <v>3.0760999999999998</v>
      </c>
      <c r="E25">
        <v>32.51</v>
      </c>
      <c r="F25">
        <v>29.66</v>
      </c>
      <c r="G25">
        <v>148.31</v>
      </c>
      <c r="H25">
        <v>2.0099999999999998</v>
      </c>
      <c r="I25">
        <v>12</v>
      </c>
      <c r="J25">
        <v>212.27</v>
      </c>
      <c r="K25">
        <v>52.44</v>
      </c>
      <c r="L25">
        <v>24</v>
      </c>
      <c r="M25">
        <v>10</v>
      </c>
      <c r="N25">
        <v>45.82</v>
      </c>
      <c r="O25">
        <v>26413.56</v>
      </c>
      <c r="P25">
        <v>340.21</v>
      </c>
      <c r="Q25">
        <v>772.13</v>
      </c>
      <c r="R25">
        <v>120.57</v>
      </c>
      <c r="S25">
        <v>98.14</v>
      </c>
      <c r="T25">
        <v>7293.11</v>
      </c>
      <c r="U25">
        <v>0.81</v>
      </c>
      <c r="V25">
        <v>0.87</v>
      </c>
      <c r="W25">
        <v>12.29</v>
      </c>
      <c r="X25">
        <v>0.41</v>
      </c>
      <c r="Y25">
        <v>2</v>
      </c>
      <c r="Z25">
        <v>10</v>
      </c>
      <c r="AA25">
        <v>455.50999829862678</v>
      </c>
      <c r="AB25">
        <v>623.24887535502501</v>
      </c>
      <c r="AC25">
        <v>563.76687742643117</v>
      </c>
      <c r="AD25">
        <v>455509.99829862692</v>
      </c>
      <c r="AE25">
        <v>623248.87535502505</v>
      </c>
      <c r="AF25">
        <v>7.7377614554596148E-6</v>
      </c>
      <c r="AG25">
        <v>22</v>
      </c>
      <c r="AH25">
        <v>563766.87742643117</v>
      </c>
    </row>
    <row r="26" spans="1:34" x14ac:dyDescent="0.25">
      <c r="A26">
        <v>24</v>
      </c>
      <c r="B26">
        <v>90</v>
      </c>
      <c r="C26" t="s">
        <v>34</v>
      </c>
      <c r="D26">
        <v>3.0844</v>
      </c>
      <c r="E26">
        <v>32.42</v>
      </c>
      <c r="F26">
        <v>29.61</v>
      </c>
      <c r="G26">
        <v>161.51</v>
      </c>
      <c r="H26">
        <v>2.08</v>
      </c>
      <c r="I26">
        <v>11</v>
      </c>
      <c r="J26">
        <v>213.89</v>
      </c>
      <c r="K26">
        <v>52.44</v>
      </c>
      <c r="L26">
        <v>25</v>
      </c>
      <c r="M26">
        <v>9</v>
      </c>
      <c r="N26">
        <v>46.44</v>
      </c>
      <c r="O26">
        <v>26613.43</v>
      </c>
      <c r="P26">
        <v>337.96</v>
      </c>
      <c r="Q26">
        <v>772.11</v>
      </c>
      <c r="R26">
        <v>118.99</v>
      </c>
      <c r="S26">
        <v>98.14</v>
      </c>
      <c r="T26">
        <v>6507.02</v>
      </c>
      <c r="U26">
        <v>0.82</v>
      </c>
      <c r="V26">
        <v>0.87</v>
      </c>
      <c r="W26">
        <v>12.28</v>
      </c>
      <c r="X26">
        <v>0.36</v>
      </c>
      <c r="Y26">
        <v>2</v>
      </c>
      <c r="Z26">
        <v>10</v>
      </c>
      <c r="AA26">
        <v>453.72893231377788</v>
      </c>
      <c r="AB26">
        <v>620.81194229946891</v>
      </c>
      <c r="AC26">
        <v>561.56252184144023</v>
      </c>
      <c r="AD26">
        <v>453728.93231377791</v>
      </c>
      <c r="AE26">
        <v>620811.94229946891</v>
      </c>
      <c r="AF26">
        <v>7.7586396519032654E-6</v>
      </c>
      <c r="AG26">
        <v>22</v>
      </c>
      <c r="AH26">
        <v>561562.52184144023</v>
      </c>
    </row>
    <row r="27" spans="1:34" x14ac:dyDescent="0.25">
      <c r="A27">
        <v>25</v>
      </c>
      <c r="B27">
        <v>90</v>
      </c>
      <c r="C27" t="s">
        <v>34</v>
      </c>
      <c r="D27">
        <v>3.0832000000000002</v>
      </c>
      <c r="E27">
        <v>32.43</v>
      </c>
      <c r="F27">
        <v>29.62</v>
      </c>
      <c r="G27">
        <v>161.58000000000001</v>
      </c>
      <c r="H27">
        <v>2.14</v>
      </c>
      <c r="I27">
        <v>11</v>
      </c>
      <c r="J27">
        <v>215.51</v>
      </c>
      <c r="K27">
        <v>52.44</v>
      </c>
      <c r="L27">
        <v>26</v>
      </c>
      <c r="M27">
        <v>8</v>
      </c>
      <c r="N27">
        <v>47.07</v>
      </c>
      <c r="O27">
        <v>26814.17</v>
      </c>
      <c r="P27">
        <v>334.95</v>
      </c>
      <c r="Q27">
        <v>772.14</v>
      </c>
      <c r="R27">
        <v>119.22</v>
      </c>
      <c r="S27">
        <v>98.14</v>
      </c>
      <c r="T27">
        <v>6624.61</v>
      </c>
      <c r="U27">
        <v>0.82</v>
      </c>
      <c r="V27">
        <v>0.87</v>
      </c>
      <c r="W27">
        <v>12.29</v>
      </c>
      <c r="X27">
        <v>0.38</v>
      </c>
      <c r="Y27">
        <v>2</v>
      </c>
      <c r="Z27">
        <v>10</v>
      </c>
      <c r="AA27">
        <v>452.52229198357549</v>
      </c>
      <c r="AB27">
        <v>619.1609637664717</v>
      </c>
      <c r="AC27">
        <v>560.06911038246938</v>
      </c>
      <c r="AD27">
        <v>452522.2919835755</v>
      </c>
      <c r="AE27">
        <v>619160.96376647172</v>
      </c>
      <c r="AF27">
        <v>7.7556211174776776E-6</v>
      </c>
      <c r="AG27">
        <v>22</v>
      </c>
      <c r="AH27">
        <v>560069.11038246937</v>
      </c>
    </row>
    <row r="28" spans="1:34" x14ac:dyDescent="0.25">
      <c r="A28">
        <v>26</v>
      </c>
      <c r="B28">
        <v>90</v>
      </c>
      <c r="C28" t="s">
        <v>34</v>
      </c>
      <c r="D28">
        <v>3.0908000000000002</v>
      </c>
      <c r="E28">
        <v>32.35</v>
      </c>
      <c r="F28">
        <v>29.58</v>
      </c>
      <c r="G28">
        <v>177.47</v>
      </c>
      <c r="H28">
        <v>2.21</v>
      </c>
      <c r="I28">
        <v>10</v>
      </c>
      <c r="J28">
        <v>217.15</v>
      </c>
      <c r="K28">
        <v>52.44</v>
      </c>
      <c r="L28">
        <v>27</v>
      </c>
      <c r="M28">
        <v>5</v>
      </c>
      <c r="N28">
        <v>47.71</v>
      </c>
      <c r="O28">
        <v>27015.77</v>
      </c>
      <c r="P28">
        <v>332.34</v>
      </c>
      <c r="Q28">
        <v>772.12</v>
      </c>
      <c r="R28">
        <v>117.66</v>
      </c>
      <c r="S28">
        <v>98.14</v>
      </c>
      <c r="T28">
        <v>5847.81</v>
      </c>
      <c r="U28">
        <v>0.83</v>
      </c>
      <c r="V28">
        <v>0.87</v>
      </c>
      <c r="W28">
        <v>12.29</v>
      </c>
      <c r="X28">
        <v>0.33</v>
      </c>
      <c r="Y28">
        <v>2</v>
      </c>
      <c r="Z28">
        <v>10</v>
      </c>
      <c r="AA28">
        <v>450.67720099692451</v>
      </c>
      <c r="AB28">
        <v>616.63642887886635</v>
      </c>
      <c r="AC28">
        <v>557.78551356133016</v>
      </c>
      <c r="AD28">
        <v>450677.20099692448</v>
      </c>
      <c r="AE28">
        <v>616636.42887886637</v>
      </c>
      <c r="AF28">
        <v>7.7747385021730687E-6</v>
      </c>
      <c r="AG28">
        <v>22</v>
      </c>
      <c r="AH28">
        <v>557785.51356133015</v>
      </c>
    </row>
    <row r="29" spans="1:34" x14ac:dyDescent="0.25">
      <c r="A29">
        <v>27</v>
      </c>
      <c r="B29">
        <v>90</v>
      </c>
      <c r="C29" t="s">
        <v>34</v>
      </c>
      <c r="D29">
        <v>3.0914000000000001</v>
      </c>
      <c r="E29">
        <v>32.35</v>
      </c>
      <c r="F29">
        <v>29.57</v>
      </c>
      <c r="G29">
        <v>177.43</v>
      </c>
      <c r="H29">
        <v>2.27</v>
      </c>
      <c r="I29">
        <v>10</v>
      </c>
      <c r="J29">
        <v>218.79</v>
      </c>
      <c r="K29">
        <v>52.44</v>
      </c>
      <c r="L29">
        <v>28</v>
      </c>
      <c r="M29">
        <v>2</v>
      </c>
      <c r="N29">
        <v>48.35</v>
      </c>
      <c r="O29">
        <v>27218.26</v>
      </c>
      <c r="P29">
        <v>332.86</v>
      </c>
      <c r="Q29">
        <v>772.15</v>
      </c>
      <c r="R29">
        <v>117.28</v>
      </c>
      <c r="S29">
        <v>98.14</v>
      </c>
      <c r="T29">
        <v>5660.4</v>
      </c>
      <c r="U29">
        <v>0.84</v>
      </c>
      <c r="V29">
        <v>0.87</v>
      </c>
      <c r="W29">
        <v>12.29</v>
      </c>
      <c r="X29">
        <v>0.33</v>
      </c>
      <c r="Y29">
        <v>2</v>
      </c>
      <c r="Z29">
        <v>10</v>
      </c>
      <c r="AA29">
        <v>450.83130429408499</v>
      </c>
      <c r="AB29">
        <v>616.84727980859907</v>
      </c>
      <c r="AC29">
        <v>557.97624117426028</v>
      </c>
      <c r="AD29">
        <v>450831.30429408507</v>
      </c>
      <c r="AE29">
        <v>616847.27980859904</v>
      </c>
      <c r="AF29">
        <v>7.7762477693858626E-6</v>
      </c>
      <c r="AG29">
        <v>22</v>
      </c>
      <c r="AH29">
        <v>557976.24117426027</v>
      </c>
    </row>
    <row r="30" spans="1:34" x14ac:dyDescent="0.25">
      <c r="A30">
        <v>28</v>
      </c>
      <c r="B30">
        <v>90</v>
      </c>
      <c r="C30" t="s">
        <v>34</v>
      </c>
      <c r="D30">
        <v>3.0907</v>
      </c>
      <c r="E30">
        <v>32.35</v>
      </c>
      <c r="F30">
        <v>29.58</v>
      </c>
      <c r="G30">
        <v>177.47</v>
      </c>
      <c r="H30">
        <v>2.34</v>
      </c>
      <c r="I30">
        <v>10</v>
      </c>
      <c r="J30">
        <v>220.44</v>
      </c>
      <c r="K30">
        <v>52.44</v>
      </c>
      <c r="L30">
        <v>29</v>
      </c>
      <c r="M30">
        <v>0</v>
      </c>
      <c r="N30">
        <v>49</v>
      </c>
      <c r="O30">
        <v>27421.64</v>
      </c>
      <c r="P30">
        <v>334.81</v>
      </c>
      <c r="Q30">
        <v>772.14</v>
      </c>
      <c r="R30">
        <v>117.54</v>
      </c>
      <c r="S30">
        <v>98.14</v>
      </c>
      <c r="T30">
        <v>5788.25</v>
      </c>
      <c r="U30">
        <v>0.83</v>
      </c>
      <c r="V30">
        <v>0.87</v>
      </c>
      <c r="W30">
        <v>12.29</v>
      </c>
      <c r="X30">
        <v>0.33</v>
      </c>
      <c r="Y30">
        <v>2</v>
      </c>
      <c r="Z30">
        <v>10</v>
      </c>
      <c r="AA30">
        <v>451.77201744021647</v>
      </c>
      <c r="AB30">
        <v>618.13440503647109</v>
      </c>
      <c r="AC30">
        <v>559.14052497687589</v>
      </c>
      <c r="AD30">
        <v>451772.0174402165</v>
      </c>
      <c r="AE30">
        <v>618134.40503647109</v>
      </c>
      <c r="AF30">
        <v>7.7744869576376031E-6</v>
      </c>
      <c r="AG30">
        <v>22</v>
      </c>
      <c r="AH30">
        <v>559140.52497687587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2.8731</v>
      </c>
      <c r="E2">
        <v>34.81</v>
      </c>
      <c r="F2">
        <v>32.28</v>
      </c>
      <c r="G2">
        <v>24.52</v>
      </c>
      <c r="H2">
        <v>0.64</v>
      </c>
      <c r="I2">
        <v>79</v>
      </c>
      <c r="J2">
        <v>26.11</v>
      </c>
      <c r="K2">
        <v>12.1</v>
      </c>
      <c r="L2">
        <v>1</v>
      </c>
      <c r="M2">
        <v>6</v>
      </c>
      <c r="N2">
        <v>3.01</v>
      </c>
      <c r="O2">
        <v>3454.41</v>
      </c>
      <c r="P2">
        <v>93.49</v>
      </c>
      <c r="Q2">
        <v>773.36</v>
      </c>
      <c r="R2">
        <v>204.11</v>
      </c>
      <c r="S2">
        <v>98.14</v>
      </c>
      <c r="T2">
        <v>48729.120000000003</v>
      </c>
      <c r="U2">
        <v>0.48</v>
      </c>
      <c r="V2">
        <v>0.8</v>
      </c>
      <c r="W2">
        <v>12.51</v>
      </c>
      <c r="X2">
        <v>3.02</v>
      </c>
      <c r="Y2">
        <v>2</v>
      </c>
      <c r="Z2">
        <v>10</v>
      </c>
      <c r="AA2">
        <v>297.28477135548133</v>
      </c>
      <c r="AB2">
        <v>406.75813944705288</v>
      </c>
      <c r="AC2">
        <v>367.93771350685972</v>
      </c>
      <c r="AD2">
        <v>297284.77135548141</v>
      </c>
      <c r="AE2">
        <v>406758.1394470529</v>
      </c>
      <c r="AF2">
        <v>1.7533819518037388E-5</v>
      </c>
      <c r="AG2">
        <v>23</v>
      </c>
      <c r="AH2">
        <v>367937.71350685973</v>
      </c>
    </row>
    <row r="3" spans="1:34" x14ac:dyDescent="0.25">
      <c r="A3">
        <v>1</v>
      </c>
      <c r="B3">
        <v>10</v>
      </c>
      <c r="C3" t="s">
        <v>34</v>
      </c>
      <c r="D3">
        <v>2.8717000000000001</v>
      </c>
      <c r="E3">
        <v>34.82</v>
      </c>
      <c r="F3">
        <v>32.299999999999997</v>
      </c>
      <c r="G3">
        <v>24.53</v>
      </c>
      <c r="H3">
        <v>1.23</v>
      </c>
      <c r="I3">
        <v>79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97.16</v>
      </c>
      <c r="Q3">
        <v>773.23</v>
      </c>
      <c r="R3">
        <v>204.53</v>
      </c>
      <c r="S3">
        <v>98.14</v>
      </c>
      <c r="T3">
        <v>48940.02</v>
      </c>
      <c r="U3">
        <v>0.48</v>
      </c>
      <c r="V3">
        <v>0.8</v>
      </c>
      <c r="W3">
        <v>12.51</v>
      </c>
      <c r="X3">
        <v>3.04</v>
      </c>
      <c r="Y3">
        <v>2</v>
      </c>
      <c r="Z3">
        <v>10</v>
      </c>
      <c r="AA3">
        <v>299.09172254731709</v>
      </c>
      <c r="AB3">
        <v>409.230489784783</v>
      </c>
      <c r="AC3">
        <v>370.17410619832219</v>
      </c>
      <c r="AD3">
        <v>299091.7225473171</v>
      </c>
      <c r="AE3">
        <v>409230.48978478299</v>
      </c>
      <c r="AF3">
        <v>1.752527566389892E-5</v>
      </c>
      <c r="AG3">
        <v>23</v>
      </c>
      <c r="AH3">
        <v>370174.10619832232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1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2.1505000000000001</v>
      </c>
      <c r="E2">
        <v>46.5</v>
      </c>
      <c r="F2">
        <v>39.21</v>
      </c>
      <c r="G2">
        <v>9.1199999999999992</v>
      </c>
      <c r="H2">
        <v>0.18</v>
      </c>
      <c r="I2">
        <v>258</v>
      </c>
      <c r="J2">
        <v>98.71</v>
      </c>
      <c r="K2">
        <v>39.72</v>
      </c>
      <c r="L2">
        <v>1</v>
      </c>
      <c r="M2">
        <v>256</v>
      </c>
      <c r="N2">
        <v>12.99</v>
      </c>
      <c r="O2">
        <v>12407.75</v>
      </c>
      <c r="P2">
        <v>354.99</v>
      </c>
      <c r="Q2">
        <v>774.11</v>
      </c>
      <c r="R2">
        <v>438.37</v>
      </c>
      <c r="S2">
        <v>98.14</v>
      </c>
      <c r="T2">
        <v>164964.01</v>
      </c>
      <c r="U2">
        <v>0.22</v>
      </c>
      <c r="V2">
        <v>0.66</v>
      </c>
      <c r="W2">
        <v>12.7</v>
      </c>
      <c r="X2">
        <v>9.93</v>
      </c>
      <c r="Y2">
        <v>2</v>
      </c>
      <c r="Z2">
        <v>10</v>
      </c>
      <c r="AA2">
        <v>646.78106464225311</v>
      </c>
      <c r="AB2">
        <v>884.95438661027697</v>
      </c>
      <c r="AC2">
        <v>800.49558199347393</v>
      </c>
      <c r="AD2">
        <v>646781.0646422531</v>
      </c>
      <c r="AE2">
        <v>884954.386610277</v>
      </c>
      <c r="AF2">
        <v>7.154515098475865E-6</v>
      </c>
      <c r="AG2">
        <v>31</v>
      </c>
      <c r="AH2">
        <v>800495.58199347393</v>
      </c>
    </row>
    <row r="3" spans="1:34" x14ac:dyDescent="0.25">
      <c r="A3">
        <v>1</v>
      </c>
      <c r="B3">
        <v>45</v>
      </c>
      <c r="C3" t="s">
        <v>34</v>
      </c>
      <c r="D3">
        <v>2.6655000000000002</v>
      </c>
      <c r="E3">
        <v>37.520000000000003</v>
      </c>
      <c r="F3">
        <v>33.31</v>
      </c>
      <c r="G3">
        <v>18.5</v>
      </c>
      <c r="H3">
        <v>0.35</v>
      </c>
      <c r="I3">
        <v>108</v>
      </c>
      <c r="J3">
        <v>99.95</v>
      </c>
      <c r="K3">
        <v>39.72</v>
      </c>
      <c r="L3">
        <v>2</v>
      </c>
      <c r="M3">
        <v>106</v>
      </c>
      <c r="N3">
        <v>13.24</v>
      </c>
      <c r="O3">
        <v>12561.45</v>
      </c>
      <c r="P3">
        <v>296.86</v>
      </c>
      <c r="Q3">
        <v>772.89</v>
      </c>
      <c r="R3">
        <v>241.91</v>
      </c>
      <c r="S3">
        <v>98.14</v>
      </c>
      <c r="T3">
        <v>67485.33</v>
      </c>
      <c r="U3">
        <v>0.41</v>
      </c>
      <c r="V3">
        <v>0.77</v>
      </c>
      <c r="W3">
        <v>12.45</v>
      </c>
      <c r="X3">
        <v>4.05</v>
      </c>
      <c r="Y3">
        <v>2</v>
      </c>
      <c r="Z3">
        <v>10</v>
      </c>
      <c r="AA3">
        <v>476.98152103011108</v>
      </c>
      <c r="AB3">
        <v>652.62716001297042</v>
      </c>
      <c r="AC3">
        <v>590.34133982930382</v>
      </c>
      <c r="AD3">
        <v>476981.52103011112</v>
      </c>
      <c r="AE3">
        <v>652627.16001297045</v>
      </c>
      <c r="AF3">
        <v>8.8678725854393952E-6</v>
      </c>
      <c r="AG3">
        <v>25</v>
      </c>
      <c r="AH3">
        <v>590341.33982930379</v>
      </c>
    </row>
    <row r="4" spans="1:34" x14ac:dyDescent="0.25">
      <c r="A4">
        <v>2</v>
      </c>
      <c r="B4">
        <v>45</v>
      </c>
      <c r="C4" t="s">
        <v>34</v>
      </c>
      <c r="D4">
        <v>2.8456000000000001</v>
      </c>
      <c r="E4">
        <v>35.14</v>
      </c>
      <c r="F4">
        <v>31.76</v>
      </c>
      <c r="G4">
        <v>28.02</v>
      </c>
      <c r="H4">
        <v>0.52</v>
      </c>
      <c r="I4">
        <v>68</v>
      </c>
      <c r="J4">
        <v>101.2</v>
      </c>
      <c r="K4">
        <v>39.72</v>
      </c>
      <c r="L4">
        <v>3</v>
      </c>
      <c r="M4">
        <v>66</v>
      </c>
      <c r="N4">
        <v>13.49</v>
      </c>
      <c r="O4">
        <v>12715.54</v>
      </c>
      <c r="P4">
        <v>277.86</v>
      </c>
      <c r="Q4">
        <v>772.63</v>
      </c>
      <c r="R4">
        <v>190.15</v>
      </c>
      <c r="S4">
        <v>98.14</v>
      </c>
      <c r="T4">
        <v>41805.699999999997</v>
      </c>
      <c r="U4">
        <v>0.52</v>
      </c>
      <c r="V4">
        <v>0.81</v>
      </c>
      <c r="W4">
        <v>12.38</v>
      </c>
      <c r="X4">
        <v>2.5</v>
      </c>
      <c r="Y4">
        <v>2</v>
      </c>
      <c r="Z4">
        <v>10</v>
      </c>
      <c r="AA4">
        <v>430.02882111709522</v>
      </c>
      <c r="AB4">
        <v>588.38440458505465</v>
      </c>
      <c r="AC4">
        <v>532.22982281415466</v>
      </c>
      <c r="AD4">
        <v>430028.82111709518</v>
      </c>
      <c r="AE4">
        <v>588384.40458505461</v>
      </c>
      <c r="AF4">
        <v>9.467048669715379E-6</v>
      </c>
      <c r="AG4">
        <v>23</v>
      </c>
      <c r="AH4">
        <v>532229.82281415467</v>
      </c>
    </row>
    <row r="5" spans="1:34" x14ac:dyDescent="0.25">
      <c r="A5">
        <v>3</v>
      </c>
      <c r="B5">
        <v>45</v>
      </c>
      <c r="C5" t="s">
        <v>34</v>
      </c>
      <c r="D5">
        <v>2.9378000000000002</v>
      </c>
      <c r="E5">
        <v>34.04</v>
      </c>
      <c r="F5">
        <v>31.04</v>
      </c>
      <c r="G5">
        <v>38.01</v>
      </c>
      <c r="H5">
        <v>0.69</v>
      </c>
      <c r="I5">
        <v>49</v>
      </c>
      <c r="J5">
        <v>102.45</v>
      </c>
      <c r="K5">
        <v>39.72</v>
      </c>
      <c r="L5">
        <v>4</v>
      </c>
      <c r="M5">
        <v>47</v>
      </c>
      <c r="N5">
        <v>13.74</v>
      </c>
      <c r="O5">
        <v>12870.03</v>
      </c>
      <c r="P5">
        <v>266.23</v>
      </c>
      <c r="Q5">
        <v>772.54</v>
      </c>
      <c r="R5">
        <v>166.54</v>
      </c>
      <c r="S5">
        <v>98.14</v>
      </c>
      <c r="T5">
        <v>30091.47</v>
      </c>
      <c r="U5">
        <v>0.59</v>
      </c>
      <c r="V5">
        <v>0.83</v>
      </c>
      <c r="W5">
        <v>12.35</v>
      </c>
      <c r="X5">
        <v>1.79</v>
      </c>
      <c r="Y5">
        <v>2</v>
      </c>
      <c r="Z5">
        <v>10</v>
      </c>
      <c r="AA5">
        <v>416.37646693977041</v>
      </c>
      <c r="AB5">
        <v>569.70465130028072</v>
      </c>
      <c r="AC5">
        <v>515.33283896568105</v>
      </c>
      <c r="AD5">
        <v>416376.46693977033</v>
      </c>
      <c r="AE5">
        <v>569704.6513002807</v>
      </c>
      <c r="AF5">
        <v>9.7737895634979765E-6</v>
      </c>
      <c r="AG5">
        <v>23</v>
      </c>
      <c r="AH5">
        <v>515332.83896568109</v>
      </c>
    </row>
    <row r="6" spans="1:34" x14ac:dyDescent="0.25">
      <c r="A6">
        <v>4</v>
      </c>
      <c r="B6">
        <v>45</v>
      </c>
      <c r="C6" t="s">
        <v>34</v>
      </c>
      <c r="D6">
        <v>2.9948999999999999</v>
      </c>
      <c r="E6">
        <v>33.39</v>
      </c>
      <c r="F6">
        <v>30.62</v>
      </c>
      <c r="G6">
        <v>48.35</v>
      </c>
      <c r="H6">
        <v>0.85</v>
      </c>
      <c r="I6">
        <v>38</v>
      </c>
      <c r="J6">
        <v>103.71</v>
      </c>
      <c r="K6">
        <v>39.72</v>
      </c>
      <c r="L6">
        <v>5</v>
      </c>
      <c r="M6">
        <v>36</v>
      </c>
      <c r="N6">
        <v>14</v>
      </c>
      <c r="O6">
        <v>13024.91</v>
      </c>
      <c r="P6">
        <v>256.89999999999998</v>
      </c>
      <c r="Q6">
        <v>772.36</v>
      </c>
      <c r="R6">
        <v>152.22</v>
      </c>
      <c r="S6">
        <v>98.14</v>
      </c>
      <c r="T6">
        <v>22988.7</v>
      </c>
      <c r="U6">
        <v>0.64</v>
      </c>
      <c r="V6">
        <v>0.84</v>
      </c>
      <c r="W6">
        <v>12.34</v>
      </c>
      <c r="X6">
        <v>1.37</v>
      </c>
      <c r="Y6">
        <v>2</v>
      </c>
      <c r="Z6">
        <v>10</v>
      </c>
      <c r="AA6">
        <v>397.89246674698921</v>
      </c>
      <c r="AB6">
        <v>544.41402677998099</v>
      </c>
      <c r="AC6">
        <v>492.45591615398439</v>
      </c>
      <c r="AD6">
        <v>397892.46674698917</v>
      </c>
      <c r="AE6">
        <v>544414.02677998098</v>
      </c>
      <c r="AF6">
        <v>9.9637559955477177E-6</v>
      </c>
      <c r="AG6">
        <v>22</v>
      </c>
      <c r="AH6">
        <v>492455.91615398438</v>
      </c>
    </row>
    <row r="7" spans="1:34" x14ac:dyDescent="0.25">
      <c r="A7">
        <v>5</v>
      </c>
      <c r="B7">
        <v>45</v>
      </c>
      <c r="C7" t="s">
        <v>34</v>
      </c>
      <c r="D7">
        <v>3.0310000000000001</v>
      </c>
      <c r="E7">
        <v>32.99</v>
      </c>
      <c r="F7">
        <v>30.37</v>
      </c>
      <c r="G7">
        <v>58.77</v>
      </c>
      <c r="H7">
        <v>1.01</v>
      </c>
      <c r="I7">
        <v>31</v>
      </c>
      <c r="J7">
        <v>104.97</v>
      </c>
      <c r="K7">
        <v>39.72</v>
      </c>
      <c r="L7">
        <v>6</v>
      </c>
      <c r="M7">
        <v>29</v>
      </c>
      <c r="N7">
        <v>14.25</v>
      </c>
      <c r="O7">
        <v>13180.19</v>
      </c>
      <c r="P7">
        <v>249.04</v>
      </c>
      <c r="Q7">
        <v>772.24</v>
      </c>
      <c r="R7">
        <v>143.87</v>
      </c>
      <c r="S7">
        <v>98.14</v>
      </c>
      <c r="T7">
        <v>18848.54</v>
      </c>
      <c r="U7">
        <v>0.68</v>
      </c>
      <c r="V7">
        <v>0.85</v>
      </c>
      <c r="W7">
        <v>12.32</v>
      </c>
      <c r="X7">
        <v>1.1200000000000001</v>
      </c>
      <c r="Y7">
        <v>2</v>
      </c>
      <c r="Z7">
        <v>10</v>
      </c>
      <c r="AA7">
        <v>391.5688253307228</v>
      </c>
      <c r="AB7">
        <v>535.76174161487552</v>
      </c>
      <c r="AC7">
        <v>484.62939294147799</v>
      </c>
      <c r="AD7">
        <v>391568.82533072279</v>
      </c>
      <c r="AE7">
        <v>535761.7416148755</v>
      </c>
      <c r="AF7">
        <v>1.0083857365022249E-5</v>
      </c>
      <c r="AG7">
        <v>22</v>
      </c>
      <c r="AH7">
        <v>484629.39294147812</v>
      </c>
    </row>
    <row r="8" spans="1:34" x14ac:dyDescent="0.25">
      <c r="A8">
        <v>6</v>
      </c>
      <c r="B8">
        <v>45</v>
      </c>
      <c r="C8" t="s">
        <v>34</v>
      </c>
      <c r="D8">
        <v>3.0579000000000001</v>
      </c>
      <c r="E8">
        <v>32.700000000000003</v>
      </c>
      <c r="F8">
        <v>30.18</v>
      </c>
      <c r="G8">
        <v>69.650000000000006</v>
      </c>
      <c r="H8">
        <v>1.1599999999999999</v>
      </c>
      <c r="I8">
        <v>26</v>
      </c>
      <c r="J8">
        <v>106.23</v>
      </c>
      <c r="K8">
        <v>39.72</v>
      </c>
      <c r="L8">
        <v>7</v>
      </c>
      <c r="M8">
        <v>24</v>
      </c>
      <c r="N8">
        <v>14.52</v>
      </c>
      <c r="O8">
        <v>13335.87</v>
      </c>
      <c r="P8">
        <v>241.66</v>
      </c>
      <c r="Q8">
        <v>772.24</v>
      </c>
      <c r="R8">
        <v>137.87</v>
      </c>
      <c r="S8">
        <v>98.14</v>
      </c>
      <c r="T8">
        <v>15873.33</v>
      </c>
      <c r="U8">
        <v>0.71</v>
      </c>
      <c r="V8">
        <v>0.85</v>
      </c>
      <c r="W8">
        <v>12.31</v>
      </c>
      <c r="X8">
        <v>0.93</v>
      </c>
      <c r="Y8">
        <v>2</v>
      </c>
      <c r="Z8">
        <v>10</v>
      </c>
      <c r="AA8">
        <v>386.26783186839009</v>
      </c>
      <c r="AB8">
        <v>528.50868849638562</v>
      </c>
      <c r="AC8">
        <v>478.06856103289277</v>
      </c>
      <c r="AD8">
        <v>386267.83186839009</v>
      </c>
      <c r="AE8">
        <v>528508.68849638558</v>
      </c>
      <c r="AF8">
        <v>1.017335118327335E-5</v>
      </c>
      <c r="AG8">
        <v>22</v>
      </c>
      <c r="AH8">
        <v>478068.56103289279</v>
      </c>
    </row>
    <row r="9" spans="1:34" x14ac:dyDescent="0.25">
      <c r="A9">
        <v>7</v>
      </c>
      <c r="B9">
        <v>45</v>
      </c>
      <c r="C9" t="s">
        <v>34</v>
      </c>
      <c r="D9">
        <v>3.0811999999999999</v>
      </c>
      <c r="E9">
        <v>32.46</v>
      </c>
      <c r="F9">
        <v>30.02</v>
      </c>
      <c r="G9">
        <v>81.86</v>
      </c>
      <c r="H9">
        <v>1.31</v>
      </c>
      <c r="I9">
        <v>22</v>
      </c>
      <c r="J9">
        <v>107.5</v>
      </c>
      <c r="K9">
        <v>39.72</v>
      </c>
      <c r="L9">
        <v>8</v>
      </c>
      <c r="M9">
        <v>20</v>
      </c>
      <c r="N9">
        <v>14.78</v>
      </c>
      <c r="O9">
        <v>13491.96</v>
      </c>
      <c r="P9">
        <v>233.72</v>
      </c>
      <c r="Q9">
        <v>772.12</v>
      </c>
      <c r="R9">
        <v>132.37</v>
      </c>
      <c r="S9">
        <v>98.14</v>
      </c>
      <c r="T9">
        <v>13144.64</v>
      </c>
      <c r="U9">
        <v>0.74</v>
      </c>
      <c r="V9">
        <v>0.86</v>
      </c>
      <c r="W9">
        <v>12.3</v>
      </c>
      <c r="X9">
        <v>0.77</v>
      </c>
      <c r="Y9">
        <v>2</v>
      </c>
      <c r="Z9">
        <v>10</v>
      </c>
      <c r="AA9">
        <v>381.07792412584308</v>
      </c>
      <c r="AB9">
        <v>521.40762776046245</v>
      </c>
      <c r="AC9">
        <v>471.6452155672049</v>
      </c>
      <c r="AD9">
        <v>381077.9241258431</v>
      </c>
      <c r="AE9">
        <v>521407.62776046252</v>
      </c>
      <c r="AF9">
        <v>1.0250868133654419E-5</v>
      </c>
      <c r="AG9">
        <v>22</v>
      </c>
      <c r="AH9">
        <v>471645.21556720493</v>
      </c>
    </row>
    <row r="10" spans="1:34" x14ac:dyDescent="0.25">
      <c r="A10">
        <v>8</v>
      </c>
      <c r="B10">
        <v>45</v>
      </c>
      <c r="C10" t="s">
        <v>34</v>
      </c>
      <c r="D10">
        <v>3.0897999999999999</v>
      </c>
      <c r="E10">
        <v>32.36</v>
      </c>
      <c r="F10">
        <v>29.97</v>
      </c>
      <c r="G10">
        <v>89.9</v>
      </c>
      <c r="H10">
        <v>1.46</v>
      </c>
      <c r="I10">
        <v>20</v>
      </c>
      <c r="J10">
        <v>108.77</v>
      </c>
      <c r="K10">
        <v>39.72</v>
      </c>
      <c r="L10">
        <v>9</v>
      </c>
      <c r="M10">
        <v>14</v>
      </c>
      <c r="N10">
        <v>15.05</v>
      </c>
      <c r="O10">
        <v>13648.58</v>
      </c>
      <c r="P10">
        <v>227.8</v>
      </c>
      <c r="Q10">
        <v>772.27</v>
      </c>
      <c r="R10">
        <v>130.66</v>
      </c>
      <c r="S10">
        <v>98.14</v>
      </c>
      <c r="T10">
        <v>12298.91</v>
      </c>
      <c r="U10">
        <v>0.75</v>
      </c>
      <c r="V10">
        <v>0.86</v>
      </c>
      <c r="W10">
        <v>12.3</v>
      </c>
      <c r="X10">
        <v>0.72</v>
      </c>
      <c r="Y10">
        <v>2</v>
      </c>
      <c r="Z10">
        <v>10</v>
      </c>
      <c r="AA10">
        <v>377.88602065316252</v>
      </c>
      <c r="AB10">
        <v>517.04032461229815</v>
      </c>
      <c r="AC10">
        <v>467.69472170195291</v>
      </c>
      <c r="AD10">
        <v>377886.0206531625</v>
      </c>
      <c r="AE10">
        <v>517040.32461229811</v>
      </c>
      <c r="AF10">
        <v>1.027947954023284E-5</v>
      </c>
      <c r="AG10">
        <v>22</v>
      </c>
      <c r="AH10">
        <v>467694.72170195292</v>
      </c>
    </row>
    <row r="11" spans="1:34" x14ac:dyDescent="0.25">
      <c r="A11">
        <v>9</v>
      </c>
      <c r="B11">
        <v>45</v>
      </c>
      <c r="C11" t="s">
        <v>34</v>
      </c>
      <c r="D11">
        <v>3.0951</v>
      </c>
      <c r="E11">
        <v>32.31</v>
      </c>
      <c r="F11">
        <v>29.93</v>
      </c>
      <c r="G11">
        <v>94.52</v>
      </c>
      <c r="H11">
        <v>1.6</v>
      </c>
      <c r="I11">
        <v>19</v>
      </c>
      <c r="J11">
        <v>110.04</v>
      </c>
      <c r="K11">
        <v>39.72</v>
      </c>
      <c r="L11">
        <v>10</v>
      </c>
      <c r="M11">
        <v>0</v>
      </c>
      <c r="N11">
        <v>15.32</v>
      </c>
      <c r="O11">
        <v>13805.5</v>
      </c>
      <c r="P11">
        <v>225.72</v>
      </c>
      <c r="Q11">
        <v>772.23</v>
      </c>
      <c r="R11">
        <v>128.86000000000001</v>
      </c>
      <c r="S11">
        <v>98.14</v>
      </c>
      <c r="T11">
        <v>11401</v>
      </c>
      <c r="U11">
        <v>0.76</v>
      </c>
      <c r="V11">
        <v>0.86</v>
      </c>
      <c r="W11">
        <v>12.32</v>
      </c>
      <c r="X11">
        <v>0.68</v>
      </c>
      <c r="Y11">
        <v>2</v>
      </c>
      <c r="Z11">
        <v>10</v>
      </c>
      <c r="AA11">
        <v>376.59672360455119</v>
      </c>
      <c r="AB11">
        <v>515.2762515106167</v>
      </c>
      <c r="AC11">
        <v>466.09900926120378</v>
      </c>
      <c r="AD11">
        <v>376596.72360455123</v>
      </c>
      <c r="AE11">
        <v>515276.25151061668</v>
      </c>
      <c r="AF11">
        <v>1.0297112151263729E-5</v>
      </c>
      <c r="AG11">
        <v>22</v>
      </c>
      <c r="AH11">
        <v>466099.00926120381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2024-09-25T23:11:06Z</dcterms:created>
  <dcterms:modified xsi:type="dcterms:W3CDTF">2024-09-27T19:26:31Z</dcterms:modified>
</cp:coreProperties>
</file>