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EstaPastaDeTrabalho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Venda de Drone/Sem SPAD 1 Drones/vel20/field_64ha_100ha_2%_6m_0_LM/"/>
    </mc:Choice>
  </mc:AlternateContent>
  <xr:revisionPtr revIDLastSave="535" documentId="11_E2BEBA687D357F9820CD54EAA6154105E0930B58" xr6:coauthVersionLast="47" xr6:coauthVersionMax="47" xr10:uidLastSave="{8AE49DC0-156E-494F-9932-4341DAB81DC3}"/>
  <bookViews>
    <workbookView xWindow="3120" yWindow="600" windowWidth="14400" windowHeight="15600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23" l="1"/>
  <c r="J20" i="23"/>
  <c r="I20" i="23"/>
  <c r="H20" i="23"/>
  <c r="G20" i="23"/>
  <c r="F20" i="23"/>
  <c r="D20" i="23"/>
  <c r="E20" i="23"/>
  <c r="C20" i="23"/>
  <c r="N19" i="23"/>
  <c r="J19" i="23"/>
  <c r="I19" i="23"/>
  <c r="H19" i="23"/>
  <c r="G19" i="23"/>
  <c r="F19" i="23"/>
  <c r="D19" i="23"/>
  <c r="E19" i="23"/>
  <c r="C19" i="23"/>
  <c r="N18" i="23"/>
  <c r="J18" i="23"/>
  <c r="I18" i="23"/>
  <c r="H18" i="23"/>
  <c r="G18" i="23"/>
  <c r="F18" i="23"/>
  <c r="D18" i="23"/>
  <c r="E18" i="23"/>
  <c r="C18" i="23"/>
  <c r="N17" i="23"/>
  <c r="J17" i="23"/>
  <c r="I17" i="23"/>
  <c r="H17" i="23"/>
  <c r="G17" i="23"/>
  <c r="F17" i="23"/>
  <c r="D17" i="23"/>
  <c r="E17" i="23"/>
  <c r="C17" i="23"/>
  <c r="N16" i="23"/>
  <c r="J16" i="23"/>
  <c r="I16" i="23"/>
  <c r="H16" i="23"/>
  <c r="G16" i="23"/>
  <c r="F16" i="23"/>
  <c r="D16" i="23"/>
  <c r="E16" i="23"/>
  <c r="C16" i="23"/>
  <c r="N15" i="23"/>
  <c r="J15" i="23"/>
  <c r="I15" i="23"/>
  <c r="H15" i="23"/>
  <c r="G15" i="23"/>
  <c r="F15" i="23"/>
  <c r="D15" i="23"/>
  <c r="E15" i="23"/>
  <c r="C15" i="23"/>
  <c r="N14" i="23"/>
  <c r="J14" i="23"/>
  <c r="I14" i="23"/>
  <c r="H14" i="23"/>
  <c r="G14" i="23"/>
  <c r="F14" i="23"/>
  <c r="D14" i="23"/>
  <c r="E14" i="23"/>
  <c r="C14" i="23"/>
  <c r="N13" i="23"/>
  <c r="J13" i="23"/>
  <c r="I13" i="23"/>
  <c r="H13" i="23"/>
  <c r="G13" i="23"/>
  <c r="F13" i="23"/>
  <c r="D13" i="23"/>
  <c r="E13" i="23"/>
  <c r="C13" i="23"/>
  <c r="N12" i="23"/>
  <c r="J12" i="23"/>
  <c r="I12" i="23"/>
  <c r="H12" i="23"/>
  <c r="G12" i="23"/>
  <c r="F12" i="23"/>
  <c r="D12" i="23"/>
  <c r="E12" i="23"/>
  <c r="C12" i="23"/>
  <c r="N11" i="23"/>
  <c r="J11" i="23"/>
  <c r="I11" i="23"/>
  <c r="H11" i="23"/>
  <c r="G11" i="23"/>
  <c r="F11" i="23"/>
  <c r="D11" i="23"/>
  <c r="E11" i="23"/>
  <c r="C11" i="23"/>
  <c r="N10" i="23"/>
  <c r="J10" i="23"/>
  <c r="I10" i="23"/>
  <c r="H10" i="23"/>
  <c r="G10" i="23"/>
  <c r="F10" i="23"/>
  <c r="D10" i="23"/>
  <c r="E10" i="23"/>
  <c r="C10" i="23"/>
  <c r="N9" i="23"/>
  <c r="J9" i="23"/>
  <c r="I9" i="23"/>
  <c r="H9" i="23"/>
  <c r="G9" i="23"/>
  <c r="F9" i="23"/>
  <c r="D9" i="23"/>
  <c r="E9" i="23"/>
  <c r="C9" i="23"/>
  <c r="N8" i="23"/>
  <c r="J8" i="23"/>
  <c r="I8" i="23"/>
  <c r="H8" i="23"/>
  <c r="G8" i="23"/>
  <c r="F8" i="23"/>
  <c r="D8" i="23"/>
  <c r="E8" i="23"/>
  <c r="C8" i="23"/>
  <c r="N7" i="23"/>
  <c r="J7" i="23"/>
  <c r="I7" i="23"/>
  <c r="H7" i="23"/>
  <c r="G7" i="23"/>
  <c r="F7" i="23"/>
  <c r="D7" i="23"/>
  <c r="E7" i="23"/>
  <c r="C7" i="23"/>
  <c r="N6" i="23"/>
  <c r="J6" i="23"/>
  <c r="I6" i="23"/>
  <c r="H6" i="23"/>
  <c r="G6" i="23"/>
  <c r="F6" i="23"/>
  <c r="D6" i="23"/>
  <c r="E6" i="23"/>
  <c r="C6" i="23"/>
  <c r="N5" i="23"/>
  <c r="J5" i="23"/>
  <c r="I5" i="23"/>
  <c r="H5" i="23"/>
  <c r="G5" i="23"/>
  <c r="F5" i="23"/>
  <c r="D5" i="23"/>
  <c r="E5" i="23"/>
  <c r="C5" i="23"/>
  <c r="N4" i="23"/>
  <c r="J4" i="23"/>
  <c r="I4" i="23"/>
  <c r="H4" i="23"/>
  <c r="G4" i="23"/>
  <c r="F4" i="23"/>
  <c r="D4" i="23"/>
  <c r="E4" i="23"/>
  <c r="C4" i="23"/>
  <c r="N3" i="23"/>
  <c r="J3" i="23"/>
  <c r="I3" i="23"/>
  <c r="H3" i="23"/>
  <c r="G3" i="23"/>
  <c r="F3" i="23"/>
  <c r="D3" i="23"/>
  <c r="E3" i="23"/>
  <c r="C3" i="23"/>
  <c r="N2" i="23"/>
  <c r="J2" i="23"/>
  <c r="I2" i="23"/>
  <c r="H2" i="23"/>
  <c r="G2" i="23"/>
  <c r="F2" i="23"/>
  <c r="D2" i="23"/>
  <c r="E2" i="23"/>
  <c r="C2" i="23"/>
  <c r="C153" i="21"/>
  <c r="B153" i="21"/>
  <c r="A153" i="21"/>
  <c r="C152" i="21"/>
  <c r="B152" i="21"/>
  <c r="A152" i="21"/>
  <c r="C151" i="21"/>
  <c r="B151" i="21"/>
  <c r="A151" i="21"/>
  <c r="C150" i="21"/>
  <c r="B150" i="21"/>
  <c r="A150" i="21"/>
  <c r="C149" i="21"/>
  <c r="B149" i="21"/>
  <c r="A149" i="21"/>
  <c r="C148" i="21"/>
  <c r="B148" i="21"/>
  <c r="A148" i="21"/>
  <c r="C147" i="21"/>
  <c r="B147" i="21"/>
  <c r="A147" i="21"/>
  <c r="C146" i="21"/>
  <c r="B146" i="21"/>
  <c r="A146" i="21"/>
  <c r="C145" i="21"/>
  <c r="B145" i="21"/>
  <c r="A145" i="21"/>
  <c r="C144" i="21"/>
  <c r="B144" i="21"/>
  <c r="A144" i="21"/>
  <c r="C143" i="21"/>
  <c r="B143" i="21"/>
  <c r="A143" i="21"/>
  <c r="C142" i="21"/>
  <c r="B142" i="21"/>
  <c r="A142" i="21"/>
  <c r="C141" i="21"/>
  <c r="B141" i="21"/>
  <c r="A141" i="21"/>
  <c r="C140" i="21"/>
  <c r="B140" i="21"/>
  <c r="A140" i="21"/>
  <c r="C139" i="21"/>
  <c r="B139" i="21"/>
  <c r="A139" i="21"/>
  <c r="C138" i="21"/>
  <c r="B138" i="21"/>
  <c r="A138" i="21"/>
  <c r="C137" i="21"/>
  <c r="B137" i="21"/>
  <c r="A137" i="21"/>
  <c r="C136" i="21"/>
  <c r="B136" i="21"/>
  <c r="A136" i="21"/>
  <c r="C135" i="21"/>
  <c r="B135" i="21"/>
  <c r="A135" i="21"/>
  <c r="C134" i="21"/>
  <c r="B134" i="21"/>
  <c r="A134" i="21"/>
  <c r="C133" i="21"/>
  <c r="B133" i="21"/>
  <c r="A133" i="21"/>
  <c r="C132" i="21"/>
  <c r="B132" i="21"/>
  <c r="A132" i="21"/>
  <c r="C131" i="21"/>
  <c r="B131" i="21"/>
  <c r="A131" i="21"/>
  <c r="C130" i="21"/>
  <c r="B130" i="21"/>
  <c r="A130" i="21"/>
  <c r="C129" i="21"/>
  <c r="B129" i="21"/>
  <c r="A129" i="21"/>
  <c r="C128" i="21"/>
  <c r="B128" i="21"/>
  <c r="A128" i="21"/>
  <c r="C127" i="21"/>
  <c r="B127" i="21"/>
  <c r="A127" i="21"/>
  <c r="C126" i="21"/>
  <c r="B126" i="21"/>
  <c r="A126" i="21"/>
  <c r="C125" i="21"/>
  <c r="B125" i="21"/>
  <c r="A125" i="21"/>
  <c r="C124" i="21"/>
  <c r="B124" i="21"/>
  <c r="A124" i="21"/>
  <c r="C123" i="21"/>
  <c r="B123" i="21"/>
  <c r="A123" i="21"/>
  <c r="C122" i="21"/>
  <c r="B122" i="21"/>
  <c r="A122" i="21"/>
  <c r="C121" i="21"/>
  <c r="B121" i="21"/>
  <c r="A121" i="21"/>
  <c r="C120" i="21"/>
  <c r="B120" i="21"/>
  <c r="A120" i="21"/>
  <c r="C119" i="21"/>
  <c r="B119" i="21"/>
  <c r="A119" i="21"/>
  <c r="C118" i="21"/>
  <c r="B118" i="21"/>
  <c r="A118" i="21"/>
  <c r="C117" i="21"/>
  <c r="B117" i="21"/>
  <c r="A117" i="21"/>
  <c r="C116" i="21"/>
  <c r="B116" i="21"/>
  <c r="A116" i="21"/>
  <c r="C115" i="21"/>
  <c r="B115" i="21"/>
  <c r="A115" i="21"/>
  <c r="C114" i="21"/>
  <c r="B114" i="21"/>
  <c r="A114" i="21"/>
  <c r="C113" i="21"/>
  <c r="B113" i="21"/>
  <c r="A113" i="21"/>
  <c r="C112" i="21"/>
  <c r="B112" i="21"/>
  <c r="A112" i="21"/>
  <c r="C111" i="21"/>
  <c r="B111" i="21"/>
  <c r="A111" i="21"/>
  <c r="C110" i="21"/>
  <c r="B110" i="21"/>
  <c r="A110" i="21"/>
  <c r="C109" i="21"/>
  <c r="B109" i="21"/>
  <c r="A109" i="21"/>
  <c r="C108" i="21"/>
  <c r="B108" i="21"/>
  <c r="A108" i="21"/>
  <c r="C107" i="21"/>
  <c r="B107" i="21"/>
  <c r="A107" i="21"/>
  <c r="C106" i="21"/>
  <c r="B106" i="21"/>
  <c r="A106" i="21"/>
  <c r="C105" i="21"/>
  <c r="B105" i="21"/>
  <c r="A105" i="21"/>
  <c r="C104" i="21"/>
  <c r="B104" i="21"/>
  <c r="A104" i="21"/>
  <c r="C103" i="21"/>
  <c r="B103" i="21"/>
  <c r="A103" i="21"/>
  <c r="C102" i="21"/>
  <c r="B102" i="21"/>
  <c r="A102" i="21"/>
  <c r="C101" i="21"/>
  <c r="B101" i="21"/>
  <c r="A101" i="21"/>
  <c r="C100" i="21"/>
  <c r="B100" i="21"/>
  <c r="A100" i="21"/>
  <c r="C99" i="21"/>
  <c r="B99" i="21"/>
  <c r="A99" i="21"/>
  <c r="C98" i="21"/>
  <c r="B98" i="21"/>
  <c r="A98" i="21"/>
  <c r="C97" i="21"/>
  <c r="B97" i="21"/>
  <c r="A97" i="21"/>
  <c r="C96" i="21"/>
  <c r="B96" i="21"/>
  <c r="A96" i="21"/>
  <c r="C95" i="21"/>
  <c r="B95" i="21"/>
  <c r="A95" i="21"/>
  <c r="C94" i="21"/>
  <c r="B94" i="21"/>
  <c r="A94" i="21"/>
  <c r="C93" i="21"/>
  <c r="B93" i="21"/>
  <c r="A93" i="21"/>
  <c r="C92" i="21"/>
  <c r="B92" i="21"/>
  <c r="A92" i="21"/>
  <c r="C91" i="21"/>
  <c r="B91" i="21"/>
  <c r="A91" i="21"/>
  <c r="C90" i="21"/>
  <c r="B90" i="21"/>
  <c r="A90" i="21"/>
  <c r="C89" i="21"/>
  <c r="B89" i="21"/>
  <c r="A89" i="21"/>
  <c r="C88" i="21"/>
  <c r="B88" i="21"/>
  <c r="A88" i="21"/>
  <c r="C87" i="21"/>
  <c r="B87" i="21"/>
  <c r="A87" i="21"/>
  <c r="C86" i="21"/>
  <c r="B86" i="21"/>
  <c r="A86" i="21"/>
  <c r="C85" i="21"/>
  <c r="B85" i="21"/>
  <c r="A85" i="21"/>
  <c r="C84" i="21"/>
  <c r="B84" i="21"/>
  <c r="A84" i="21"/>
  <c r="C83" i="21"/>
  <c r="B83" i="21"/>
  <c r="A83" i="21"/>
  <c r="C82" i="21"/>
  <c r="B82" i="21"/>
  <c r="A82" i="21"/>
  <c r="C81" i="21"/>
  <c r="B81" i="21"/>
  <c r="A81" i="21"/>
  <c r="C80" i="21"/>
  <c r="B80" i="21"/>
  <c r="A80" i="21"/>
  <c r="C79" i="21"/>
  <c r="B79" i="21"/>
  <c r="A79" i="21"/>
  <c r="C78" i="21"/>
  <c r="B78" i="21"/>
  <c r="A78" i="21"/>
  <c r="C77" i="21"/>
  <c r="B77" i="21"/>
  <c r="A77" i="21"/>
  <c r="C76" i="21"/>
  <c r="B76" i="21"/>
  <c r="A76" i="21"/>
  <c r="C75" i="21"/>
  <c r="B75" i="21"/>
  <c r="A75" i="21"/>
  <c r="C74" i="21"/>
  <c r="B74" i="21"/>
  <c r="A74" i="21"/>
  <c r="C73" i="21"/>
  <c r="B73" i="21"/>
  <c r="A73" i="21"/>
  <c r="C72" i="21"/>
  <c r="B72" i="21"/>
  <c r="A72" i="21"/>
  <c r="C71" i="21"/>
  <c r="B71" i="21"/>
  <c r="A71" i="21"/>
  <c r="C70" i="21"/>
  <c r="B70" i="21"/>
  <c r="A70" i="21"/>
  <c r="C69" i="21"/>
  <c r="B69" i="21"/>
  <c r="A69" i="21"/>
  <c r="C68" i="21"/>
  <c r="B68" i="21"/>
  <c r="A68" i="21"/>
  <c r="C67" i="21"/>
  <c r="B67" i="21"/>
  <c r="A67" i="21"/>
  <c r="C66" i="21"/>
  <c r="B66" i="21"/>
  <c r="A66" i="21"/>
  <c r="C65" i="21"/>
  <c r="B65" i="21"/>
  <c r="A65" i="21"/>
  <c r="C64" i="21"/>
  <c r="B64" i="21"/>
  <c r="A64" i="21"/>
  <c r="C63" i="21"/>
  <c r="B63" i="21"/>
  <c r="A63" i="21"/>
  <c r="C62" i="21"/>
  <c r="B62" i="21"/>
  <c r="A62" i="21"/>
  <c r="C61" i="21"/>
  <c r="B61" i="21"/>
  <c r="A61" i="21"/>
  <c r="C60" i="21"/>
  <c r="B60" i="21"/>
  <c r="A60" i="21"/>
  <c r="C59" i="21"/>
  <c r="B59" i="21"/>
  <c r="A59" i="21"/>
  <c r="C58" i="21"/>
  <c r="B58" i="21"/>
  <c r="A58" i="21"/>
  <c r="C57" i="21"/>
  <c r="B57" i="21"/>
  <c r="A57" i="21"/>
  <c r="C56" i="21"/>
  <c r="B56" i="21"/>
  <c r="A56" i="21"/>
  <c r="C55" i="21"/>
  <c r="B55" i="21"/>
  <c r="A55" i="21"/>
  <c r="C54" i="21"/>
  <c r="B54" i="21"/>
  <c r="A54" i="21"/>
  <c r="C53" i="21"/>
  <c r="B53" i="21"/>
  <c r="A53" i="21"/>
  <c r="C52" i="21"/>
  <c r="B52" i="21"/>
  <c r="A52" i="21"/>
  <c r="C51" i="21"/>
  <c r="B51" i="21"/>
  <c r="A51" i="21"/>
  <c r="C50" i="21"/>
  <c r="B50" i="21"/>
  <c r="A50" i="21"/>
  <c r="C49" i="21"/>
  <c r="B49" i="21"/>
  <c r="A49" i="21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<sst xmlns="http://schemas.openxmlformats.org/spreadsheetml/2006/main" count="1031" uniqueCount="71">
  <si>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</si>
  <si>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</si>
  <si>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</si>
  <si>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</si>
  <si>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</si>
  <si>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</si>
  <si>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</si>
  <si>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</si>
  <si>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</si>
  <si>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</si>
  <si>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</si>
  <si>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</si>
  <si>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</si>
  <si>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</si>
  <si>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</si>
  <si>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</si>
  <si>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</si>
  <si>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</si>
  <si>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</si>
  <si>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</si>
  <si>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</si>
  <si>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</si>
  <si>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</si>
  <si>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</si>
  <si>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</si>
  <si>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</si>
  <si>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>Preço Total por ha Simples [R$/ha]</t>
  </si>
  <si>
    <t>Preço Total por ha Presumido [R$/ha]</t>
  </si>
  <si>
    <t>Preço Total por ha Real [R$/ha]</t>
  </si>
  <si>
    <t>Preço Total Simples [R$]</t>
  </si>
  <si>
    <t>Preço Total Presumido [R$]</t>
  </si>
  <si>
    <t>Prod CAPEX [ha/h/R$]</t>
  </si>
  <si>
    <t>Dias Trabalhados</t>
  </si>
  <si>
    <t>Preço Total Real [R$]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</si>
  <si>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</si>
  <si>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</si>
  <si>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</si>
  <si>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</si>
  <si>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</si>
  <si>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</si>
  <si>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</si>
  <si>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</si>
  <si>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</si>
  <si>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</si>
  <si>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</si>
  <si>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</si>
  <si>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</si>
  <si>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</si>
  <si>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Prod CAPEX [ha/R$]</t>
  </si>
  <si>
    <t>Tempo por voo médio [min]</t>
  </si>
  <si>
    <t>Preço total [R$]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</si>
  <si>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</si>
  <si>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</si>
  <si>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</si>
  <si>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</si>
  <si>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</si>
  <si>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</si>
  <si>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</si>
  <si>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</si>
  <si>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</si>
  <si>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</si>
  <si>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</si>
  <si>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</si>
  <si>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</si>
  <si>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</si>
  <si>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</si>
  <si>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</si>
  <si>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</si>
  <si>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</si>
  <si>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</si>
  <si>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\field_64ha_100ha_2%_6m_0_LM\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</si>
</sst>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247-4753-9347-95EC4A6C5857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247-4753-9347-95EC4A6C5857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247-4753-9347-95EC4A6C5857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247-4753-9347-95EC4A6C5857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247-4753-9347-95EC4A6C5857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247-4753-9347-95EC4A6C5857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D247-4753-9347-95EC4A6C5857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D247-4753-9347-95EC4A6C5857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D247-4753-9347-95EC4A6C5857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D247-4753-9347-95EC4A6C5857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D247-4753-9347-95EC4A6C5857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D247-4753-9347-95EC4A6C5857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D247-4753-9347-95EC4A6C5857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D247-4753-9347-95EC4A6C5857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D247-4753-9347-95EC4A6C5857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D247-4753-9347-95EC4A6C5857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D247-4753-9347-95EC4A6C5857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D247-4753-9347-95EC4A6C5857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D247-4753-9347-95EC4A6C5857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D247-4753-9347-95EC4A6C5857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D247-4753-9347-95EC4A6C5857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D247-4753-9347-95EC4A6C5857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D247-4753-9347-95EC4A6C5857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D247-4753-9347-95EC4A6C5857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D247-4753-9347-95EC4A6C5857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D247-4753-9347-95EC4A6C5857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D247-4753-9347-95EC4A6C5857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D247-4753-9347-95EC4A6C5857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D247-4753-9347-95EC4A6C5857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D247-4753-9347-95EC4A6C5857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D247-4753-9347-95EC4A6C5857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D247-4753-9347-95EC4A6C5857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D247-4753-9347-95EC4A6C5857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D247-4753-9347-95EC4A6C5857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D247-4753-9347-95EC4A6C5857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D247-4753-9347-95EC4A6C5857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D247-4753-9347-95EC4A6C5857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D247-4753-9347-95EC4A6C5857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D247-4753-9347-95EC4A6C5857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D247-4753-9347-95EC4A6C5857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D247-4753-9347-95EC4A6C5857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D247-4753-9347-95EC4A6C5857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D247-4753-9347-95EC4A6C5857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D247-4753-9347-95EC4A6C5857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D247-4753-9347-95EC4A6C5857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D247-4753-9347-95EC4A6C5857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D247-4753-9347-95EC4A6C5857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D247-4753-9347-95EC4A6C5857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D247-4753-9347-95EC4A6C5857}"/>
              </c:ext>
            </c:extLst>
          </c:dPt>
          <c:dPt>
            <c:idx val="4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D247-4753-9347-95EC4A6C5857}"/>
              </c:ext>
            </c:extLst>
          </c:dPt>
          <c:dPt>
            <c:idx val="5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D247-4753-9347-95EC4A6C5857}"/>
              </c:ext>
            </c:extLst>
          </c:dPt>
          <c:dPt>
            <c:idx val="5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D247-4753-9347-95EC4A6C5857}"/>
              </c:ext>
            </c:extLst>
          </c:dPt>
          <c:dPt>
            <c:idx val="5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9-D247-4753-9347-95EC4A6C5857}"/>
              </c:ext>
            </c:extLst>
          </c:dPt>
          <c:dPt>
            <c:idx val="5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B-D247-4753-9347-95EC4A6C5857}"/>
              </c:ext>
            </c:extLst>
          </c:dPt>
          <c:dPt>
            <c:idx val="5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D-D247-4753-9347-95EC4A6C5857}"/>
              </c:ext>
            </c:extLst>
          </c:dPt>
          <c:dPt>
            <c:idx val="5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F-D247-4753-9347-95EC4A6C5857}"/>
              </c:ext>
            </c:extLst>
          </c:dPt>
          <c:dPt>
            <c:idx val="5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1-D247-4753-9347-95EC4A6C5857}"/>
              </c:ext>
            </c:extLst>
          </c:dPt>
          <c:dPt>
            <c:idx val="5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3-D247-4753-9347-95EC4A6C5857}"/>
              </c:ext>
            </c:extLst>
          </c:dPt>
          <c:dPt>
            <c:idx val="5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5-D247-4753-9347-95EC4A6C5857}"/>
              </c:ext>
            </c:extLst>
          </c:dPt>
          <c:dPt>
            <c:idx val="5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7-D247-4753-9347-95EC4A6C5857}"/>
              </c:ext>
            </c:extLst>
          </c:dPt>
          <c:dPt>
            <c:idx val="6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9-D247-4753-9347-95EC4A6C5857}"/>
              </c:ext>
            </c:extLst>
          </c:dPt>
          <c:dPt>
            <c:idx val="6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B-D247-4753-9347-95EC4A6C5857}"/>
              </c:ext>
            </c:extLst>
          </c:dPt>
          <c:dPt>
            <c:idx val="6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D-D247-4753-9347-95EC4A6C5857}"/>
              </c:ext>
            </c:extLst>
          </c:dPt>
          <c:dPt>
            <c:idx val="6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F-D247-4753-9347-95EC4A6C5857}"/>
              </c:ext>
            </c:extLst>
          </c:dPt>
          <c:dPt>
            <c:idx val="6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1-D247-4753-9347-95EC4A6C5857}"/>
              </c:ext>
            </c:extLst>
          </c:dPt>
          <c:dPt>
            <c:idx val="6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3-D247-4753-9347-95EC4A6C5857}"/>
              </c:ext>
            </c:extLst>
          </c:dPt>
          <c:dPt>
            <c:idx val="6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5-D247-4753-9347-95EC4A6C5857}"/>
              </c:ext>
            </c:extLst>
          </c:dPt>
          <c:dPt>
            <c:idx val="6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7-D247-4753-9347-95EC4A6C5857}"/>
              </c:ext>
            </c:extLst>
          </c:dPt>
          <c:dPt>
            <c:idx val="6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9-D247-4753-9347-95EC4A6C5857}"/>
              </c:ext>
            </c:extLst>
          </c:dPt>
          <c:dPt>
            <c:idx val="6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B-D247-4753-9347-95EC4A6C5857}"/>
              </c:ext>
            </c:extLst>
          </c:dPt>
          <c:dPt>
            <c:idx val="7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D-D247-4753-9347-95EC4A6C5857}"/>
              </c:ext>
            </c:extLst>
          </c:dPt>
          <c:dPt>
            <c:idx val="7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F-D247-4753-9347-95EC4A6C5857}"/>
              </c:ext>
            </c:extLst>
          </c:dPt>
          <c:dPt>
            <c:idx val="7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1-D247-4753-9347-95EC4A6C5857}"/>
              </c:ext>
            </c:extLst>
          </c:dPt>
          <c:dPt>
            <c:idx val="7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3-D247-4753-9347-95EC4A6C5857}"/>
              </c:ext>
            </c:extLst>
          </c:dPt>
          <c:dPt>
            <c:idx val="7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5-D247-4753-9347-95EC4A6C5857}"/>
              </c:ext>
            </c:extLst>
          </c:dPt>
          <c:dPt>
            <c:idx val="7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7-D247-4753-9347-95EC4A6C5857}"/>
              </c:ext>
            </c:extLst>
          </c:dPt>
          <c:dPt>
            <c:idx val="7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9-D247-4753-9347-95EC4A6C5857}"/>
              </c:ext>
            </c:extLst>
          </c:dPt>
          <c:dPt>
            <c:idx val="7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B-D247-4753-9347-95EC4A6C5857}"/>
              </c:ext>
            </c:extLst>
          </c:dPt>
          <c:dPt>
            <c:idx val="7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D-D247-4753-9347-95EC4A6C5857}"/>
              </c:ext>
            </c:extLst>
          </c:dPt>
          <c:dPt>
            <c:idx val="7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F-D247-4753-9347-95EC4A6C5857}"/>
              </c:ext>
            </c:extLst>
          </c:dPt>
          <c:dPt>
            <c:idx val="8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1-D247-4753-9347-95EC4A6C5857}"/>
              </c:ext>
            </c:extLst>
          </c:dPt>
          <c:dPt>
            <c:idx val="8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3-D247-4753-9347-95EC4A6C5857}"/>
              </c:ext>
            </c:extLst>
          </c:dPt>
          <c:dPt>
            <c:idx val="8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5-D247-4753-9347-95EC4A6C5857}"/>
              </c:ext>
            </c:extLst>
          </c:dPt>
          <c:dPt>
            <c:idx val="8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7-D247-4753-9347-95EC4A6C5857}"/>
              </c:ext>
            </c:extLst>
          </c:dPt>
          <c:dPt>
            <c:idx val="8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9-D247-4753-9347-95EC4A6C5857}"/>
              </c:ext>
            </c:extLst>
          </c:dPt>
          <c:dPt>
            <c:idx val="8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B-D247-4753-9347-95EC4A6C5857}"/>
              </c:ext>
            </c:extLst>
          </c:dPt>
          <c:dPt>
            <c:idx val="8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D-D247-4753-9347-95EC4A6C5857}"/>
              </c:ext>
            </c:extLst>
          </c:dPt>
          <c:dPt>
            <c:idx val="8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F-D247-4753-9347-95EC4A6C5857}"/>
              </c:ext>
            </c:extLst>
          </c:dPt>
          <c:dPt>
            <c:idx val="8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1-D247-4753-9347-95EC4A6C5857}"/>
              </c:ext>
            </c:extLst>
          </c:dPt>
          <c:dPt>
            <c:idx val="8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3-D247-4753-9347-95EC4A6C5857}"/>
              </c:ext>
            </c:extLst>
          </c:dPt>
          <c:dPt>
            <c:idx val="9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5-D247-4753-9347-95EC4A6C5857}"/>
              </c:ext>
            </c:extLst>
          </c:dPt>
          <c:dPt>
            <c:idx val="9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7-D247-4753-9347-95EC4A6C5857}"/>
              </c:ext>
            </c:extLst>
          </c:dPt>
          <c:dPt>
            <c:idx val="9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9-D247-4753-9347-95EC4A6C5857}"/>
              </c:ext>
            </c:extLst>
          </c:dPt>
          <c:dPt>
            <c:idx val="9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B-D247-4753-9347-95EC4A6C5857}"/>
              </c:ext>
            </c:extLst>
          </c:dPt>
          <c:dPt>
            <c:idx val="9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D-D247-4753-9347-95EC4A6C5857}"/>
              </c:ext>
            </c:extLst>
          </c:dPt>
          <c:dPt>
            <c:idx val="9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F-D247-4753-9347-95EC4A6C5857}"/>
              </c:ext>
            </c:extLst>
          </c:dPt>
          <c:dPt>
            <c:idx val="9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1-D247-4753-9347-95EC4A6C5857}"/>
              </c:ext>
            </c:extLst>
          </c:dPt>
          <c:dPt>
            <c:idx val="9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3-D247-4753-9347-95EC4A6C5857}"/>
              </c:ext>
            </c:extLst>
          </c:dPt>
          <c:dPt>
            <c:idx val="9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5-D247-4753-9347-95EC4A6C5857}"/>
              </c:ext>
            </c:extLst>
          </c:dPt>
          <c:dPt>
            <c:idx val="9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7-D247-4753-9347-95EC4A6C5857}"/>
              </c:ext>
            </c:extLst>
          </c:dPt>
          <c:dPt>
            <c:idx val="10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9-D247-4753-9347-95EC4A6C5857}"/>
              </c:ext>
            </c:extLst>
          </c:dPt>
          <c:dPt>
            <c:idx val="10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B-D247-4753-9347-95EC4A6C5857}"/>
              </c:ext>
            </c:extLst>
          </c:dPt>
          <c:dPt>
            <c:idx val="10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D-D247-4753-9347-95EC4A6C5857}"/>
              </c:ext>
            </c:extLst>
          </c:dPt>
          <c:dPt>
            <c:idx val="10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F-D247-4753-9347-95EC4A6C5857}"/>
              </c:ext>
            </c:extLst>
          </c:dPt>
          <c:dPt>
            <c:idx val="10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1-D247-4753-9347-95EC4A6C5857}"/>
              </c:ext>
            </c:extLst>
          </c:dPt>
          <c:dPt>
            <c:idx val="10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3-D247-4753-9347-95EC4A6C5857}"/>
              </c:ext>
            </c:extLst>
          </c:dPt>
          <c:dPt>
            <c:idx val="10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5-D247-4753-9347-95EC4A6C5857}"/>
              </c:ext>
            </c:extLst>
          </c:dPt>
          <c:dPt>
            <c:idx val="10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7-D247-4753-9347-95EC4A6C5857}"/>
              </c:ext>
            </c:extLst>
          </c:dPt>
          <c:dPt>
            <c:idx val="10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9-D247-4753-9347-95EC4A6C5857}"/>
              </c:ext>
            </c:extLst>
          </c:dPt>
          <c:dPt>
            <c:idx val="10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B-D247-4753-9347-95EC4A6C5857}"/>
              </c:ext>
            </c:extLst>
          </c:dPt>
          <c:dPt>
            <c:idx val="1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D-D247-4753-9347-95EC4A6C5857}"/>
              </c:ext>
            </c:extLst>
          </c:dPt>
          <c:dPt>
            <c:idx val="1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F-D247-4753-9347-95EC4A6C5857}"/>
              </c:ext>
            </c:extLst>
          </c:dPt>
          <c:dPt>
            <c:idx val="1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1-D247-4753-9347-95EC4A6C5857}"/>
              </c:ext>
            </c:extLst>
          </c:dPt>
          <c:dPt>
            <c:idx val="1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3-D247-4753-9347-95EC4A6C5857}"/>
              </c:ext>
            </c:extLst>
          </c:dPt>
          <c:dPt>
            <c:idx val="1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5-D247-4753-9347-95EC4A6C5857}"/>
              </c:ext>
            </c:extLst>
          </c:dPt>
          <c:dPt>
            <c:idx val="1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7-D247-4753-9347-95EC4A6C5857}"/>
              </c:ext>
            </c:extLst>
          </c:dPt>
          <c:dPt>
            <c:idx val="1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9-D247-4753-9347-95EC4A6C5857}"/>
              </c:ext>
            </c:extLst>
          </c:dPt>
          <c:dPt>
            <c:idx val="1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B-D247-4753-9347-95EC4A6C5857}"/>
              </c:ext>
            </c:extLst>
          </c:dPt>
          <c:dPt>
            <c:idx val="1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D-D247-4753-9347-95EC4A6C5857}"/>
              </c:ext>
            </c:extLst>
          </c:dPt>
          <c:dPt>
            <c:idx val="1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F-D247-4753-9347-95EC4A6C5857}"/>
              </c:ext>
            </c:extLst>
          </c:dPt>
          <c:dPt>
            <c:idx val="1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1-D247-4753-9347-95EC4A6C5857}"/>
              </c:ext>
            </c:extLst>
          </c:dPt>
          <c:dPt>
            <c:idx val="1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3-D247-4753-9347-95EC4A6C5857}"/>
              </c:ext>
            </c:extLst>
          </c:dPt>
          <c:dPt>
            <c:idx val="1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5-D247-4753-9347-95EC4A6C5857}"/>
              </c:ext>
            </c:extLst>
          </c:dPt>
          <c:dPt>
            <c:idx val="1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7-D247-4753-9347-95EC4A6C5857}"/>
              </c:ext>
            </c:extLst>
          </c:dPt>
          <c:dPt>
            <c:idx val="1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9-D247-4753-9347-95EC4A6C5857}"/>
              </c:ext>
            </c:extLst>
          </c:dPt>
          <c:dPt>
            <c:idx val="1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B-D247-4753-9347-95EC4A6C5857}"/>
              </c:ext>
            </c:extLst>
          </c:dPt>
          <c:dPt>
            <c:idx val="1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D-D247-4753-9347-95EC4A6C5857}"/>
              </c:ext>
            </c:extLst>
          </c:dPt>
          <c:dPt>
            <c:idx val="1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F-D247-4753-9347-95EC4A6C5857}"/>
              </c:ext>
            </c:extLst>
          </c:dPt>
          <c:dPt>
            <c:idx val="1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1-D247-4753-9347-95EC4A6C5857}"/>
              </c:ext>
            </c:extLst>
          </c:dPt>
          <c:dPt>
            <c:idx val="1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3-D247-4753-9347-95EC4A6C5857}"/>
              </c:ext>
            </c:extLst>
          </c:dPt>
          <c:dPt>
            <c:idx val="1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5-D247-4753-9347-95EC4A6C5857}"/>
              </c:ext>
            </c:extLst>
          </c:dPt>
          <c:dPt>
            <c:idx val="1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7-D247-4753-9347-95EC4A6C5857}"/>
              </c:ext>
            </c:extLst>
          </c:dPt>
          <c:dPt>
            <c:idx val="1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9-D247-4753-9347-95EC4A6C5857}"/>
              </c:ext>
            </c:extLst>
          </c:dPt>
          <c:dPt>
            <c:idx val="1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B-D247-4753-9347-95EC4A6C5857}"/>
              </c:ext>
            </c:extLst>
          </c:dPt>
          <c:dPt>
            <c:idx val="1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D-D247-4753-9347-95EC4A6C5857}"/>
              </c:ext>
            </c:extLst>
          </c:dPt>
          <c:dPt>
            <c:idx val="1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F-D247-4753-9347-95EC4A6C5857}"/>
              </c:ext>
            </c:extLst>
          </c:dPt>
          <c:dPt>
            <c:idx val="1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1-D247-4753-9347-95EC4A6C5857}"/>
              </c:ext>
            </c:extLst>
          </c:dPt>
          <c:dPt>
            <c:idx val="1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3-D247-4753-9347-95EC4A6C5857}"/>
              </c:ext>
            </c:extLst>
          </c:dPt>
          <c:dPt>
            <c:idx val="1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5-D247-4753-9347-95EC4A6C5857}"/>
              </c:ext>
            </c:extLst>
          </c:dPt>
          <c:dPt>
            <c:idx val="1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7-D247-4753-9347-95EC4A6C5857}"/>
              </c:ext>
            </c:extLst>
          </c:dPt>
          <c:dPt>
            <c:idx val="1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9-D247-4753-9347-95EC4A6C5857}"/>
              </c:ext>
            </c:extLst>
          </c:dPt>
          <c:dPt>
            <c:idx val="1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B-D247-4753-9347-95EC4A6C5857}"/>
              </c:ext>
            </c:extLst>
          </c:dPt>
          <c:dPt>
            <c:idx val="1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D-D247-4753-9347-95EC4A6C5857}"/>
              </c:ext>
            </c:extLst>
          </c:dPt>
          <c:dPt>
            <c:idx val="1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F-D247-4753-9347-95EC4A6C5857}"/>
              </c:ext>
            </c:extLst>
          </c:dPt>
          <c:dPt>
            <c:idx val="1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1-D247-4753-9347-95EC4A6C5857}"/>
              </c:ext>
            </c:extLst>
          </c:dPt>
          <c:dPt>
            <c:idx val="1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3-D247-4753-9347-95EC4A6C5857}"/>
              </c:ext>
            </c:extLst>
          </c:dPt>
          <c:dPt>
            <c:idx val="1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5-D247-4753-9347-95EC4A6C5857}"/>
              </c:ext>
            </c:extLst>
          </c:dPt>
          <c:xVal>
            <c:numRef>
              <c:f>gráficos!$A$7:$A$153</c:f>
              <c:numCache>
                <c:formatCode>General</c:formatCode>
                <c:ptCount val="14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</c:numCache>
            </c:numRef>
          </c:xVal>
          <c:yVal>
            <c:numRef>
              <c:f>gráficos!$B$7:$B$153</c:f>
              <c:numCache>
                <c:formatCode>General</c:formatCode>
                <c:ptCount val="14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26-D247-4753-9347-95EC4A6C5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01F07-42DF-484D-A339-655F36D12229}">
  <sheetPr codeName="Planilha1"/>
  <dimension ref="A1:T20"/>
  <sheetViews>
    <sheetView tabSelected="1" workbookViewId="0"/>
  </sheetViews>
  <sheetFormatPr defaultRowHeight="15" x14ac:dyDescent="0.25"/>
  <sheetData>
    <row r="1" spans="1:20" x14ac:dyDescent="0.25">
      <c r="B1" t="s">
        <v>41</v>
      </c>
      <c r="C1" t="s">
        <v>1</v>
      </c>
      <c r="D1" t="s">
        <v>42</v>
      </c>
      <c r="E1" t="s">
        <v>43</v>
      </c>
      <c r="F1" t="s">
        <v>5</v>
      </c>
      <c r="G1" t="s">
        <v>44</v>
      </c>
      <c r="H1" t="s">
        <v>48</v>
      </c>
      <c r="I1" t="s">
        <v>28</v>
      </c>
      <c r="J1" t="s">
        <v>49</v>
      </c>
      <c r="K1" t="s">
        <v>46</v>
      </c>
      <c r="L1" t="s">
        <v>45</v>
      </c>
      <c r="M1" t="s">
        <v>47</v>
      </c>
      <c r="N1" t="s">
        <v>50</v>
      </c>
      <c r="P1" t="s">
        <v>70</v>
      </c>
    </row>
    <row r="2" spans="1:20" x14ac:dyDescent="0.25">
      <c r="A2" t="s">
        <v>51</v>
      </c>
      <c r="B2">
        <v>4.7542999999999997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81</v>
      </c>
      <c r="F2">
        <f>_xlfn.XLOOKUP(B2,RESULTADOS_0!D:D,RESULTADOS_0!F:F,0,0,1)</f>
        <v>18.489999999999998</v>
      </c>
      <c r="G2">
        <f>_xlfn.XLOOKUP(B2,RESULTADOS_0!D:D,RESULTADOS_0!M:M,0,0,1)</f>
        <v>0</v>
      </c>
      <c r="H2">
        <f>_xlfn.XLOOKUP(B2,RESULTADOS_0!D:D,RESULTADOS_0!AF:AF,0,0,1)</f>
        <v>2.9014318378965289E-5</v>
      </c>
      <c r="I2">
        <f>_xlfn.XLOOKUP(B2,RESULTADOS_0!D:D,RESULTADOS_0!AC:AC,0,0,1)</f>
        <v>196.1559895420707</v>
      </c>
      <c r="J2">
        <f>_xlfn.XLOOKUP(B2,RESULTADOS_0!D:D,RESULTADOS_0!G:G,0,0,1)</f>
        <v>13.69</v>
      </c>
      <c r="K2">
        <v>3.0427519999999997</v>
      </c>
      <c r="L2">
        <v>64</v>
      </c>
      <c r="M2">
        <v>2</v>
      </c>
      <c r="N2">
        <f>_xlfn.XLOOKUP(B2,RESULTADOS_0!D:D,RESULTADOS_0!AH:AH,0,0,1)</f>
        <v>196155.98954207069</v>
      </c>
      <c r="T2">
        <v>20</v>
      </c>
    </row>
    <row r="3" spans="1:20" x14ac:dyDescent="0.25">
      <c r="A3" t="s">
        <v>52</v>
      </c>
      <c r="B3">
        <v>5.0651000000000002</v>
      </c>
      <c r="C3">
        <f>_xlfn.XLOOKUP(B3,RESULTADOS_1!D:D,RESULTADOS_1!B:B,0,0,1)</f>
        <v>15</v>
      </c>
      <c r="D3">
        <f>_xlfn.XLOOKUP(B3,RESULTADOS_1!D:D,RESULTADOS_1!L:L,0,0,1)</f>
        <v>2</v>
      </c>
      <c r="E3">
        <f>_xlfn.XLOOKUP(B3,RESULTADOS_1!D:D,RESULTADOS_1!I:I,0,0,1)</f>
        <v>54</v>
      </c>
      <c r="F3">
        <f>_xlfn.XLOOKUP(B3,RESULTADOS_1!D:D,RESULTADOS_1!F:F,0,0,1)</f>
        <v>17.440000000000001</v>
      </c>
      <c r="G3">
        <f>_xlfn.XLOOKUP(B3,RESULTADOS_1!D:D,RESULTADOS_1!M:M,0,0,1)</f>
        <v>0</v>
      </c>
      <c r="H3">
        <f>_xlfn.XLOOKUP(B3,RESULTADOS_1!D:D,RESULTADOS_1!AF:AF,0,0,1)</f>
        <v>2.624727569228676E-5</v>
      </c>
      <c r="I3">
        <f>_xlfn.XLOOKUP(B3,RESULTADOS_1!D:D,RESULTADOS_1!AC:AC,0,0,1)</f>
        <v>191.2135419796376</v>
      </c>
      <c r="J3">
        <f>_xlfn.XLOOKUP(B3,RESULTADOS_1!D:D,RESULTADOS_1!G:G,0,0,1)</f>
        <v>19.38</v>
      </c>
      <c r="K3">
        <v>3.2416640000000001</v>
      </c>
      <c r="N3">
        <f>_xlfn.XLOOKUP(B3,RESULTADOS_1!D:D,RESULTADOS_1!AH:AH,0,0,1)</f>
        <v>191213.54197963761</v>
      </c>
    </row>
    <row r="4" spans="1:20" x14ac:dyDescent="0.25">
      <c r="A4" t="s">
        <v>53</v>
      </c>
      <c r="B4">
        <v>5.2111999999999998</v>
      </c>
      <c r="C4">
        <f>_xlfn.XLOOKUP(B4,RESULTADOS_2!D:D,RESULTADOS_2!B:B,0,0,1)</f>
        <v>20</v>
      </c>
      <c r="D4">
        <f>_xlfn.XLOOKUP(B4,RESULTADOS_2!D:D,RESULTADOS_2!L:L,0,0,1)</f>
        <v>2</v>
      </c>
      <c r="E4">
        <f>_xlfn.XLOOKUP(B4,RESULTADOS_2!D:D,RESULTADOS_2!I:I,0,0,1)</f>
        <v>41</v>
      </c>
      <c r="F4">
        <f>_xlfn.XLOOKUP(B4,RESULTADOS_2!D:D,RESULTADOS_2!F:F,0,0,1)</f>
        <v>16.940000000000001</v>
      </c>
      <c r="G4">
        <f>_xlfn.XLOOKUP(B4,RESULTADOS_2!D:D,RESULTADOS_2!M:M,0,0,1)</f>
        <v>0</v>
      </c>
      <c r="H4">
        <f>_xlfn.XLOOKUP(B4,RESULTADOS_2!D:D,RESULTADOS_2!AF:AF,0,0,1)</f>
        <v>2.4045713070993201E-5</v>
      </c>
      <c r="I4">
        <f>_xlfn.XLOOKUP(B4,RESULTADOS_2!D:D,RESULTADOS_2!AC:AC,0,0,1)</f>
        <v>195.9446749192015</v>
      </c>
      <c r="J4">
        <f>_xlfn.XLOOKUP(B4,RESULTADOS_2!D:D,RESULTADOS_2!G:G,0,0,1)</f>
        <v>24.79</v>
      </c>
      <c r="K4">
        <v>3.3351679999999999</v>
      </c>
      <c r="N4">
        <f>_xlfn.XLOOKUP(B4,RESULTADOS_2!D:D,RESULTADOS_2!AH:AH,0,0,1)</f>
        <v>195944.6749192015</v>
      </c>
    </row>
    <row r="5" spans="1:20" x14ac:dyDescent="0.25">
      <c r="A5" t="s">
        <v>54</v>
      </c>
      <c r="B5">
        <v>5.2952000000000004</v>
      </c>
      <c r="C5">
        <f>_xlfn.XLOOKUP(B5,RESULTADOS_3!D:D,RESULTADOS_3!B:B,0,0,1)</f>
        <v>25</v>
      </c>
      <c r="D5">
        <f>_xlfn.XLOOKUP(B5,RESULTADOS_3!D:D,RESULTADOS_3!L:L,0,0,1)</f>
        <v>3</v>
      </c>
      <c r="E5">
        <f>_xlfn.XLOOKUP(B5,RESULTADOS_3!D:D,RESULTADOS_3!I:I,0,0,1)</f>
        <v>33</v>
      </c>
      <c r="F5">
        <f>_xlfn.XLOOKUP(B5,RESULTADOS_3!D:D,RESULTADOS_3!F:F,0,0,1)</f>
        <v>16.63</v>
      </c>
      <c r="G5">
        <f>_xlfn.XLOOKUP(B5,RESULTADOS_3!D:D,RESULTADOS_3!M:M,0,0,1)</f>
        <v>0</v>
      </c>
      <c r="H5">
        <f>_xlfn.XLOOKUP(B5,RESULTADOS_3!D:D,RESULTADOS_3!AF:AF,0,0,1)</f>
        <v>2.2330162742928971E-5</v>
      </c>
      <c r="I5">
        <f>_xlfn.XLOOKUP(B5,RESULTADOS_3!D:D,RESULTADOS_3!AC:AC,0,0,1)</f>
        <v>200.53977709664201</v>
      </c>
      <c r="J5">
        <f>_xlfn.XLOOKUP(B5,RESULTADOS_3!D:D,RESULTADOS_3!G:G,0,0,1)</f>
        <v>30.24</v>
      </c>
      <c r="K5">
        <v>3.3889280000000004</v>
      </c>
      <c r="N5">
        <f>_xlfn.XLOOKUP(B5,RESULTADOS_3!D:D,RESULTADOS_3!AH:AH,0,0,1)</f>
        <v>200539.77709664201</v>
      </c>
    </row>
    <row r="6" spans="1:20" x14ac:dyDescent="0.25">
      <c r="A6" t="s">
        <v>55</v>
      </c>
      <c r="B6">
        <v>5.3419999999999996</v>
      </c>
      <c r="C6">
        <f>_xlfn.XLOOKUP(B6,RESULTADOS_4!D:D,RESULTADOS_4!B:B,0,0,1)</f>
        <v>30</v>
      </c>
      <c r="D6">
        <f>_xlfn.XLOOKUP(B6,RESULTADOS_4!D:D,RESULTADOS_4!L:L,0,0,1)</f>
        <v>3</v>
      </c>
      <c r="E6">
        <f>_xlfn.XLOOKUP(B6,RESULTADOS_4!D:D,RESULTADOS_4!I:I,0,0,1)</f>
        <v>28</v>
      </c>
      <c r="F6">
        <f>_xlfn.XLOOKUP(B6,RESULTADOS_4!D:D,RESULTADOS_4!F:F,0,0,1)</f>
        <v>16.440000000000001</v>
      </c>
      <c r="G6">
        <f>_xlfn.XLOOKUP(B6,RESULTADOS_4!D:D,RESULTADOS_4!M:M,0,0,1)</f>
        <v>0</v>
      </c>
      <c r="H6">
        <f>_xlfn.XLOOKUP(B6,RESULTADOS_4!D:D,RESULTADOS_4!AF:AF,0,0,1)</f>
        <v>2.0930240668801001E-5</v>
      </c>
      <c r="I6">
        <f>_xlfn.XLOOKUP(B6,RESULTADOS_4!D:D,RESULTADOS_4!AC:AC,0,0,1)</f>
        <v>204.4515078135162</v>
      </c>
      <c r="J6">
        <f>_xlfn.XLOOKUP(B6,RESULTADOS_4!D:D,RESULTADOS_4!G:G,0,0,1)</f>
        <v>35.229999999999997</v>
      </c>
      <c r="K6">
        <v>3.4188799999999997</v>
      </c>
      <c r="N6">
        <f>_xlfn.XLOOKUP(B6,RESULTADOS_4!D:D,RESULTADOS_4!AH:AH,0,0,1)</f>
        <v>204451.50781351619</v>
      </c>
    </row>
    <row r="7" spans="1:20" x14ac:dyDescent="0.25">
      <c r="A7" t="s">
        <v>56</v>
      </c>
      <c r="B7">
        <v>5.4074</v>
      </c>
      <c r="C7">
        <f>_xlfn.XLOOKUP(B7,RESULTADOS_5!D:D,RESULTADOS_5!B:B,0,0,1)</f>
        <v>35</v>
      </c>
      <c r="D7">
        <f>_xlfn.XLOOKUP(B7,RESULTADOS_5!D:D,RESULTADOS_5!L:L,0,0,1)</f>
        <v>4</v>
      </c>
      <c r="E7">
        <f>_xlfn.XLOOKUP(B7,RESULTADOS_5!D:D,RESULTADOS_5!I:I,0,0,1)</f>
        <v>24</v>
      </c>
      <c r="F7">
        <f>_xlfn.XLOOKUP(B7,RESULTADOS_5!D:D,RESULTADOS_5!F:F,0,0,1)</f>
        <v>16.190000000000001</v>
      </c>
      <c r="G7">
        <f>_xlfn.XLOOKUP(B7,RESULTADOS_5!D:D,RESULTADOS_5!M:M,0,0,1)</f>
        <v>0</v>
      </c>
      <c r="H7">
        <f>_xlfn.XLOOKUP(B7,RESULTADOS_5!D:D,RESULTADOS_5!AF:AF,0,0,1)</f>
        <v>1.9909238161951801E-5</v>
      </c>
      <c r="I7">
        <f>_xlfn.XLOOKUP(B7,RESULTADOS_5!D:D,RESULTADOS_5!AC:AC,0,0,1)</f>
        <v>207.65729913060241</v>
      </c>
      <c r="J7">
        <f>_xlfn.XLOOKUP(B7,RESULTADOS_5!D:D,RESULTADOS_5!G:G,0,0,1)</f>
        <v>40.47</v>
      </c>
      <c r="K7">
        <v>3.4607359999999998</v>
      </c>
      <c r="N7">
        <f>_xlfn.XLOOKUP(B7,RESULTADOS_5!D:D,RESULTADOS_5!AH:AH,0,0,1)</f>
        <v>207657.29913060239</v>
      </c>
    </row>
    <row r="8" spans="1:20" x14ac:dyDescent="0.25">
      <c r="A8" t="s">
        <v>57</v>
      </c>
      <c r="B8">
        <v>5.4115000000000002</v>
      </c>
      <c r="C8">
        <f>_xlfn.XLOOKUP(B8,RESULTADOS_6!D:D,RESULTADOS_6!B:B,0,0,1)</f>
        <v>40</v>
      </c>
      <c r="D8">
        <f>_xlfn.XLOOKUP(B8,RESULTADOS_6!D:D,RESULTADOS_6!L:L,0,0,1)</f>
        <v>4</v>
      </c>
      <c r="E8">
        <f>_xlfn.XLOOKUP(B8,RESULTADOS_6!D:D,RESULTADOS_6!I:I,0,0,1)</f>
        <v>21</v>
      </c>
      <c r="F8">
        <f>_xlfn.XLOOKUP(B8,RESULTADOS_6!D:D,RESULTADOS_6!F:F,0,0,1)</f>
        <v>16.14</v>
      </c>
      <c r="G8">
        <f>_xlfn.XLOOKUP(B8,RESULTADOS_6!D:D,RESULTADOS_6!M:M,0,0,1)</f>
        <v>6</v>
      </c>
      <c r="H8">
        <f>_xlfn.XLOOKUP(B8,RESULTADOS_6!D:D,RESULTADOS_6!AF:AF,0,0,1)</f>
        <v>1.8879553177360899E-5</v>
      </c>
      <c r="I8">
        <f>_xlfn.XLOOKUP(B8,RESULTADOS_6!D:D,RESULTADOS_6!AC:AC,0,0,1)</f>
        <v>211.08678152284739</v>
      </c>
      <c r="J8">
        <f>_xlfn.XLOOKUP(B8,RESULTADOS_6!D:D,RESULTADOS_6!G:G,0,0,1)</f>
        <v>46.12</v>
      </c>
      <c r="K8">
        <v>3.4633600000000002</v>
      </c>
      <c r="N8">
        <f>_xlfn.XLOOKUP(B8,RESULTADOS_6!D:D,RESULTADOS_6!AH:AH,0,0,1)</f>
        <v>211086.78152284739</v>
      </c>
    </row>
    <row r="9" spans="1:20" x14ac:dyDescent="0.25">
      <c r="A9" t="s">
        <v>58</v>
      </c>
      <c r="B9">
        <v>5.4215</v>
      </c>
      <c r="C9">
        <f>_xlfn.XLOOKUP(B9,RESULTADOS_7!D:D,RESULTADOS_7!B:B,0,0,1)</f>
        <v>45</v>
      </c>
      <c r="D9">
        <f>_xlfn.XLOOKUP(B9,RESULTADOS_7!D:D,RESULTADOS_7!L:L,0,0,1)</f>
        <v>5</v>
      </c>
      <c r="E9">
        <f>_xlfn.XLOOKUP(B9,RESULTADOS_7!D:D,RESULTADOS_7!I:I,0,0,1)</f>
        <v>19</v>
      </c>
      <c r="F9">
        <f>_xlfn.XLOOKUP(B9,RESULTADOS_7!D:D,RESULTADOS_7!F:F,0,0,1)</f>
        <v>16.07</v>
      </c>
      <c r="G9">
        <f>_xlfn.XLOOKUP(B9,RESULTADOS_7!D:D,RESULTADOS_7!M:M,0,0,1)</f>
        <v>1</v>
      </c>
      <c r="H9">
        <f>_xlfn.XLOOKUP(B9,RESULTADOS_7!D:D,RESULTADOS_7!AF:AF,0,0,1)</f>
        <v>1.8036830321500539E-5</v>
      </c>
      <c r="I9">
        <f>_xlfn.XLOOKUP(B9,RESULTADOS_7!D:D,RESULTADOS_7!AC:AC,0,0,1)</f>
        <v>214.8975111155199</v>
      </c>
      <c r="J9">
        <f>_xlfn.XLOOKUP(B9,RESULTADOS_7!D:D,RESULTADOS_7!G:G,0,0,1)</f>
        <v>50.74</v>
      </c>
      <c r="K9">
        <v>3.46976</v>
      </c>
      <c r="N9">
        <f>_xlfn.XLOOKUP(B9,RESULTADOS_7!D:D,RESULTADOS_7!AH:AH,0,0,1)</f>
        <v>214897.51111551991</v>
      </c>
    </row>
    <row r="10" spans="1:20" x14ac:dyDescent="0.25">
      <c r="A10" t="s">
        <v>59</v>
      </c>
      <c r="B10">
        <v>5.4256000000000002</v>
      </c>
      <c r="C10">
        <f>_xlfn.XLOOKUP(B10,RESULTADOS_8!D:D,RESULTADOS_8!B:B,0,0,1)</f>
        <v>50</v>
      </c>
      <c r="D10">
        <f>_xlfn.XLOOKUP(B10,RESULTADOS_8!D:D,RESULTADOS_8!L:L,0,0,1)</f>
        <v>5</v>
      </c>
      <c r="E10">
        <f>_xlfn.XLOOKUP(B10,RESULTADOS_8!D:D,RESULTADOS_8!I:I,0,0,1)</f>
        <v>19</v>
      </c>
      <c r="F10">
        <f>_xlfn.XLOOKUP(B10,RESULTADOS_8!D:D,RESULTADOS_8!F:F,0,0,1)</f>
        <v>15.97</v>
      </c>
      <c r="G10">
        <f>_xlfn.XLOOKUP(B10,RESULTADOS_8!D:D,RESULTADOS_8!M:M,0,0,1)</f>
        <v>14</v>
      </c>
      <c r="H10">
        <f>_xlfn.XLOOKUP(B10,RESULTADOS_8!D:D,RESULTADOS_8!AF:AF,0,0,1)</f>
        <v>1.7299415196651499E-5</v>
      </c>
      <c r="I10">
        <f>_xlfn.XLOOKUP(B10,RESULTADOS_8!D:D,RESULTADOS_8!AC:AC,0,0,1)</f>
        <v>206.71473848511451</v>
      </c>
      <c r="J10">
        <f>_xlfn.XLOOKUP(B10,RESULTADOS_8!D:D,RESULTADOS_8!G:G,0,0,1)</f>
        <v>50.44</v>
      </c>
      <c r="K10">
        <v>3.4723839999999999</v>
      </c>
      <c r="N10">
        <f>_xlfn.XLOOKUP(B10,RESULTADOS_8!D:D,RESULTADOS_8!AH:AH,0,0,1)</f>
        <v>206714.7384851145</v>
      </c>
    </row>
    <row r="11" spans="1:20" x14ac:dyDescent="0.25">
      <c r="A11" t="s">
        <v>60</v>
      </c>
      <c r="B11">
        <v>5.4242999999999997</v>
      </c>
      <c r="C11">
        <f>_xlfn.XLOOKUP(B11,RESULTADOS_9!D:D,RESULTADOS_9!B:B,0,0,1)</f>
        <v>55</v>
      </c>
      <c r="D11">
        <f>_xlfn.XLOOKUP(B11,RESULTADOS_9!D:D,RESULTADOS_9!L:L,0,0,1)</f>
        <v>6</v>
      </c>
      <c r="E11">
        <f>_xlfn.XLOOKUP(B11,RESULTADOS_9!D:D,RESULTADOS_9!I:I,0,0,1)</f>
        <v>16</v>
      </c>
      <c r="F11">
        <f>_xlfn.XLOOKUP(B11,RESULTADOS_9!D:D,RESULTADOS_9!F:F,0,0,1)</f>
        <v>15.97</v>
      </c>
      <c r="G11">
        <f>_xlfn.XLOOKUP(B11,RESULTADOS_9!D:D,RESULTADOS_9!M:M,0,0,1)</f>
        <v>8</v>
      </c>
      <c r="H11">
        <f>_xlfn.XLOOKUP(B11,RESULTADOS_9!D:D,RESULTADOS_9!AF:AF,0,0,1)</f>
        <v>1.664297134929655E-5</v>
      </c>
      <c r="I11">
        <f>_xlfn.XLOOKUP(B11,RESULTADOS_9!D:D,RESULTADOS_9!AC:AC,0,0,1)</f>
        <v>221.40300666287999</v>
      </c>
      <c r="J11">
        <f>_xlfn.XLOOKUP(B11,RESULTADOS_9!D:D,RESULTADOS_9!G:G,0,0,1)</f>
        <v>59.88</v>
      </c>
      <c r="K11">
        <v>3.471552</v>
      </c>
      <c r="N11">
        <f>_xlfn.XLOOKUP(B11,RESULTADOS_9!D:D,RESULTADOS_9!AH:AH,0,0,1)</f>
        <v>221403.00666288001</v>
      </c>
    </row>
    <row r="12" spans="1:20" x14ac:dyDescent="0.25">
      <c r="A12" t="s">
        <v>61</v>
      </c>
      <c r="B12">
        <v>5.4169999999999998</v>
      </c>
      <c r="C12">
        <f>_xlfn.XLOOKUP(B12,RESULTADOS_10!D:D,RESULTADOS_10!B:B,0,0,1)</f>
        <v>60</v>
      </c>
      <c r="D12">
        <f>_xlfn.XLOOKUP(B12,RESULTADOS_10!D:D,RESULTADOS_10!L:L,0,0,1)</f>
        <v>8</v>
      </c>
      <c r="E12">
        <f>_xlfn.XLOOKUP(B12,RESULTADOS_10!D:D,RESULTADOS_10!I:I,0,0,1)</f>
        <v>15</v>
      </c>
      <c r="F12">
        <f>_xlfn.XLOOKUP(B12,RESULTADOS_10!D:D,RESULTADOS_10!F:F,0,0,1)</f>
        <v>15.94</v>
      </c>
      <c r="G12">
        <f>_xlfn.XLOOKUP(B12,RESULTADOS_10!D:D,RESULTADOS_10!M:M,0,0,1)</f>
        <v>0</v>
      </c>
      <c r="H12">
        <f>_xlfn.XLOOKUP(B12,RESULTADOS_10!D:D,RESULTADOS_10!AF:AF,0,0,1)</f>
        <v>1.6047349213874649E-5</v>
      </c>
      <c r="I12">
        <f>_xlfn.XLOOKUP(B12,RESULTADOS_10!D:D,RESULTADOS_10!AC:AC,0,0,1)</f>
        <v>224.7150140695644</v>
      </c>
      <c r="J12">
        <f>_xlfn.XLOOKUP(B12,RESULTADOS_10!D:D,RESULTADOS_10!G:G,0,0,1)</f>
        <v>63.78</v>
      </c>
      <c r="K12">
        <v>3.4668799999999997</v>
      </c>
      <c r="N12">
        <f>_xlfn.XLOOKUP(B12,RESULTADOS_10!D:D,RESULTADOS_10!AH:AH,0,0,1)</f>
        <v>224715.01406956441</v>
      </c>
    </row>
    <row r="13" spans="1:20" x14ac:dyDescent="0.25">
      <c r="A13" t="s">
        <v>62</v>
      </c>
      <c r="B13">
        <v>5.4164000000000003</v>
      </c>
      <c r="C13">
        <f>_xlfn.XLOOKUP(B13,RESULTADOS_11!D:D,RESULTADOS_11!B:B,0,0,1)</f>
        <v>65</v>
      </c>
      <c r="D13">
        <f>_xlfn.XLOOKUP(B13,RESULTADOS_11!D:D,RESULTADOS_11!L:L,0,0,1)</f>
        <v>8</v>
      </c>
      <c r="E13">
        <f>_xlfn.XLOOKUP(B13,RESULTADOS_11!D:D,RESULTADOS_11!I:I,0,0,1)</f>
        <v>14</v>
      </c>
      <c r="F13">
        <f>_xlfn.XLOOKUP(B13,RESULTADOS_11!D:D,RESULTADOS_11!F:F,0,0,1)</f>
        <v>15.9</v>
      </c>
      <c r="G13">
        <f>_xlfn.XLOOKUP(B13,RESULTADOS_11!D:D,RESULTADOS_11!M:M,0,0,1)</f>
        <v>2</v>
      </c>
      <c r="H13">
        <f>_xlfn.XLOOKUP(B13,RESULTADOS_11!D:D,RESULTADOS_11!AF:AF,0,0,1)</f>
        <v>1.5535787625487322E-5</v>
      </c>
      <c r="I13">
        <f>_xlfn.XLOOKUP(B13,RESULTADOS_11!D:D,RESULTADOS_11!AC:AC,0,0,1)</f>
        <v>227.58583065310609</v>
      </c>
      <c r="J13">
        <f>_xlfn.XLOOKUP(B13,RESULTADOS_11!D:D,RESULTADOS_11!G:G,0,0,1)</f>
        <v>68.150000000000006</v>
      </c>
      <c r="K13">
        <v>3.4664960000000002</v>
      </c>
      <c r="N13">
        <f>_xlfn.XLOOKUP(B13,RESULTADOS_11!D:D,RESULTADOS_11!AH:AH,0,0,1)</f>
        <v>227585.83065310621</v>
      </c>
    </row>
    <row r="14" spans="1:20" x14ac:dyDescent="0.25">
      <c r="A14" t="s">
        <v>63</v>
      </c>
      <c r="B14">
        <v>5.4275000000000002</v>
      </c>
      <c r="C14">
        <f>_xlfn.XLOOKUP(B14,RESULTADOS_12!D:D,RESULTADOS_12!B:B,0,0,1)</f>
        <v>70</v>
      </c>
      <c r="D14">
        <f>_xlfn.XLOOKUP(B14,RESULTADOS_12!D:D,RESULTADOS_12!L:L,0,0,1)</f>
        <v>10</v>
      </c>
      <c r="E14">
        <f>_xlfn.XLOOKUP(B14,RESULTADOS_12!D:D,RESULTADOS_12!I:I,0,0,1)</f>
        <v>13</v>
      </c>
      <c r="F14">
        <f>_xlfn.XLOOKUP(B14,RESULTADOS_12!D:D,RESULTADOS_12!F:F,0,0,1)</f>
        <v>15.82</v>
      </c>
      <c r="G14">
        <f>_xlfn.XLOOKUP(B14,RESULTADOS_12!D:D,RESULTADOS_12!M:M,0,0,1)</f>
        <v>0</v>
      </c>
      <c r="H14">
        <f>_xlfn.XLOOKUP(B14,RESULTADOS_12!D:D,RESULTADOS_12!AF:AF,0,0,1)</f>
        <v>1.5109152574770279E-5</v>
      </c>
      <c r="I14">
        <f>_xlfn.XLOOKUP(B14,RESULTADOS_12!D:D,RESULTADOS_12!AC:AC,0,0,1)</f>
        <v>218.48975045934631</v>
      </c>
      <c r="J14">
        <f>_xlfn.XLOOKUP(B14,RESULTADOS_12!D:D,RESULTADOS_12!G:G,0,0,1)</f>
        <v>73.02</v>
      </c>
      <c r="K14">
        <v>3.4736000000000002</v>
      </c>
      <c r="N14">
        <f>_xlfn.XLOOKUP(B14,RESULTADOS_12!D:D,RESULTADOS_12!AH:AH,0,0,1)</f>
        <v>218489.75045934631</v>
      </c>
    </row>
    <row r="15" spans="1:20" x14ac:dyDescent="0.25">
      <c r="A15" t="s">
        <v>64</v>
      </c>
      <c r="B15">
        <v>5.4173</v>
      </c>
      <c r="C15">
        <f>_xlfn.XLOOKUP(B15,RESULTADOS_13!D:D,RESULTADOS_13!B:B,0,0,1)</f>
        <v>75</v>
      </c>
      <c r="D15">
        <f>_xlfn.XLOOKUP(B15,RESULTADOS_13!D:D,RESULTADOS_13!L:L,0,0,1)</f>
        <v>10</v>
      </c>
      <c r="E15">
        <f>_xlfn.XLOOKUP(B15,RESULTADOS_13!D:D,RESULTADOS_13!I:I,0,0,1)</f>
        <v>12</v>
      </c>
      <c r="F15">
        <f>_xlfn.XLOOKUP(B15,RESULTADOS_13!D:D,RESULTADOS_13!F:F,0,0,1)</f>
        <v>15.82</v>
      </c>
      <c r="G15">
        <f>_xlfn.XLOOKUP(B15,RESULTADOS_13!D:D,RESULTADOS_13!M:M,0,0,1)</f>
        <v>3</v>
      </c>
      <c r="H15">
        <f>_xlfn.XLOOKUP(B15,RESULTADOS_13!D:D,RESULTADOS_13!AF:AF,0,0,1)</f>
        <v>1.4666853550466129E-5</v>
      </c>
      <c r="I15">
        <f>_xlfn.XLOOKUP(B15,RESULTADOS_13!D:D,RESULTADOS_13!AC:AC,0,0,1)</f>
        <v>233.28671487306829</v>
      </c>
      <c r="J15">
        <f>_xlfn.XLOOKUP(B15,RESULTADOS_13!D:D,RESULTADOS_13!G:G,0,0,1)</f>
        <v>79.08</v>
      </c>
      <c r="K15">
        <v>3.4670719999999999</v>
      </c>
      <c r="N15">
        <f>_xlfn.XLOOKUP(B15,RESULTADOS_13!D:D,RESULTADOS_13!AH:AH,0,0,1)</f>
        <v>233286.7148730683</v>
      </c>
    </row>
    <row r="16" spans="1:20" x14ac:dyDescent="0.25">
      <c r="A16" t="s">
        <v>65</v>
      </c>
      <c r="B16">
        <v>5.4253999999999998</v>
      </c>
      <c r="C16">
        <f>_xlfn.XLOOKUP(B16,RESULTADOS_14!D:D,RESULTADOS_14!B:B,0,0,1)</f>
        <v>80</v>
      </c>
      <c r="D16">
        <f>_xlfn.XLOOKUP(B16,RESULTADOS_14!D:D,RESULTADOS_14!L:L,0,0,1)</f>
        <v>12</v>
      </c>
      <c r="E16">
        <f>_xlfn.XLOOKUP(B16,RESULTADOS_14!D:D,RESULTADOS_14!I:I,0,0,1)</f>
        <v>11</v>
      </c>
      <c r="F16">
        <f>_xlfn.XLOOKUP(B16,RESULTADOS_14!D:D,RESULTADOS_14!F:F,0,0,1)</f>
        <v>15.75</v>
      </c>
      <c r="G16">
        <f>_xlfn.XLOOKUP(B16,RESULTADOS_14!D:D,RESULTADOS_14!M:M,0,0,1)</f>
        <v>0</v>
      </c>
      <c r="H16">
        <f>_xlfn.XLOOKUP(B16,RESULTADOS_14!D:D,RESULTADOS_14!AF:AF,0,0,1)</f>
        <v>1.4311328199690849E-5</v>
      </c>
      <c r="I16">
        <f>_xlfn.XLOOKUP(B16,RESULTADOS_14!D:D,RESULTADOS_14!AC:AC,0,0,1)</f>
        <v>223.63045090874249</v>
      </c>
      <c r="J16">
        <f>_xlfn.XLOOKUP(B16,RESULTADOS_14!D:D,RESULTADOS_14!G:G,0,0,1)</f>
        <v>85.92</v>
      </c>
      <c r="K16">
        <v>3.4722559999999998</v>
      </c>
      <c r="N16">
        <f>_xlfn.XLOOKUP(B16,RESULTADOS_14!D:D,RESULTADOS_14!AH:AH,0,0,1)</f>
        <v>223630.45090874261</v>
      </c>
    </row>
    <row r="17" spans="1:14" x14ac:dyDescent="0.25">
      <c r="A17" t="s">
        <v>66</v>
      </c>
      <c r="B17">
        <v>5.3893000000000004</v>
      </c>
      <c r="C17">
        <f>_xlfn.XLOOKUP(B17,RESULTADOS_15!D:D,RESULTADOS_15!B:B,0,0,1)</f>
        <v>85</v>
      </c>
      <c r="D17">
        <f>_xlfn.XLOOKUP(B17,RESULTADOS_15!D:D,RESULTADOS_15!L:L,0,0,1)</f>
        <v>13</v>
      </c>
      <c r="E17">
        <f>_xlfn.XLOOKUP(B17,RESULTADOS_15!D:D,RESULTADOS_15!I:I,0,0,1)</f>
        <v>11</v>
      </c>
      <c r="F17">
        <f>_xlfn.XLOOKUP(B17,RESULTADOS_15!D:D,RESULTADOS_15!F:F,0,0,1)</f>
        <v>15.81</v>
      </c>
      <c r="G17">
        <f>_xlfn.XLOOKUP(B17,RESULTADOS_15!D:D,RESULTADOS_15!M:M,0,0,1)</f>
        <v>0</v>
      </c>
      <c r="H17">
        <f>_xlfn.XLOOKUP(B17,RESULTADOS_15!D:D,RESULTADOS_15!AF:AF,0,0,1)</f>
        <v>1.387267737595379E-5</v>
      </c>
      <c r="I17">
        <f>_xlfn.XLOOKUP(B17,RESULTADOS_15!D:D,RESULTADOS_15!AC:AC,0,0,1)</f>
        <v>239.9096602313713</v>
      </c>
      <c r="J17">
        <f>_xlfn.XLOOKUP(B17,RESULTADOS_15!D:D,RESULTADOS_15!G:G,0,0,1)</f>
        <v>86.24</v>
      </c>
      <c r="K17">
        <v>3.4491520000000002</v>
      </c>
      <c r="N17">
        <f>_xlfn.XLOOKUP(B17,RESULTADOS_15!D:D,RESULTADOS_15!AH:AH,0,0,1)</f>
        <v>239909.66023137129</v>
      </c>
    </row>
    <row r="18" spans="1:14" x14ac:dyDescent="0.25">
      <c r="A18" t="s">
        <v>67</v>
      </c>
      <c r="B18">
        <v>5.4038000000000004</v>
      </c>
      <c r="C18">
        <f>_xlfn.XLOOKUP(B18,RESULTADOS_16!D:D,RESULTADOS_16!B:B,0,0,1)</f>
        <v>90</v>
      </c>
      <c r="D18">
        <f>_xlfn.XLOOKUP(B18,RESULTADOS_16!D:D,RESULTADOS_16!L:L,0,0,1)</f>
        <v>14</v>
      </c>
      <c r="E18">
        <f>_xlfn.XLOOKUP(B18,RESULTADOS_16!D:D,RESULTADOS_16!I:I,0,0,1)</f>
        <v>10</v>
      </c>
      <c r="F18">
        <f>_xlfn.XLOOKUP(B18,RESULTADOS_16!D:D,RESULTADOS_16!F:F,0,0,1)</f>
        <v>15.73</v>
      </c>
      <c r="G18">
        <f>_xlfn.XLOOKUP(B18,RESULTADOS_16!D:D,RESULTADOS_16!M:M,0,0,1)</f>
        <v>0</v>
      </c>
      <c r="H18">
        <f>_xlfn.XLOOKUP(B18,RESULTADOS_16!D:D,RESULTADOS_16!AF:AF,0,0,1)</f>
        <v>1.3592963607494121E-5</v>
      </c>
      <c r="I18">
        <f>_xlfn.XLOOKUP(B18,RESULTADOS_16!D:D,RESULTADOS_16!AC:AC,0,0,1)</f>
        <v>241.7863807669913</v>
      </c>
      <c r="J18">
        <f>_xlfn.XLOOKUP(B18,RESULTADOS_16!D:D,RESULTADOS_16!G:G,0,0,1)</f>
        <v>94.38</v>
      </c>
      <c r="K18">
        <v>3.4584320000000002</v>
      </c>
      <c r="N18">
        <f>_xlfn.XLOOKUP(B18,RESULTADOS_16!D:D,RESULTADOS_16!AH:AH,0,0,1)</f>
        <v>241786.38076699129</v>
      </c>
    </row>
    <row r="19" spans="1:14" x14ac:dyDescent="0.25">
      <c r="A19" t="s">
        <v>68</v>
      </c>
      <c r="B19">
        <v>5.3826000000000001</v>
      </c>
      <c r="C19">
        <f>_xlfn.XLOOKUP(B19,RESULTADOS_17!D:D,RESULTADOS_17!B:B,0,0,1)</f>
        <v>95</v>
      </c>
      <c r="D19">
        <f>_xlfn.XLOOKUP(B19,RESULTADOS_17!D:D,RESULTADOS_17!L:L,0,0,1)</f>
        <v>15</v>
      </c>
      <c r="E19">
        <f>_xlfn.XLOOKUP(B19,RESULTADOS_17!D:D,RESULTADOS_17!I:I,0,0,1)</f>
        <v>10</v>
      </c>
      <c r="F19">
        <f>_xlfn.XLOOKUP(B19,RESULTADOS_17!D:D,RESULTADOS_17!F:F,0,0,1)</f>
        <v>15.74</v>
      </c>
      <c r="G19">
        <f>_xlfn.XLOOKUP(B19,RESULTADOS_17!D:D,RESULTADOS_17!M:M,0,0,1)</f>
        <v>0</v>
      </c>
      <c r="H19">
        <f>_xlfn.XLOOKUP(B19,RESULTADOS_17!D:D,RESULTADOS_17!AF:AF,0,0,1)</f>
        <v>1.3247547071242371E-5</v>
      </c>
      <c r="I19">
        <f>_xlfn.XLOOKUP(B19,RESULTADOS_17!D:D,RESULTADOS_17!AC:AC,0,0,1)</f>
        <v>245.32757820569191</v>
      </c>
      <c r="J19">
        <f>_xlfn.XLOOKUP(B19,RESULTADOS_17!D:D,RESULTADOS_17!G:G,0,0,1)</f>
        <v>94.42</v>
      </c>
      <c r="K19">
        <v>3.4448639999999999</v>
      </c>
      <c r="N19">
        <f>_xlfn.XLOOKUP(B19,RESULTADOS_17!D:D,RESULTADOS_17!AH:AH,0,0,1)</f>
        <v>245327.57820569191</v>
      </c>
    </row>
    <row r="20" spans="1:14" x14ac:dyDescent="0.25">
      <c r="A20" t="s">
        <v>69</v>
      </c>
      <c r="B20">
        <v>5.3841000000000001</v>
      </c>
      <c r="C20">
        <f>_xlfn.XLOOKUP(B20,RESULTADOS_18!D:D,RESULTADOS_18!B:B,0,0,1)</f>
        <v>100</v>
      </c>
      <c r="D20">
        <f>_xlfn.XLOOKUP(B20,RESULTADOS_18!D:D,RESULTADOS_18!L:L,0,0,1)</f>
        <v>16</v>
      </c>
      <c r="E20">
        <f>_xlfn.XLOOKUP(B20,RESULTADOS_18!D:D,RESULTADOS_18!I:I,0,0,1)</f>
        <v>9</v>
      </c>
      <c r="F20">
        <f>_xlfn.XLOOKUP(B20,RESULTADOS_18!D:D,RESULTADOS_18!F:F,0,0,1)</f>
        <v>15.71</v>
      </c>
      <c r="G20">
        <f>_xlfn.XLOOKUP(B20,RESULTADOS_18!D:D,RESULTADOS_18!M:M,0,0,1)</f>
        <v>0</v>
      </c>
      <c r="H20">
        <f>_xlfn.XLOOKUP(B20,RESULTADOS_18!D:D,RESULTADOS_18!AF:AF,0,0,1)</f>
        <v>1.297988655685965E-5</v>
      </c>
      <c r="I20">
        <f>_xlfn.XLOOKUP(B20,RESULTADOS_18!D:D,RESULTADOS_18!AC:AC,0,0,1)</f>
        <v>247.5279761884851</v>
      </c>
      <c r="J20">
        <f>_xlfn.XLOOKUP(B20,RESULTADOS_18!D:D,RESULTADOS_18!G:G,0,0,1)</f>
        <v>104.71</v>
      </c>
      <c r="K20">
        <v>3.445824</v>
      </c>
      <c r="N20">
        <f>_xlfn.XLOOKUP(B20,RESULTADOS_18!D:D,RESULTADOS_18!AH:AH,0,0,1)</f>
        <v>247527.9761884851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10"/>
  <dimension ref="A1:AH9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60</v>
      </c>
      <c r="C2" t="s">
        <v>34</v>
      </c>
      <c r="D2">
        <v>3.5903999999999998</v>
      </c>
      <c r="E2">
        <v>27.85</v>
      </c>
      <c r="F2">
        <v>21.58</v>
      </c>
      <c r="G2">
        <v>7.99</v>
      </c>
      <c r="H2">
        <v>0.14000000000000001</v>
      </c>
      <c r="I2">
        <v>162</v>
      </c>
      <c r="J2">
        <v>124.63</v>
      </c>
      <c r="K2">
        <v>45</v>
      </c>
      <c r="L2">
        <v>1</v>
      </c>
      <c r="M2">
        <v>160</v>
      </c>
      <c r="N2">
        <v>18.64</v>
      </c>
      <c r="O2">
        <v>15605.44</v>
      </c>
      <c r="P2">
        <v>221.38</v>
      </c>
      <c r="Q2">
        <v>793.41</v>
      </c>
      <c r="R2">
        <v>314.3</v>
      </c>
      <c r="S2">
        <v>86.27</v>
      </c>
      <c r="T2">
        <v>102745.1</v>
      </c>
      <c r="U2">
        <v>0.27</v>
      </c>
      <c r="V2">
        <v>0.56000000000000005</v>
      </c>
      <c r="W2">
        <v>0.48</v>
      </c>
      <c r="X2">
        <v>6.16</v>
      </c>
      <c r="Y2">
        <v>2</v>
      </c>
      <c r="Z2">
        <v>10</v>
      </c>
      <c r="AA2">
        <v>314.66292203514701</v>
      </c>
      <c r="AB2">
        <v>430.53569187687071</v>
      </c>
      <c r="AC2">
        <v>389.44596970478011</v>
      </c>
      <c r="AD2">
        <v>314662.92203514703</v>
      </c>
      <c r="AE2">
        <v>430535.6918768707</v>
      </c>
      <c r="AF2">
        <v>1.063621979278116E-5</v>
      </c>
      <c r="AG2">
        <v>19</v>
      </c>
      <c r="AH2">
        <v>389445.96970477997</v>
      </c>
    </row>
    <row r="3" spans="1:34" x14ac:dyDescent="0.25">
      <c r="A3">
        <v>1</v>
      </c>
      <c r="B3">
        <v>60</v>
      </c>
      <c r="C3" t="s">
        <v>34</v>
      </c>
      <c r="D3">
        <v>4.4558999999999997</v>
      </c>
      <c r="E3">
        <v>22.44</v>
      </c>
      <c r="F3">
        <v>18.57</v>
      </c>
      <c r="G3">
        <v>16.39</v>
      </c>
      <c r="H3">
        <v>0.28000000000000003</v>
      </c>
      <c r="I3">
        <v>68</v>
      </c>
      <c r="J3">
        <v>125.95</v>
      </c>
      <c r="K3">
        <v>45</v>
      </c>
      <c r="L3">
        <v>2</v>
      </c>
      <c r="M3">
        <v>66</v>
      </c>
      <c r="N3">
        <v>18.95</v>
      </c>
      <c r="O3">
        <v>15767.7</v>
      </c>
      <c r="P3">
        <v>185.01</v>
      </c>
      <c r="Q3">
        <v>793.55</v>
      </c>
      <c r="R3">
        <v>216.71</v>
      </c>
      <c r="S3">
        <v>86.27</v>
      </c>
      <c r="T3">
        <v>54419.78</v>
      </c>
      <c r="U3">
        <v>0.4</v>
      </c>
      <c r="V3">
        <v>0.66</v>
      </c>
      <c r="W3">
        <v>0.28999999999999998</v>
      </c>
      <c r="X3">
        <v>3.16</v>
      </c>
      <c r="Y3">
        <v>2</v>
      </c>
      <c r="Z3">
        <v>10</v>
      </c>
      <c r="AA3">
        <v>234.39891444103279</v>
      </c>
      <c r="AB3">
        <v>320.71493568834887</v>
      </c>
      <c r="AC3">
        <v>290.10635235258741</v>
      </c>
      <c r="AD3">
        <v>234398.9144410328</v>
      </c>
      <c r="AE3">
        <v>320714.93568834901</v>
      </c>
      <c r="AF3">
        <v>1.3200181532601819E-5</v>
      </c>
      <c r="AG3">
        <v>15</v>
      </c>
      <c r="AH3">
        <v>290106.35235258727</v>
      </c>
    </row>
    <row r="4" spans="1:34" x14ac:dyDescent="0.25">
      <c r="A4">
        <v>2</v>
      </c>
      <c r="B4">
        <v>60</v>
      </c>
      <c r="C4" t="s">
        <v>34</v>
      </c>
      <c r="D4">
        <v>5.0087000000000002</v>
      </c>
      <c r="E4">
        <v>19.97</v>
      </c>
      <c r="F4">
        <v>16.809999999999999</v>
      </c>
      <c r="G4">
        <v>25.22</v>
      </c>
      <c r="H4">
        <v>0.42</v>
      </c>
      <c r="I4">
        <v>40</v>
      </c>
      <c r="J4">
        <v>127.27</v>
      </c>
      <c r="K4">
        <v>45</v>
      </c>
      <c r="L4">
        <v>3</v>
      </c>
      <c r="M4">
        <v>38</v>
      </c>
      <c r="N4">
        <v>19.27</v>
      </c>
      <c r="O4">
        <v>15930.42</v>
      </c>
      <c r="P4">
        <v>161.59</v>
      </c>
      <c r="Q4">
        <v>793.31</v>
      </c>
      <c r="R4">
        <v>154.71</v>
      </c>
      <c r="S4">
        <v>86.27</v>
      </c>
      <c r="T4">
        <v>23561.97</v>
      </c>
      <c r="U4">
        <v>0.56000000000000005</v>
      </c>
      <c r="V4">
        <v>0.72</v>
      </c>
      <c r="W4">
        <v>0.28000000000000003</v>
      </c>
      <c r="X4">
        <v>1.4</v>
      </c>
      <c r="Y4">
        <v>2</v>
      </c>
      <c r="Z4">
        <v>10</v>
      </c>
      <c r="AA4">
        <v>205.87682830796129</v>
      </c>
      <c r="AB4">
        <v>281.68975913546672</v>
      </c>
      <c r="AC4">
        <v>254.80568387772041</v>
      </c>
      <c r="AD4">
        <v>205876.82830796129</v>
      </c>
      <c r="AE4">
        <v>281689.75913546671</v>
      </c>
      <c r="AF4">
        <v>1.4837799152212289E-5</v>
      </c>
      <c r="AG4">
        <v>14</v>
      </c>
      <c r="AH4">
        <v>254805.68387772041</v>
      </c>
    </row>
    <row r="5" spans="1:34" x14ac:dyDescent="0.25">
      <c r="A5">
        <v>3</v>
      </c>
      <c r="B5">
        <v>60</v>
      </c>
      <c r="C5" t="s">
        <v>34</v>
      </c>
      <c r="D5">
        <v>5.1676000000000002</v>
      </c>
      <c r="E5">
        <v>19.350000000000001</v>
      </c>
      <c r="F5">
        <v>16.48</v>
      </c>
      <c r="G5">
        <v>34.090000000000003</v>
      </c>
      <c r="H5">
        <v>0.55000000000000004</v>
      </c>
      <c r="I5">
        <v>29</v>
      </c>
      <c r="J5">
        <v>128.59</v>
      </c>
      <c r="K5">
        <v>45</v>
      </c>
      <c r="L5">
        <v>4</v>
      </c>
      <c r="M5">
        <v>27</v>
      </c>
      <c r="N5">
        <v>19.59</v>
      </c>
      <c r="O5">
        <v>16093.6</v>
      </c>
      <c r="P5">
        <v>152.38999999999999</v>
      </c>
      <c r="Q5">
        <v>793.27</v>
      </c>
      <c r="R5">
        <v>143.72999999999999</v>
      </c>
      <c r="S5">
        <v>86.27</v>
      </c>
      <c r="T5">
        <v>18127.43</v>
      </c>
      <c r="U5">
        <v>0.6</v>
      </c>
      <c r="V5">
        <v>0.74</v>
      </c>
      <c r="W5">
        <v>0.27</v>
      </c>
      <c r="X5">
        <v>1.07</v>
      </c>
      <c r="Y5">
        <v>2</v>
      </c>
      <c r="Z5">
        <v>10</v>
      </c>
      <c r="AA5">
        <v>191.158482598707</v>
      </c>
      <c r="AB5">
        <v>261.55146920848938</v>
      </c>
      <c r="AC5">
        <v>236.58936407710021</v>
      </c>
      <c r="AD5">
        <v>191158.48259870699</v>
      </c>
      <c r="AE5">
        <v>261551.46920848949</v>
      </c>
      <c r="AF5">
        <v>1.5308525345692939E-5</v>
      </c>
      <c r="AG5">
        <v>13</v>
      </c>
      <c r="AH5">
        <v>236589.36407710021</v>
      </c>
    </row>
    <row r="6" spans="1:34" x14ac:dyDescent="0.25">
      <c r="A6">
        <v>4</v>
      </c>
      <c r="B6">
        <v>60</v>
      </c>
      <c r="C6" t="s">
        <v>34</v>
      </c>
      <c r="D6">
        <v>5.2927</v>
      </c>
      <c r="E6">
        <v>18.89</v>
      </c>
      <c r="F6">
        <v>16.2</v>
      </c>
      <c r="G6">
        <v>44.18</v>
      </c>
      <c r="H6">
        <v>0.68</v>
      </c>
      <c r="I6">
        <v>22</v>
      </c>
      <c r="J6">
        <v>129.91999999999999</v>
      </c>
      <c r="K6">
        <v>45</v>
      </c>
      <c r="L6">
        <v>5</v>
      </c>
      <c r="M6">
        <v>20</v>
      </c>
      <c r="N6">
        <v>19.920000000000002</v>
      </c>
      <c r="O6">
        <v>16257.24</v>
      </c>
      <c r="P6">
        <v>143.75</v>
      </c>
      <c r="Q6">
        <v>793.24</v>
      </c>
      <c r="R6">
        <v>134.47</v>
      </c>
      <c r="S6">
        <v>86.27</v>
      </c>
      <c r="T6">
        <v>13529.14</v>
      </c>
      <c r="U6">
        <v>0.64</v>
      </c>
      <c r="V6">
        <v>0.75</v>
      </c>
      <c r="W6">
        <v>0.25</v>
      </c>
      <c r="X6">
        <v>0.79</v>
      </c>
      <c r="Y6">
        <v>2</v>
      </c>
      <c r="Z6">
        <v>10</v>
      </c>
      <c r="AA6">
        <v>186.99781068481741</v>
      </c>
      <c r="AB6">
        <v>255.8586543400186</v>
      </c>
      <c r="AC6">
        <v>231.43986346975839</v>
      </c>
      <c r="AD6">
        <v>186997.81068481741</v>
      </c>
      <c r="AE6">
        <v>255858.65434001861</v>
      </c>
      <c r="AF6">
        <v>1.5679122241881921E-5</v>
      </c>
      <c r="AG6">
        <v>13</v>
      </c>
      <c r="AH6">
        <v>231439.86346975839</v>
      </c>
    </row>
    <row r="7" spans="1:34" x14ac:dyDescent="0.25">
      <c r="A7">
        <v>5</v>
      </c>
      <c r="B7">
        <v>60</v>
      </c>
      <c r="C7" t="s">
        <v>34</v>
      </c>
      <c r="D7">
        <v>5.3433000000000002</v>
      </c>
      <c r="E7">
        <v>18.72</v>
      </c>
      <c r="F7">
        <v>16.12</v>
      </c>
      <c r="G7">
        <v>53.74</v>
      </c>
      <c r="H7">
        <v>0.81</v>
      </c>
      <c r="I7">
        <v>18</v>
      </c>
      <c r="J7">
        <v>131.25</v>
      </c>
      <c r="K7">
        <v>45</v>
      </c>
      <c r="L7">
        <v>6</v>
      </c>
      <c r="M7">
        <v>16</v>
      </c>
      <c r="N7">
        <v>20.25</v>
      </c>
      <c r="O7">
        <v>16421.36</v>
      </c>
      <c r="P7">
        <v>135.79</v>
      </c>
      <c r="Q7">
        <v>793.21</v>
      </c>
      <c r="R7">
        <v>132.03</v>
      </c>
      <c r="S7">
        <v>86.27</v>
      </c>
      <c r="T7">
        <v>12329.61</v>
      </c>
      <c r="U7">
        <v>0.65</v>
      </c>
      <c r="V7">
        <v>0.76</v>
      </c>
      <c r="W7">
        <v>0.25</v>
      </c>
      <c r="X7">
        <v>0.71</v>
      </c>
      <c r="Y7">
        <v>2</v>
      </c>
      <c r="Z7">
        <v>10</v>
      </c>
      <c r="AA7">
        <v>184.2814108962277</v>
      </c>
      <c r="AB7">
        <v>252.14195631017111</v>
      </c>
      <c r="AC7">
        <v>228.0778818834599</v>
      </c>
      <c r="AD7">
        <v>184281.4108962277</v>
      </c>
      <c r="AE7">
        <v>252141.95631017111</v>
      </c>
      <c r="AF7">
        <v>1.5829019947294891E-5</v>
      </c>
      <c r="AG7">
        <v>13</v>
      </c>
      <c r="AH7">
        <v>228077.88188345989</v>
      </c>
    </row>
    <row r="8" spans="1:34" x14ac:dyDescent="0.25">
      <c r="A8">
        <v>6</v>
      </c>
      <c r="B8">
        <v>60</v>
      </c>
      <c r="C8" t="s">
        <v>34</v>
      </c>
      <c r="D8">
        <v>5.4019000000000004</v>
      </c>
      <c r="E8">
        <v>18.510000000000002</v>
      </c>
      <c r="F8">
        <v>16</v>
      </c>
      <c r="G8">
        <v>63.99</v>
      </c>
      <c r="H8">
        <v>0.93</v>
      </c>
      <c r="I8">
        <v>15</v>
      </c>
      <c r="J8">
        <v>132.58000000000001</v>
      </c>
      <c r="K8">
        <v>45</v>
      </c>
      <c r="L8">
        <v>7</v>
      </c>
      <c r="M8">
        <v>5</v>
      </c>
      <c r="N8">
        <v>20.59</v>
      </c>
      <c r="O8">
        <v>16585.95</v>
      </c>
      <c r="P8">
        <v>129.52000000000001</v>
      </c>
      <c r="Q8">
        <v>793.26</v>
      </c>
      <c r="R8">
        <v>127.57</v>
      </c>
      <c r="S8">
        <v>86.27</v>
      </c>
      <c r="T8">
        <v>10116.83</v>
      </c>
      <c r="U8">
        <v>0.68</v>
      </c>
      <c r="V8">
        <v>0.76</v>
      </c>
      <c r="W8">
        <v>0.25</v>
      </c>
      <c r="X8">
        <v>0.59</v>
      </c>
      <c r="Y8">
        <v>2</v>
      </c>
      <c r="Z8">
        <v>10</v>
      </c>
      <c r="AA8">
        <v>181.90259190396321</v>
      </c>
      <c r="AB8">
        <v>248.88715121886929</v>
      </c>
      <c r="AC8">
        <v>225.1337108219233</v>
      </c>
      <c r="AD8">
        <v>181902.59190396321</v>
      </c>
      <c r="AE8">
        <v>248887.15121886929</v>
      </c>
      <c r="AF8">
        <v>1.6002616894670391E-5</v>
      </c>
      <c r="AG8">
        <v>13</v>
      </c>
      <c r="AH8">
        <v>225133.71082192331</v>
      </c>
    </row>
    <row r="9" spans="1:34" x14ac:dyDescent="0.25">
      <c r="A9">
        <v>7</v>
      </c>
      <c r="B9">
        <v>60</v>
      </c>
      <c r="C9" t="s">
        <v>34</v>
      </c>
      <c r="D9">
        <v>5.4169999999999998</v>
      </c>
      <c r="E9">
        <v>18.46</v>
      </c>
      <c r="F9">
        <v>15.94</v>
      </c>
      <c r="G9">
        <v>63.78</v>
      </c>
      <c r="H9">
        <v>1.06</v>
      </c>
      <c r="I9">
        <v>15</v>
      </c>
      <c r="J9">
        <v>133.91999999999999</v>
      </c>
      <c r="K9">
        <v>45</v>
      </c>
      <c r="L9">
        <v>8</v>
      </c>
      <c r="M9">
        <v>0</v>
      </c>
      <c r="N9">
        <v>20.93</v>
      </c>
      <c r="O9">
        <v>16751.02</v>
      </c>
      <c r="P9">
        <v>129.13</v>
      </c>
      <c r="Q9">
        <v>793.37</v>
      </c>
      <c r="R9">
        <v>125.35</v>
      </c>
      <c r="S9">
        <v>86.27</v>
      </c>
      <c r="T9">
        <v>9002.66</v>
      </c>
      <c r="U9">
        <v>0.69</v>
      </c>
      <c r="V9">
        <v>0.76</v>
      </c>
      <c r="W9">
        <v>0.26</v>
      </c>
      <c r="X9">
        <v>0.53</v>
      </c>
      <c r="Y9">
        <v>2</v>
      </c>
      <c r="Z9">
        <v>10</v>
      </c>
      <c r="AA9">
        <v>181.56429505717909</v>
      </c>
      <c r="AB9">
        <v>248.42427854849589</v>
      </c>
      <c r="AC9">
        <v>224.7150140695644</v>
      </c>
      <c r="AD9">
        <v>181564.29505717909</v>
      </c>
      <c r="AE9">
        <v>248424.2785484959</v>
      </c>
      <c r="AF9">
        <v>1.6047349213874649E-5</v>
      </c>
      <c r="AG9">
        <v>13</v>
      </c>
      <c r="AH9">
        <v>224715.01406956441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1"/>
  <dimension ref="A1:AH1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80</v>
      </c>
      <c r="C2" t="s">
        <v>34</v>
      </c>
      <c r="D2">
        <v>3.0667</v>
      </c>
      <c r="E2">
        <v>32.61</v>
      </c>
      <c r="F2">
        <v>23.55</v>
      </c>
      <c r="G2">
        <v>6.76</v>
      </c>
      <c r="H2">
        <v>0.11</v>
      </c>
      <c r="I2">
        <v>209</v>
      </c>
      <c r="J2">
        <v>159.12</v>
      </c>
      <c r="K2">
        <v>50.28</v>
      </c>
      <c r="L2">
        <v>1</v>
      </c>
      <c r="M2">
        <v>207</v>
      </c>
      <c r="N2">
        <v>27.84</v>
      </c>
      <c r="O2">
        <v>19859.16</v>
      </c>
      <c r="P2">
        <v>285.47000000000003</v>
      </c>
      <c r="Q2">
        <v>793.87</v>
      </c>
      <c r="R2">
        <v>380.45</v>
      </c>
      <c r="S2">
        <v>86.27</v>
      </c>
      <c r="T2">
        <v>135584.43</v>
      </c>
      <c r="U2">
        <v>0.23</v>
      </c>
      <c r="V2">
        <v>0.52</v>
      </c>
      <c r="W2">
        <v>0.55000000000000004</v>
      </c>
      <c r="X2">
        <v>8.1300000000000008</v>
      </c>
      <c r="Y2">
        <v>2</v>
      </c>
      <c r="Z2">
        <v>10</v>
      </c>
      <c r="AA2">
        <v>409.35065350886481</v>
      </c>
      <c r="AB2">
        <v>560.09162340710282</v>
      </c>
      <c r="AC2">
        <v>506.63726496265878</v>
      </c>
      <c r="AD2">
        <v>409350.65350886481</v>
      </c>
      <c r="AE2">
        <v>560091.62340710277</v>
      </c>
      <c r="AF2">
        <v>8.0894588767633576E-6</v>
      </c>
      <c r="AG2">
        <v>22</v>
      </c>
      <c r="AH2">
        <v>506637.26496265881</v>
      </c>
    </row>
    <row r="3" spans="1:34" x14ac:dyDescent="0.25">
      <c r="A3">
        <v>1</v>
      </c>
      <c r="B3">
        <v>80</v>
      </c>
      <c r="C3" t="s">
        <v>34</v>
      </c>
      <c r="D3">
        <v>4.3869999999999996</v>
      </c>
      <c r="E3">
        <v>22.79</v>
      </c>
      <c r="F3">
        <v>17.96</v>
      </c>
      <c r="G3">
        <v>13.81</v>
      </c>
      <c r="H3">
        <v>0.22</v>
      </c>
      <c r="I3">
        <v>78</v>
      </c>
      <c r="J3">
        <v>160.54</v>
      </c>
      <c r="K3">
        <v>50.28</v>
      </c>
      <c r="L3">
        <v>2</v>
      </c>
      <c r="M3">
        <v>76</v>
      </c>
      <c r="N3">
        <v>28.26</v>
      </c>
      <c r="O3">
        <v>20034.400000000001</v>
      </c>
      <c r="P3">
        <v>213.01</v>
      </c>
      <c r="Q3">
        <v>793.47</v>
      </c>
      <c r="R3">
        <v>192.1</v>
      </c>
      <c r="S3">
        <v>86.27</v>
      </c>
      <c r="T3">
        <v>42065.94</v>
      </c>
      <c r="U3">
        <v>0.45</v>
      </c>
      <c r="V3">
        <v>0.68</v>
      </c>
      <c r="W3">
        <v>0.34</v>
      </c>
      <c r="X3">
        <v>2.54</v>
      </c>
      <c r="Y3">
        <v>2</v>
      </c>
      <c r="Z3">
        <v>10</v>
      </c>
      <c r="AA3">
        <v>249.1778255787755</v>
      </c>
      <c r="AB3">
        <v>340.936093906542</v>
      </c>
      <c r="AC3">
        <v>308.39763161101632</v>
      </c>
      <c r="AD3">
        <v>249177.82557877549</v>
      </c>
      <c r="AE3">
        <v>340936.093906542</v>
      </c>
      <c r="AF3">
        <v>1.157219685406491E-5</v>
      </c>
      <c r="AG3">
        <v>15</v>
      </c>
      <c r="AH3">
        <v>308397.63161101629</v>
      </c>
    </row>
    <row r="4" spans="1:34" x14ac:dyDescent="0.25">
      <c r="A4">
        <v>2</v>
      </c>
      <c r="B4">
        <v>80</v>
      </c>
      <c r="C4" t="s">
        <v>34</v>
      </c>
      <c r="D4">
        <v>4.7347000000000001</v>
      </c>
      <c r="E4">
        <v>21.12</v>
      </c>
      <c r="F4">
        <v>17.22</v>
      </c>
      <c r="G4">
        <v>21.08</v>
      </c>
      <c r="H4">
        <v>0.33</v>
      </c>
      <c r="I4">
        <v>49</v>
      </c>
      <c r="J4">
        <v>161.97</v>
      </c>
      <c r="K4">
        <v>50.28</v>
      </c>
      <c r="L4">
        <v>3</v>
      </c>
      <c r="M4">
        <v>47</v>
      </c>
      <c r="N4">
        <v>28.69</v>
      </c>
      <c r="O4">
        <v>20210.21</v>
      </c>
      <c r="P4">
        <v>200.18</v>
      </c>
      <c r="Q4">
        <v>793.37</v>
      </c>
      <c r="R4">
        <v>168.38</v>
      </c>
      <c r="S4">
        <v>86.27</v>
      </c>
      <c r="T4">
        <v>30352.48</v>
      </c>
      <c r="U4">
        <v>0.51</v>
      </c>
      <c r="V4">
        <v>0.71</v>
      </c>
      <c r="W4">
        <v>0.3</v>
      </c>
      <c r="X4">
        <v>1.81</v>
      </c>
      <c r="Y4">
        <v>2</v>
      </c>
      <c r="Z4">
        <v>10</v>
      </c>
      <c r="AA4">
        <v>226.89297581776759</v>
      </c>
      <c r="AB4">
        <v>310.44497932536109</v>
      </c>
      <c r="AC4">
        <v>280.81654621090553</v>
      </c>
      <c r="AD4">
        <v>226892.97581776761</v>
      </c>
      <c r="AE4">
        <v>310444.97932536108</v>
      </c>
      <c r="AF4">
        <v>1.2489373249359731E-5</v>
      </c>
      <c r="AG4">
        <v>14</v>
      </c>
      <c r="AH4">
        <v>280816.54621090548</v>
      </c>
    </row>
    <row r="5" spans="1:34" x14ac:dyDescent="0.25">
      <c r="A5">
        <v>3</v>
      </c>
      <c r="B5">
        <v>80</v>
      </c>
      <c r="C5" t="s">
        <v>34</v>
      </c>
      <c r="D5">
        <v>4.9946999999999999</v>
      </c>
      <c r="E5">
        <v>20.02</v>
      </c>
      <c r="F5">
        <v>16.57</v>
      </c>
      <c r="G5">
        <v>28.4</v>
      </c>
      <c r="H5">
        <v>0.43</v>
      </c>
      <c r="I5">
        <v>35</v>
      </c>
      <c r="J5">
        <v>163.4</v>
      </c>
      <c r="K5">
        <v>50.28</v>
      </c>
      <c r="L5">
        <v>4</v>
      </c>
      <c r="M5">
        <v>33</v>
      </c>
      <c r="N5">
        <v>29.12</v>
      </c>
      <c r="O5">
        <v>20386.62</v>
      </c>
      <c r="P5">
        <v>188.59</v>
      </c>
      <c r="Q5">
        <v>793.25</v>
      </c>
      <c r="R5">
        <v>146.82</v>
      </c>
      <c r="S5">
        <v>86.27</v>
      </c>
      <c r="T5">
        <v>19641.3</v>
      </c>
      <c r="U5">
        <v>0.59</v>
      </c>
      <c r="V5">
        <v>0.73</v>
      </c>
      <c r="W5">
        <v>0.26</v>
      </c>
      <c r="X5">
        <v>1.1599999999999999</v>
      </c>
      <c r="Y5">
        <v>2</v>
      </c>
      <c r="Z5">
        <v>10</v>
      </c>
      <c r="AA5">
        <v>217.96891360862281</v>
      </c>
      <c r="AB5">
        <v>298.23468370897677</v>
      </c>
      <c r="AC5">
        <v>269.77158407088751</v>
      </c>
      <c r="AD5">
        <v>217968.9136086228</v>
      </c>
      <c r="AE5">
        <v>298234.68370897678</v>
      </c>
      <c r="AF5">
        <v>1.317521122110736E-5</v>
      </c>
      <c r="AG5">
        <v>14</v>
      </c>
      <c r="AH5">
        <v>269771.58407088747</v>
      </c>
    </row>
    <row r="6" spans="1:34" x14ac:dyDescent="0.25">
      <c r="A6">
        <v>4</v>
      </c>
      <c r="B6">
        <v>80</v>
      </c>
      <c r="C6" t="s">
        <v>34</v>
      </c>
      <c r="D6">
        <v>5.0923999999999996</v>
      </c>
      <c r="E6">
        <v>19.64</v>
      </c>
      <c r="F6">
        <v>16.41</v>
      </c>
      <c r="G6">
        <v>35.17</v>
      </c>
      <c r="H6">
        <v>0.54</v>
      </c>
      <c r="I6">
        <v>28</v>
      </c>
      <c r="J6">
        <v>164.83</v>
      </c>
      <c r="K6">
        <v>50.28</v>
      </c>
      <c r="L6">
        <v>5</v>
      </c>
      <c r="M6">
        <v>26</v>
      </c>
      <c r="N6">
        <v>29.55</v>
      </c>
      <c r="O6">
        <v>20563.61</v>
      </c>
      <c r="P6">
        <v>182.7</v>
      </c>
      <c r="Q6">
        <v>793.35</v>
      </c>
      <c r="R6">
        <v>141.36000000000001</v>
      </c>
      <c r="S6">
        <v>86.27</v>
      </c>
      <c r="T6">
        <v>16946.2</v>
      </c>
      <c r="U6">
        <v>0.61</v>
      </c>
      <c r="V6">
        <v>0.74</v>
      </c>
      <c r="W6">
        <v>0.27</v>
      </c>
      <c r="X6">
        <v>1</v>
      </c>
      <c r="Y6">
        <v>2</v>
      </c>
      <c r="Z6">
        <v>10</v>
      </c>
      <c r="AA6">
        <v>204.80360362566071</v>
      </c>
      <c r="AB6">
        <v>280.22132577781241</v>
      </c>
      <c r="AC6">
        <v>253.47739573876109</v>
      </c>
      <c r="AD6">
        <v>204803.6036256607</v>
      </c>
      <c r="AE6">
        <v>280221.32577781228</v>
      </c>
      <c r="AF6">
        <v>1.34329280281833E-5</v>
      </c>
      <c r="AG6">
        <v>13</v>
      </c>
      <c r="AH6">
        <v>253477.39573876109</v>
      </c>
    </row>
    <row r="7" spans="1:34" x14ac:dyDescent="0.25">
      <c r="A7">
        <v>5</v>
      </c>
      <c r="B7">
        <v>80</v>
      </c>
      <c r="C7" t="s">
        <v>34</v>
      </c>
      <c r="D7">
        <v>5.1673</v>
      </c>
      <c r="E7">
        <v>19.350000000000001</v>
      </c>
      <c r="F7">
        <v>16.29</v>
      </c>
      <c r="G7">
        <v>42.49</v>
      </c>
      <c r="H7">
        <v>0.64</v>
      </c>
      <c r="I7">
        <v>23</v>
      </c>
      <c r="J7">
        <v>166.27</v>
      </c>
      <c r="K7">
        <v>50.28</v>
      </c>
      <c r="L7">
        <v>6</v>
      </c>
      <c r="M7">
        <v>21</v>
      </c>
      <c r="N7">
        <v>29.99</v>
      </c>
      <c r="O7">
        <v>20741.2</v>
      </c>
      <c r="P7">
        <v>176.66</v>
      </c>
      <c r="Q7">
        <v>793.25</v>
      </c>
      <c r="R7">
        <v>137.41</v>
      </c>
      <c r="S7">
        <v>86.27</v>
      </c>
      <c r="T7">
        <v>14995.75</v>
      </c>
      <c r="U7">
        <v>0.63</v>
      </c>
      <c r="V7">
        <v>0.75</v>
      </c>
      <c r="W7">
        <v>0.26</v>
      </c>
      <c r="X7">
        <v>0.88</v>
      </c>
      <c r="Y7">
        <v>2</v>
      </c>
      <c r="Z7">
        <v>10</v>
      </c>
      <c r="AA7">
        <v>201.8988400192014</v>
      </c>
      <c r="AB7">
        <v>276.24690006233072</v>
      </c>
      <c r="AC7">
        <v>249.8822836354222</v>
      </c>
      <c r="AD7">
        <v>201898.84001920139</v>
      </c>
      <c r="AE7">
        <v>276246.90006233071</v>
      </c>
      <c r="AF7">
        <v>1.363050212081368E-5</v>
      </c>
      <c r="AG7">
        <v>13</v>
      </c>
      <c r="AH7">
        <v>249882.28363542221</v>
      </c>
    </row>
    <row r="8" spans="1:34" x14ac:dyDescent="0.25">
      <c r="A8">
        <v>6</v>
      </c>
      <c r="B8">
        <v>80</v>
      </c>
      <c r="C8" t="s">
        <v>34</v>
      </c>
      <c r="D8">
        <v>5.2842000000000002</v>
      </c>
      <c r="E8">
        <v>18.920000000000002</v>
      </c>
      <c r="F8">
        <v>15.99</v>
      </c>
      <c r="G8">
        <v>50.49</v>
      </c>
      <c r="H8">
        <v>0.74</v>
      </c>
      <c r="I8">
        <v>19</v>
      </c>
      <c r="J8">
        <v>167.72</v>
      </c>
      <c r="K8">
        <v>50.28</v>
      </c>
      <c r="L8">
        <v>7</v>
      </c>
      <c r="M8">
        <v>17</v>
      </c>
      <c r="N8">
        <v>30.44</v>
      </c>
      <c r="O8">
        <v>20919.39</v>
      </c>
      <c r="P8">
        <v>169.58</v>
      </c>
      <c r="Q8">
        <v>793.23</v>
      </c>
      <c r="R8">
        <v>127.06</v>
      </c>
      <c r="S8">
        <v>86.27</v>
      </c>
      <c r="T8">
        <v>9838.7099999999991</v>
      </c>
      <c r="U8">
        <v>0.68</v>
      </c>
      <c r="V8">
        <v>0.76</v>
      </c>
      <c r="W8">
        <v>0.25</v>
      </c>
      <c r="X8">
        <v>0.57999999999999996</v>
      </c>
      <c r="Y8">
        <v>2</v>
      </c>
      <c r="Z8">
        <v>10</v>
      </c>
      <c r="AA8">
        <v>197.94890140123491</v>
      </c>
      <c r="AB8">
        <v>270.84241978623828</v>
      </c>
      <c r="AC8">
        <v>244.99359937164269</v>
      </c>
      <c r="AD8">
        <v>197948.90140123491</v>
      </c>
      <c r="AE8">
        <v>270842.41978623829</v>
      </c>
      <c r="AF8">
        <v>1.3938865424264819E-5</v>
      </c>
      <c r="AG8">
        <v>13</v>
      </c>
      <c r="AH8">
        <v>244993.59937164269</v>
      </c>
    </row>
    <row r="9" spans="1:34" x14ac:dyDescent="0.25">
      <c r="A9">
        <v>7</v>
      </c>
      <c r="B9">
        <v>80</v>
      </c>
      <c r="C9" t="s">
        <v>34</v>
      </c>
      <c r="D9">
        <v>5.3189000000000002</v>
      </c>
      <c r="E9">
        <v>18.8</v>
      </c>
      <c r="F9">
        <v>15.96</v>
      </c>
      <c r="G9">
        <v>59.85</v>
      </c>
      <c r="H9">
        <v>0.84</v>
      </c>
      <c r="I9">
        <v>16</v>
      </c>
      <c r="J9">
        <v>169.17</v>
      </c>
      <c r="K9">
        <v>50.28</v>
      </c>
      <c r="L9">
        <v>8</v>
      </c>
      <c r="M9">
        <v>14</v>
      </c>
      <c r="N9">
        <v>30.89</v>
      </c>
      <c r="O9">
        <v>21098.19</v>
      </c>
      <c r="P9">
        <v>163.88</v>
      </c>
      <c r="Q9">
        <v>793.24</v>
      </c>
      <c r="R9">
        <v>126.4</v>
      </c>
      <c r="S9">
        <v>86.27</v>
      </c>
      <c r="T9">
        <v>9526.8799999999992</v>
      </c>
      <c r="U9">
        <v>0.68</v>
      </c>
      <c r="V9">
        <v>0.76</v>
      </c>
      <c r="W9">
        <v>0.25</v>
      </c>
      <c r="X9">
        <v>0.55000000000000004</v>
      </c>
      <c r="Y9">
        <v>2</v>
      </c>
      <c r="Z9">
        <v>10</v>
      </c>
      <c r="AA9">
        <v>195.98578741245549</v>
      </c>
      <c r="AB9">
        <v>268.15640062031503</v>
      </c>
      <c r="AC9">
        <v>242.56393010506261</v>
      </c>
      <c r="AD9">
        <v>195985.78741245551</v>
      </c>
      <c r="AE9">
        <v>268156.40062031499</v>
      </c>
      <c r="AF9">
        <v>1.40303984151096E-5</v>
      </c>
      <c r="AG9">
        <v>13</v>
      </c>
      <c r="AH9">
        <v>242563.93010506261</v>
      </c>
    </row>
    <row r="10" spans="1:34" x14ac:dyDescent="0.25">
      <c r="A10">
        <v>8</v>
      </c>
      <c r="B10">
        <v>80</v>
      </c>
      <c r="C10" t="s">
        <v>34</v>
      </c>
      <c r="D10">
        <v>5.3529999999999998</v>
      </c>
      <c r="E10">
        <v>18.68</v>
      </c>
      <c r="F10">
        <v>15.91</v>
      </c>
      <c r="G10">
        <v>68.17</v>
      </c>
      <c r="H10">
        <v>0.94</v>
      </c>
      <c r="I10">
        <v>14</v>
      </c>
      <c r="J10">
        <v>170.62</v>
      </c>
      <c r="K10">
        <v>50.28</v>
      </c>
      <c r="L10">
        <v>9</v>
      </c>
      <c r="M10">
        <v>12</v>
      </c>
      <c r="N10">
        <v>31.34</v>
      </c>
      <c r="O10">
        <v>21277.599999999999</v>
      </c>
      <c r="P10">
        <v>158.77000000000001</v>
      </c>
      <c r="Q10">
        <v>793.21</v>
      </c>
      <c r="R10">
        <v>124.63</v>
      </c>
      <c r="S10">
        <v>86.27</v>
      </c>
      <c r="T10">
        <v>8651.74</v>
      </c>
      <c r="U10">
        <v>0.69</v>
      </c>
      <c r="V10">
        <v>0.77</v>
      </c>
      <c r="W10">
        <v>0.24</v>
      </c>
      <c r="X10">
        <v>0.5</v>
      </c>
      <c r="Y10">
        <v>2</v>
      </c>
      <c r="Z10">
        <v>10</v>
      </c>
      <c r="AA10">
        <v>194.1730438888404</v>
      </c>
      <c r="AB10">
        <v>265.67612495870588</v>
      </c>
      <c r="AC10">
        <v>240.32036847150789</v>
      </c>
      <c r="AD10">
        <v>194173.04388884039</v>
      </c>
      <c r="AE10">
        <v>265676.12495870591</v>
      </c>
      <c r="AF10">
        <v>1.412034870294266E-5</v>
      </c>
      <c r="AG10">
        <v>13</v>
      </c>
      <c r="AH10">
        <v>240320.36847150791</v>
      </c>
    </row>
    <row r="11" spans="1:34" x14ac:dyDescent="0.25">
      <c r="A11">
        <v>9</v>
      </c>
      <c r="B11">
        <v>80</v>
      </c>
      <c r="C11" t="s">
        <v>34</v>
      </c>
      <c r="D11">
        <v>5.3906000000000001</v>
      </c>
      <c r="E11">
        <v>18.55</v>
      </c>
      <c r="F11">
        <v>15.84</v>
      </c>
      <c r="G11">
        <v>79.2</v>
      </c>
      <c r="H11">
        <v>1.03</v>
      </c>
      <c r="I11">
        <v>12</v>
      </c>
      <c r="J11">
        <v>172.08</v>
      </c>
      <c r="K11">
        <v>50.28</v>
      </c>
      <c r="L11">
        <v>10</v>
      </c>
      <c r="M11">
        <v>8</v>
      </c>
      <c r="N11">
        <v>31.8</v>
      </c>
      <c r="O11">
        <v>21457.64</v>
      </c>
      <c r="P11">
        <v>151.81</v>
      </c>
      <c r="Q11">
        <v>793.26</v>
      </c>
      <c r="R11">
        <v>122.35</v>
      </c>
      <c r="S11">
        <v>86.27</v>
      </c>
      <c r="T11">
        <v>7517.86</v>
      </c>
      <c r="U11">
        <v>0.71</v>
      </c>
      <c r="V11">
        <v>0.77</v>
      </c>
      <c r="W11">
        <v>0.24</v>
      </c>
      <c r="X11">
        <v>0.43</v>
      </c>
      <c r="Y11">
        <v>2</v>
      </c>
      <c r="Z11">
        <v>10</v>
      </c>
      <c r="AA11">
        <v>191.8423520369378</v>
      </c>
      <c r="AB11">
        <v>262.48716954406677</v>
      </c>
      <c r="AC11">
        <v>237.4357624859139</v>
      </c>
      <c r="AD11">
        <v>191842.35203693781</v>
      </c>
      <c r="AE11">
        <v>262487.16954406683</v>
      </c>
      <c r="AF11">
        <v>1.421953142501078E-5</v>
      </c>
      <c r="AG11">
        <v>13</v>
      </c>
      <c r="AH11">
        <v>237435.7624859139</v>
      </c>
    </row>
    <row r="12" spans="1:34" x14ac:dyDescent="0.25">
      <c r="A12">
        <v>10</v>
      </c>
      <c r="B12">
        <v>80</v>
      </c>
      <c r="C12" t="s">
        <v>34</v>
      </c>
      <c r="D12">
        <v>5.4184999999999999</v>
      </c>
      <c r="E12">
        <v>18.46</v>
      </c>
      <c r="F12">
        <v>15.78</v>
      </c>
      <c r="G12">
        <v>86.05</v>
      </c>
      <c r="H12">
        <v>1.1200000000000001</v>
      </c>
      <c r="I12">
        <v>11</v>
      </c>
      <c r="J12">
        <v>173.55</v>
      </c>
      <c r="K12">
        <v>50.28</v>
      </c>
      <c r="L12">
        <v>11</v>
      </c>
      <c r="M12">
        <v>1</v>
      </c>
      <c r="N12">
        <v>32.270000000000003</v>
      </c>
      <c r="O12">
        <v>21638.31</v>
      </c>
      <c r="P12">
        <v>147.44</v>
      </c>
      <c r="Q12">
        <v>793.22</v>
      </c>
      <c r="R12">
        <v>119.86</v>
      </c>
      <c r="S12">
        <v>86.27</v>
      </c>
      <c r="T12">
        <v>6279.4</v>
      </c>
      <c r="U12">
        <v>0.72</v>
      </c>
      <c r="V12">
        <v>0.77</v>
      </c>
      <c r="W12">
        <v>0.25</v>
      </c>
      <c r="X12">
        <v>0.37</v>
      </c>
      <c r="Y12">
        <v>2</v>
      </c>
      <c r="Z12">
        <v>10</v>
      </c>
      <c r="AA12">
        <v>190.32040287879329</v>
      </c>
      <c r="AB12">
        <v>260.40477156223631</v>
      </c>
      <c r="AC12">
        <v>235.55210564480481</v>
      </c>
      <c r="AD12">
        <v>190320.40287879319</v>
      </c>
      <c r="AE12">
        <v>260404.7715622363</v>
      </c>
      <c r="AF12">
        <v>1.4293127115056E-5</v>
      </c>
      <c r="AG12">
        <v>13</v>
      </c>
      <c r="AH12">
        <v>235552.1056448048</v>
      </c>
    </row>
    <row r="13" spans="1:34" x14ac:dyDescent="0.25">
      <c r="A13">
        <v>11</v>
      </c>
      <c r="B13">
        <v>80</v>
      </c>
      <c r="C13" t="s">
        <v>34</v>
      </c>
      <c r="D13">
        <v>5.4253999999999998</v>
      </c>
      <c r="E13">
        <v>18.43</v>
      </c>
      <c r="F13">
        <v>15.75</v>
      </c>
      <c r="G13">
        <v>85.92</v>
      </c>
      <c r="H13">
        <v>1.22</v>
      </c>
      <c r="I13">
        <v>11</v>
      </c>
      <c r="J13">
        <v>175.02</v>
      </c>
      <c r="K13">
        <v>50.28</v>
      </c>
      <c r="L13">
        <v>12</v>
      </c>
      <c r="M13">
        <v>0</v>
      </c>
      <c r="N13">
        <v>32.74</v>
      </c>
      <c r="O13">
        <v>21819.599999999999</v>
      </c>
      <c r="P13">
        <v>148.54</v>
      </c>
      <c r="Q13">
        <v>793.24</v>
      </c>
      <c r="R13">
        <v>118.96</v>
      </c>
      <c r="S13">
        <v>86.27</v>
      </c>
      <c r="T13">
        <v>5827.81</v>
      </c>
      <c r="U13">
        <v>0.73</v>
      </c>
      <c r="V13">
        <v>0.77</v>
      </c>
      <c r="W13">
        <v>0.25</v>
      </c>
      <c r="X13">
        <v>0.34</v>
      </c>
      <c r="Y13">
        <v>2</v>
      </c>
      <c r="Z13">
        <v>10</v>
      </c>
      <c r="AA13">
        <v>180.6879942610131</v>
      </c>
      <c r="AB13">
        <v>247.22528513951951</v>
      </c>
      <c r="AC13">
        <v>223.63045090874249</v>
      </c>
      <c r="AD13">
        <v>180687.99426101311</v>
      </c>
      <c r="AE13">
        <v>247225.28513951949</v>
      </c>
      <c r="AF13">
        <v>1.4311328199690849E-5</v>
      </c>
      <c r="AG13">
        <v>12</v>
      </c>
      <c r="AH13">
        <v>223630.45090874261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2"/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35</v>
      </c>
      <c r="C2" t="s">
        <v>34</v>
      </c>
      <c r="D2">
        <v>4.3517000000000001</v>
      </c>
      <c r="E2">
        <v>22.98</v>
      </c>
      <c r="F2">
        <v>19.28</v>
      </c>
      <c r="G2">
        <v>11.02</v>
      </c>
      <c r="H2">
        <v>0.22</v>
      </c>
      <c r="I2">
        <v>105</v>
      </c>
      <c r="J2">
        <v>80.84</v>
      </c>
      <c r="K2">
        <v>35.1</v>
      </c>
      <c r="L2">
        <v>1</v>
      </c>
      <c r="M2">
        <v>103</v>
      </c>
      <c r="N2">
        <v>9.74</v>
      </c>
      <c r="O2">
        <v>10204.209999999999</v>
      </c>
      <c r="P2">
        <v>143.82</v>
      </c>
      <c r="Q2">
        <v>793.44</v>
      </c>
      <c r="R2">
        <v>237.24</v>
      </c>
      <c r="S2">
        <v>86.27</v>
      </c>
      <c r="T2">
        <v>64498.12</v>
      </c>
      <c r="U2">
        <v>0.36</v>
      </c>
      <c r="V2">
        <v>0.63</v>
      </c>
      <c r="W2">
        <v>0.38</v>
      </c>
      <c r="X2">
        <v>3.87</v>
      </c>
      <c r="Y2">
        <v>2</v>
      </c>
      <c r="Z2">
        <v>10</v>
      </c>
      <c r="AA2">
        <v>215.2233355712433</v>
      </c>
      <c r="AB2">
        <v>294.47806271188171</v>
      </c>
      <c r="AC2">
        <v>266.37348970930339</v>
      </c>
      <c r="AD2">
        <v>215223.33557124331</v>
      </c>
      <c r="AE2">
        <v>294478.06271188171</v>
      </c>
      <c r="AF2">
        <v>1.6022308634346572E-5</v>
      </c>
      <c r="AG2">
        <v>15</v>
      </c>
      <c r="AH2">
        <v>266373.48970930342</v>
      </c>
    </row>
    <row r="3" spans="1:34" x14ac:dyDescent="0.25">
      <c r="A3">
        <v>1</v>
      </c>
      <c r="B3">
        <v>35</v>
      </c>
      <c r="C3" t="s">
        <v>34</v>
      </c>
      <c r="D3">
        <v>5.0915999999999997</v>
      </c>
      <c r="E3">
        <v>19.64</v>
      </c>
      <c r="F3">
        <v>16.989999999999998</v>
      </c>
      <c r="G3">
        <v>23.17</v>
      </c>
      <c r="H3">
        <v>0.43</v>
      </c>
      <c r="I3">
        <v>44</v>
      </c>
      <c r="J3">
        <v>82.04</v>
      </c>
      <c r="K3">
        <v>35.1</v>
      </c>
      <c r="L3">
        <v>2</v>
      </c>
      <c r="M3">
        <v>42</v>
      </c>
      <c r="N3">
        <v>9.94</v>
      </c>
      <c r="O3">
        <v>10352.530000000001</v>
      </c>
      <c r="P3">
        <v>117.58</v>
      </c>
      <c r="Q3">
        <v>793.24</v>
      </c>
      <c r="R3">
        <v>160.75</v>
      </c>
      <c r="S3">
        <v>86.27</v>
      </c>
      <c r="T3">
        <v>26559.34</v>
      </c>
      <c r="U3">
        <v>0.54</v>
      </c>
      <c r="V3">
        <v>0.72</v>
      </c>
      <c r="W3">
        <v>0.28999999999999998</v>
      </c>
      <c r="X3">
        <v>1.58</v>
      </c>
      <c r="Y3">
        <v>2</v>
      </c>
      <c r="Z3">
        <v>10</v>
      </c>
      <c r="AA3">
        <v>175.96556378559561</v>
      </c>
      <c r="AB3">
        <v>240.76384742412779</v>
      </c>
      <c r="AC3">
        <v>217.785683740221</v>
      </c>
      <c r="AD3">
        <v>175965.56378559559</v>
      </c>
      <c r="AE3">
        <v>240763.8474241278</v>
      </c>
      <c r="AF3">
        <v>1.8746509787586229E-5</v>
      </c>
      <c r="AG3">
        <v>13</v>
      </c>
      <c r="AH3">
        <v>217785.68374022099</v>
      </c>
    </row>
    <row r="4" spans="1:34" x14ac:dyDescent="0.25">
      <c r="A4">
        <v>2</v>
      </c>
      <c r="B4">
        <v>35</v>
      </c>
      <c r="C4" t="s">
        <v>34</v>
      </c>
      <c r="D4">
        <v>5.3593999999999999</v>
      </c>
      <c r="E4">
        <v>18.66</v>
      </c>
      <c r="F4">
        <v>16.32</v>
      </c>
      <c r="G4">
        <v>37.659999999999997</v>
      </c>
      <c r="H4">
        <v>0.63</v>
      </c>
      <c r="I4">
        <v>26</v>
      </c>
      <c r="J4">
        <v>83.25</v>
      </c>
      <c r="K4">
        <v>35.1</v>
      </c>
      <c r="L4">
        <v>3</v>
      </c>
      <c r="M4">
        <v>18</v>
      </c>
      <c r="N4">
        <v>10.15</v>
      </c>
      <c r="O4">
        <v>10501.19</v>
      </c>
      <c r="P4">
        <v>102.32</v>
      </c>
      <c r="Q4">
        <v>793.31</v>
      </c>
      <c r="R4">
        <v>137.82</v>
      </c>
      <c r="S4">
        <v>86.27</v>
      </c>
      <c r="T4">
        <v>15185.29</v>
      </c>
      <c r="U4">
        <v>0.63</v>
      </c>
      <c r="V4">
        <v>0.75</v>
      </c>
      <c r="W4">
        <v>0.28000000000000003</v>
      </c>
      <c r="X4">
        <v>0.91</v>
      </c>
      <c r="Y4">
        <v>2</v>
      </c>
      <c r="Z4">
        <v>10</v>
      </c>
      <c r="AA4">
        <v>168.70762879105121</v>
      </c>
      <c r="AB4">
        <v>230.83322056710361</v>
      </c>
      <c r="AC4">
        <v>208.80282197270569</v>
      </c>
      <c r="AD4">
        <v>168707.62879105119</v>
      </c>
      <c r="AE4">
        <v>230833.22056710359</v>
      </c>
      <c r="AF4">
        <v>1.9732509340008962E-5</v>
      </c>
      <c r="AG4">
        <v>13</v>
      </c>
      <c r="AH4">
        <v>208802.82197270569</v>
      </c>
    </row>
    <row r="5" spans="1:34" x14ac:dyDescent="0.25">
      <c r="A5">
        <v>3</v>
      </c>
      <c r="B5">
        <v>35</v>
      </c>
      <c r="C5" t="s">
        <v>34</v>
      </c>
      <c r="D5">
        <v>5.4074</v>
      </c>
      <c r="E5">
        <v>18.489999999999998</v>
      </c>
      <c r="F5">
        <v>16.190000000000001</v>
      </c>
      <c r="G5">
        <v>40.47</v>
      </c>
      <c r="H5">
        <v>0.83</v>
      </c>
      <c r="I5">
        <v>24</v>
      </c>
      <c r="J5">
        <v>84.46</v>
      </c>
      <c r="K5">
        <v>35.1</v>
      </c>
      <c r="L5">
        <v>4</v>
      </c>
      <c r="M5">
        <v>0</v>
      </c>
      <c r="N5">
        <v>10.36</v>
      </c>
      <c r="O5">
        <v>10650.22</v>
      </c>
      <c r="P5">
        <v>100.82</v>
      </c>
      <c r="Q5">
        <v>793.68</v>
      </c>
      <c r="R5">
        <v>132.9</v>
      </c>
      <c r="S5">
        <v>86.27</v>
      </c>
      <c r="T5">
        <v>12733.84</v>
      </c>
      <c r="U5">
        <v>0.65</v>
      </c>
      <c r="V5">
        <v>0.75</v>
      </c>
      <c r="W5">
        <v>0.28000000000000003</v>
      </c>
      <c r="X5">
        <v>0.78</v>
      </c>
      <c r="Y5">
        <v>2</v>
      </c>
      <c r="Z5">
        <v>10</v>
      </c>
      <c r="AA5">
        <v>167.78207404714789</v>
      </c>
      <c r="AB5">
        <v>229.56683573390231</v>
      </c>
      <c r="AC5">
        <v>207.65729913060241</v>
      </c>
      <c r="AD5">
        <v>167782.07404714791</v>
      </c>
      <c r="AE5">
        <v>229566.83573390229</v>
      </c>
      <c r="AF5">
        <v>1.9909238161951801E-5</v>
      </c>
      <c r="AG5">
        <v>13</v>
      </c>
      <c r="AH5">
        <v>207657.29913060239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3"/>
  <dimension ref="A1:AH7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50</v>
      </c>
      <c r="C2" t="s">
        <v>34</v>
      </c>
      <c r="D2">
        <v>3.8813</v>
      </c>
      <c r="E2">
        <v>25.76</v>
      </c>
      <c r="F2">
        <v>20.64</v>
      </c>
      <c r="G2">
        <v>8.91</v>
      </c>
      <c r="H2">
        <v>0.16</v>
      </c>
      <c r="I2">
        <v>139</v>
      </c>
      <c r="J2">
        <v>107.41</v>
      </c>
      <c r="K2">
        <v>41.65</v>
      </c>
      <c r="L2">
        <v>1</v>
      </c>
      <c r="M2">
        <v>137</v>
      </c>
      <c r="N2">
        <v>14.77</v>
      </c>
      <c r="O2">
        <v>13481.73</v>
      </c>
      <c r="P2">
        <v>190.52</v>
      </c>
      <c r="Q2">
        <v>793.61</v>
      </c>
      <c r="R2">
        <v>282.52999999999997</v>
      </c>
      <c r="S2">
        <v>86.27</v>
      </c>
      <c r="T2">
        <v>86977.05</v>
      </c>
      <c r="U2">
        <v>0.31</v>
      </c>
      <c r="V2">
        <v>0.59</v>
      </c>
      <c r="W2">
        <v>0.45</v>
      </c>
      <c r="X2">
        <v>5.22</v>
      </c>
      <c r="Y2">
        <v>2</v>
      </c>
      <c r="Z2">
        <v>10</v>
      </c>
      <c r="AA2">
        <v>268.7496371081063</v>
      </c>
      <c r="AB2">
        <v>367.71510988851873</v>
      </c>
      <c r="AC2">
        <v>332.62089589215577</v>
      </c>
      <c r="AD2">
        <v>268749.63710810628</v>
      </c>
      <c r="AE2">
        <v>367715.10988851881</v>
      </c>
      <c r="AF2">
        <v>1.237544607099002E-5</v>
      </c>
      <c r="AG2">
        <v>17</v>
      </c>
      <c r="AH2">
        <v>332620.89589215582</v>
      </c>
    </row>
    <row r="3" spans="1:34" x14ac:dyDescent="0.25">
      <c r="A3">
        <v>1</v>
      </c>
      <c r="B3">
        <v>50</v>
      </c>
      <c r="C3" t="s">
        <v>34</v>
      </c>
      <c r="D3">
        <v>4.7648999999999999</v>
      </c>
      <c r="E3">
        <v>20.99</v>
      </c>
      <c r="F3">
        <v>17.66</v>
      </c>
      <c r="G3">
        <v>18.27</v>
      </c>
      <c r="H3">
        <v>0.32</v>
      </c>
      <c r="I3">
        <v>58</v>
      </c>
      <c r="J3">
        <v>108.68</v>
      </c>
      <c r="K3">
        <v>41.65</v>
      </c>
      <c r="L3">
        <v>2</v>
      </c>
      <c r="M3">
        <v>56</v>
      </c>
      <c r="N3">
        <v>15.03</v>
      </c>
      <c r="O3">
        <v>13638.32</v>
      </c>
      <c r="P3">
        <v>156.57</v>
      </c>
      <c r="Q3">
        <v>793.3</v>
      </c>
      <c r="R3">
        <v>183.48</v>
      </c>
      <c r="S3">
        <v>86.27</v>
      </c>
      <c r="T3">
        <v>37853.769999999997</v>
      </c>
      <c r="U3">
        <v>0.47</v>
      </c>
      <c r="V3">
        <v>0.69</v>
      </c>
      <c r="W3">
        <v>0.31</v>
      </c>
      <c r="X3">
        <v>2.25</v>
      </c>
      <c r="Y3">
        <v>2</v>
      </c>
      <c r="Z3">
        <v>10</v>
      </c>
      <c r="AA3">
        <v>206.3508658823863</v>
      </c>
      <c r="AB3">
        <v>282.33835825785638</v>
      </c>
      <c r="AC3">
        <v>255.3923816101842</v>
      </c>
      <c r="AD3">
        <v>206350.86588238631</v>
      </c>
      <c r="AE3">
        <v>282338.35825785651</v>
      </c>
      <c r="AF3">
        <v>1.519278669096961E-5</v>
      </c>
      <c r="AG3">
        <v>14</v>
      </c>
      <c r="AH3">
        <v>255392.38161018421</v>
      </c>
    </row>
    <row r="4" spans="1:34" x14ac:dyDescent="0.25">
      <c r="A4">
        <v>2</v>
      </c>
      <c r="B4">
        <v>50</v>
      </c>
      <c r="C4" t="s">
        <v>34</v>
      </c>
      <c r="D4">
        <v>5.1368</v>
      </c>
      <c r="E4">
        <v>19.47</v>
      </c>
      <c r="F4">
        <v>16.649999999999999</v>
      </c>
      <c r="G4">
        <v>28.55</v>
      </c>
      <c r="H4">
        <v>0.48</v>
      </c>
      <c r="I4">
        <v>35</v>
      </c>
      <c r="J4">
        <v>109.96</v>
      </c>
      <c r="K4">
        <v>41.65</v>
      </c>
      <c r="L4">
        <v>3</v>
      </c>
      <c r="M4">
        <v>33</v>
      </c>
      <c r="N4">
        <v>15.31</v>
      </c>
      <c r="O4">
        <v>13795.21</v>
      </c>
      <c r="P4">
        <v>140.54</v>
      </c>
      <c r="Q4">
        <v>793.23</v>
      </c>
      <c r="R4">
        <v>150.12</v>
      </c>
      <c r="S4">
        <v>86.27</v>
      </c>
      <c r="T4">
        <v>21288.57</v>
      </c>
      <c r="U4">
        <v>0.56999999999999995</v>
      </c>
      <c r="V4">
        <v>0.73</v>
      </c>
      <c r="W4">
        <v>0.26</v>
      </c>
      <c r="X4">
        <v>1.24</v>
      </c>
      <c r="Y4">
        <v>2</v>
      </c>
      <c r="Z4">
        <v>10</v>
      </c>
      <c r="AA4">
        <v>185.94696687826249</v>
      </c>
      <c r="AB4">
        <v>254.42084348393399</v>
      </c>
      <c r="AC4">
        <v>230.139275263798</v>
      </c>
      <c r="AD4">
        <v>185946.96687826249</v>
      </c>
      <c r="AE4">
        <v>254420.84348393409</v>
      </c>
      <c r="AF4">
        <v>1.6378582273326351E-5</v>
      </c>
      <c r="AG4">
        <v>13</v>
      </c>
      <c r="AH4">
        <v>230139.27526379799</v>
      </c>
    </row>
    <row r="5" spans="1:34" x14ac:dyDescent="0.25">
      <c r="A5">
        <v>3</v>
      </c>
      <c r="B5">
        <v>50</v>
      </c>
      <c r="C5" t="s">
        <v>34</v>
      </c>
      <c r="D5">
        <v>5.3495999999999997</v>
      </c>
      <c r="E5">
        <v>18.690000000000001</v>
      </c>
      <c r="F5">
        <v>16.12</v>
      </c>
      <c r="G5">
        <v>40.31</v>
      </c>
      <c r="H5">
        <v>0.63</v>
      </c>
      <c r="I5">
        <v>24</v>
      </c>
      <c r="J5">
        <v>111.23</v>
      </c>
      <c r="K5">
        <v>41.65</v>
      </c>
      <c r="L5">
        <v>4</v>
      </c>
      <c r="M5">
        <v>22</v>
      </c>
      <c r="N5">
        <v>15.58</v>
      </c>
      <c r="O5">
        <v>13952.52</v>
      </c>
      <c r="P5">
        <v>128.26</v>
      </c>
      <c r="Q5">
        <v>793.27</v>
      </c>
      <c r="R5">
        <v>131.47</v>
      </c>
      <c r="S5">
        <v>86.27</v>
      </c>
      <c r="T5">
        <v>12021.45</v>
      </c>
      <c r="U5">
        <v>0.66</v>
      </c>
      <c r="V5">
        <v>0.76</v>
      </c>
      <c r="W5">
        <v>0.26</v>
      </c>
      <c r="X5">
        <v>0.71</v>
      </c>
      <c r="Y5">
        <v>2</v>
      </c>
      <c r="Z5">
        <v>10</v>
      </c>
      <c r="AA5">
        <v>179.70603072228451</v>
      </c>
      <c r="AB5">
        <v>245.88171930465779</v>
      </c>
      <c r="AC5">
        <v>222.41511311145311</v>
      </c>
      <c r="AD5">
        <v>179706.03072228449</v>
      </c>
      <c r="AE5">
        <v>245881.71930465789</v>
      </c>
      <c r="AF5">
        <v>1.705709074314488E-5</v>
      </c>
      <c r="AG5">
        <v>13</v>
      </c>
      <c r="AH5">
        <v>222415.1131114531</v>
      </c>
    </row>
    <row r="6" spans="1:34" x14ac:dyDescent="0.25">
      <c r="A6">
        <v>4</v>
      </c>
      <c r="B6">
        <v>50</v>
      </c>
      <c r="C6" t="s">
        <v>34</v>
      </c>
      <c r="D6">
        <v>5.4256000000000002</v>
      </c>
      <c r="E6">
        <v>18.43</v>
      </c>
      <c r="F6">
        <v>15.97</v>
      </c>
      <c r="G6">
        <v>50.44</v>
      </c>
      <c r="H6">
        <v>0.78</v>
      </c>
      <c r="I6">
        <v>19</v>
      </c>
      <c r="J6">
        <v>112.51</v>
      </c>
      <c r="K6">
        <v>41.65</v>
      </c>
      <c r="L6">
        <v>5</v>
      </c>
      <c r="M6">
        <v>14</v>
      </c>
      <c r="N6">
        <v>15.86</v>
      </c>
      <c r="O6">
        <v>14110.24</v>
      </c>
      <c r="P6">
        <v>119.71</v>
      </c>
      <c r="Q6">
        <v>793.25</v>
      </c>
      <c r="R6">
        <v>126.43</v>
      </c>
      <c r="S6">
        <v>86.27</v>
      </c>
      <c r="T6">
        <v>9522.66</v>
      </c>
      <c r="U6">
        <v>0.68</v>
      </c>
      <c r="V6">
        <v>0.76</v>
      </c>
      <c r="W6">
        <v>0.25</v>
      </c>
      <c r="X6">
        <v>0.56000000000000005</v>
      </c>
      <c r="Y6">
        <v>2</v>
      </c>
      <c r="Z6">
        <v>10</v>
      </c>
      <c r="AA6">
        <v>167.02050784804351</v>
      </c>
      <c r="AB6">
        <v>228.52482726235871</v>
      </c>
      <c r="AC6">
        <v>206.71473848511451</v>
      </c>
      <c r="AD6">
        <v>167020.50784804349</v>
      </c>
      <c r="AE6">
        <v>228524.82726235871</v>
      </c>
      <c r="AF6">
        <v>1.7299415196651499E-5</v>
      </c>
      <c r="AG6">
        <v>12</v>
      </c>
      <c r="AH6">
        <v>206714.7384851145</v>
      </c>
    </row>
    <row r="7" spans="1:34" x14ac:dyDescent="0.25">
      <c r="A7">
        <v>5</v>
      </c>
      <c r="B7">
        <v>50</v>
      </c>
      <c r="C7" t="s">
        <v>34</v>
      </c>
      <c r="D7">
        <v>5.4245999999999999</v>
      </c>
      <c r="E7">
        <v>18.43</v>
      </c>
      <c r="F7">
        <v>16.02</v>
      </c>
      <c r="G7">
        <v>56.54</v>
      </c>
      <c r="H7">
        <v>0.93</v>
      </c>
      <c r="I7">
        <v>17</v>
      </c>
      <c r="J7">
        <v>113.79</v>
      </c>
      <c r="K7">
        <v>41.65</v>
      </c>
      <c r="L7">
        <v>6</v>
      </c>
      <c r="M7">
        <v>0</v>
      </c>
      <c r="N7">
        <v>16.14</v>
      </c>
      <c r="O7">
        <v>14268.39</v>
      </c>
      <c r="P7">
        <v>117.67</v>
      </c>
      <c r="Q7">
        <v>793.43</v>
      </c>
      <c r="R7">
        <v>127.76</v>
      </c>
      <c r="S7">
        <v>86.27</v>
      </c>
      <c r="T7">
        <v>10201.6</v>
      </c>
      <c r="U7">
        <v>0.68</v>
      </c>
      <c r="V7">
        <v>0.76</v>
      </c>
      <c r="W7">
        <v>0.27</v>
      </c>
      <c r="X7">
        <v>0.61</v>
      </c>
      <c r="Y7">
        <v>2</v>
      </c>
      <c r="Z7">
        <v>10</v>
      </c>
      <c r="AA7">
        <v>166.58449331634321</v>
      </c>
      <c r="AB7">
        <v>227.92825294448301</v>
      </c>
      <c r="AC7">
        <v>206.17510038283939</v>
      </c>
      <c r="AD7">
        <v>166584.4933163432</v>
      </c>
      <c r="AE7">
        <v>227928.25294448301</v>
      </c>
      <c r="AF7">
        <v>1.7296226717000102E-5</v>
      </c>
      <c r="AG7">
        <v>12</v>
      </c>
      <c r="AH7">
        <v>206175.10038283939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4"/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25</v>
      </c>
      <c r="C2" t="s">
        <v>34</v>
      </c>
      <c r="D2">
        <v>4.8007</v>
      </c>
      <c r="E2">
        <v>20.83</v>
      </c>
      <c r="F2">
        <v>17.95</v>
      </c>
      <c r="G2">
        <v>13.81</v>
      </c>
      <c r="H2">
        <v>0.28000000000000003</v>
      </c>
      <c r="I2">
        <v>78</v>
      </c>
      <c r="J2">
        <v>61.76</v>
      </c>
      <c r="K2">
        <v>28.92</v>
      </c>
      <c r="L2">
        <v>1</v>
      </c>
      <c r="M2">
        <v>76</v>
      </c>
      <c r="N2">
        <v>6.84</v>
      </c>
      <c r="O2">
        <v>7851.41</v>
      </c>
      <c r="P2">
        <v>106.86</v>
      </c>
      <c r="Q2">
        <v>793.33</v>
      </c>
      <c r="R2">
        <v>191.95</v>
      </c>
      <c r="S2">
        <v>86.27</v>
      </c>
      <c r="T2">
        <v>41987.92</v>
      </c>
      <c r="U2">
        <v>0.45</v>
      </c>
      <c r="V2">
        <v>0.68</v>
      </c>
      <c r="W2">
        <v>0.34</v>
      </c>
      <c r="X2">
        <v>2.54</v>
      </c>
      <c r="Y2">
        <v>2</v>
      </c>
      <c r="Z2">
        <v>10</v>
      </c>
      <c r="AA2">
        <v>182.3779254156008</v>
      </c>
      <c r="AB2">
        <v>249.53752349972601</v>
      </c>
      <c r="AC2">
        <v>225.72201248509859</v>
      </c>
      <c r="AD2">
        <v>182377.9254156008</v>
      </c>
      <c r="AE2">
        <v>249537.523499726</v>
      </c>
      <c r="AF2">
        <v>2.024482782141923E-5</v>
      </c>
      <c r="AG2">
        <v>14</v>
      </c>
      <c r="AH2">
        <v>225722.01248509859</v>
      </c>
    </row>
    <row r="3" spans="1:34" x14ac:dyDescent="0.25">
      <c r="A3">
        <v>1</v>
      </c>
      <c r="B3">
        <v>25</v>
      </c>
      <c r="C3" t="s">
        <v>34</v>
      </c>
      <c r="D3">
        <v>5.2359</v>
      </c>
      <c r="E3">
        <v>19.100000000000001</v>
      </c>
      <c r="F3">
        <v>16.829999999999998</v>
      </c>
      <c r="G3">
        <v>29.7</v>
      </c>
      <c r="H3">
        <v>0.55000000000000004</v>
      </c>
      <c r="I3">
        <v>34</v>
      </c>
      <c r="J3">
        <v>62.92</v>
      </c>
      <c r="K3">
        <v>28.92</v>
      </c>
      <c r="L3">
        <v>2</v>
      </c>
      <c r="M3">
        <v>8</v>
      </c>
      <c r="N3">
        <v>7</v>
      </c>
      <c r="O3">
        <v>7994.37</v>
      </c>
      <c r="P3">
        <v>87.98</v>
      </c>
      <c r="Q3">
        <v>793.6</v>
      </c>
      <c r="R3">
        <v>154.94999999999999</v>
      </c>
      <c r="S3">
        <v>86.27</v>
      </c>
      <c r="T3">
        <v>23710.720000000001</v>
      </c>
      <c r="U3">
        <v>0.56000000000000005</v>
      </c>
      <c r="V3">
        <v>0.72</v>
      </c>
      <c r="W3">
        <v>0.3</v>
      </c>
      <c r="X3">
        <v>1.42</v>
      </c>
      <c r="Y3">
        <v>2</v>
      </c>
      <c r="Z3">
        <v>10</v>
      </c>
      <c r="AA3">
        <v>162.75460803424431</v>
      </c>
      <c r="AB3">
        <v>222.68803493890411</v>
      </c>
      <c r="AC3">
        <v>201.435001429019</v>
      </c>
      <c r="AD3">
        <v>162754.60803424419</v>
      </c>
      <c r="AE3">
        <v>222688.03493890399</v>
      </c>
      <c r="AF3">
        <v>2.208009123464681E-5</v>
      </c>
      <c r="AG3">
        <v>13</v>
      </c>
      <c r="AH3">
        <v>201435.001429019</v>
      </c>
    </row>
    <row r="4" spans="1:34" x14ac:dyDescent="0.25">
      <c r="A4">
        <v>2</v>
      </c>
      <c r="B4">
        <v>25</v>
      </c>
      <c r="C4" t="s">
        <v>34</v>
      </c>
      <c r="D4">
        <v>5.2952000000000004</v>
      </c>
      <c r="E4">
        <v>18.89</v>
      </c>
      <c r="F4">
        <v>16.63</v>
      </c>
      <c r="G4">
        <v>30.24</v>
      </c>
      <c r="H4">
        <v>0.81</v>
      </c>
      <c r="I4">
        <v>33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87.72</v>
      </c>
      <c r="Q4">
        <v>793.37</v>
      </c>
      <c r="R4">
        <v>147.47</v>
      </c>
      <c r="S4">
        <v>86.27</v>
      </c>
      <c r="T4">
        <v>19974.400000000001</v>
      </c>
      <c r="U4">
        <v>0.57999999999999996</v>
      </c>
      <c r="V4">
        <v>0.73</v>
      </c>
      <c r="W4">
        <v>0.31</v>
      </c>
      <c r="X4">
        <v>1.22</v>
      </c>
      <c r="Y4">
        <v>2</v>
      </c>
      <c r="Z4">
        <v>10</v>
      </c>
      <c r="AA4">
        <v>162.0312884309723</v>
      </c>
      <c r="AB4">
        <v>221.69835714709899</v>
      </c>
      <c r="AC4">
        <v>200.53977709664201</v>
      </c>
      <c r="AD4">
        <v>162031.28843097229</v>
      </c>
      <c r="AE4">
        <v>221698.35714709901</v>
      </c>
      <c r="AF4">
        <v>2.2330162742928971E-5</v>
      </c>
      <c r="AG4">
        <v>13</v>
      </c>
      <c r="AH4">
        <v>200539.77709664201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5"/>
  <dimension ref="A1:AH1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85</v>
      </c>
      <c r="C2" t="s">
        <v>34</v>
      </c>
      <c r="D2">
        <v>2.9514999999999998</v>
      </c>
      <c r="E2">
        <v>33.880000000000003</v>
      </c>
      <c r="F2">
        <v>24.02</v>
      </c>
      <c r="G2">
        <v>6.52</v>
      </c>
      <c r="H2">
        <v>0.11</v>
      </c>
      <c r="I2">
        <v>221</v>
      </c>
      <c r="J2">
        <v>167.88</v>
      </c>
      <c r="K2">
        <v>51.39</v>
      </c>
      <c r="L2">
        <v>1</v>
      </c>
      <c r="M2">
        <v>219</v>
      </c>
      <c r="N2">
        <v>30.49</v>
      </c>
      <c r="O2">
        <v>20939.59</v>
      </c>
      <c r="P2">
        <v>301.73</v>
      </c>
      <c r="Q2">
        <v>793.59</v>
      </c>
      <c r="R2">
        <v>396.5</v>
      </c>
      <c r="S2">
        <v>86.27</v>
      </c>
      <c r="T2">
        <v>143550.63</v>
      </c>
      <c r="U2">
        <v>0.22</v>
      </c>
      <c r="V2">
        <v>0.51</v>
      </c>
      <c r="W2">
        <v>0.56999999999999995</v>
      </c>
      <c r="X2">
        <v>8.6</v>
      </c>
      <c r="Y2">
        <v>2</v>
      </c>
      <c r="Z2">
        <v>10</v>
      </c>
      <c r="AA2">
        <v>437.95491223352218</v>
      </c>
      <c r="AB2">
        <v>599.22923212501132</v>
      </c>
      <c r="AC2">
        <v>542.03963523450886</v>
      </c>
      <c r="AD2">
        <v>437954.91223352222</v>
      </c>
      <c r="AE2">
        <v>599229.23212501127</v>
      </c>
      <c r="AF2">
        <v>7.597500097438926E-6</v>
      </c>
      <c r="AG2">
        <v>23</v>
      </c>
      <c r="AH2">
        <v>542039.6352345089</v>
      </c>
    </row>
    <row r="3" spans="1:34" x14ac:dyDescent="0.25">
      <c r="A3">
        <v>1</v>
      </c>
      <c r="B3">
        <v>85</v>
      </c>
      <c r="C3" t="s">
        <v>34</v>
      </c>
      <c r="D3">
        <v>4.2728999999999999</v>
      </c>
      <c r="E3">
        <v>23.4</v>
      </c>
      <c r="F3">
        <v>18.25</v>
      </c>
      <c r="G3">
        <v>13.36</v>
      </c>
      <c r="H3">
        <v>0.21</v>
      </c>
      <c r="I3">
        <v>82</v>
      </c>
      <c r="J3">
        <v>169.33</v>
      </c>
      <c r="K3">
        <v>51.39</v>
      </c>
      <c r="L3">
        <v>2</v>
      </c>
      <c r="M3">
        <v>80</v>
      </c>
      <c r="N3">
        <v>30.94</v>
      </c>
      <c r="O3">
        <v>21118.46</v>
      </c>
      <c r="P3">
        <v>224.93</v>
      </c>
      <c r="Q3">
        <v>793.43</v>
      </c>
      <c r="R3">
        <v>202.28</v>
      </c>
      <c r="S3">
        <v>86.27</v>
      </c>
      <c r="T3">
        <v>47137.48</v>
      </c>
      <c r="U3">
        <v>0.43</v>
      </c>
      <c r="V3">
        <v>0.67</v>
      </c>
      <c r="W3">
        <v>0.35</v>
      </c>
      <c r="X3">
        <v>2.84</v>
      </c>
      <c r="Y3">
        <v>2</v>
      </c>
      <c r="Z3">
        <v>10</v>
      </c>
      <c r="AA3">
        <v>267.42792452151087</v>
      </c>
      <c r="AB3">
        <v>365.90668441769498</v>
      </c>
      <c r="AC3">
        <v>330.98506401012651</v>
      </c>
      <c r="AD3">
        <v>267427.92452151101</v>
      </c>
      <c r="AE3">
        <v>365906.68441769498</v>
      </c>
      <c r="AF3">
        <v>1.0998935512907601E-5</v>
      </c>
      <c r="AG3">
        <v>16</v>
      </c>
      <c r="AH3">
        <v>330985.06401012652</v>
      </c>
    </row>
    <row r="4" spans="1:34" x14ac:dyDescent="0.25">
      <c r="A4">
        <v>2</v>
      </c>
      <c r="B4">
        <v>85</v>
      </c>
      <c r="C4" t="s">
        <v>34</v>
      </c>
      <c r="D4">
        <v>4.6502999999999997</v>
      </c>
      <c r="E4">
        <v>21.5</v>
      </c>
      <c r="F4">
        <v>17.37</v>
      </c>
      <c r="G4">
        <v>20.04</v>
      </c>
      <c r="H4">
        <v>0.31</v>
      </c>
      <c r="I4">
        <v>52</v>
      </c>
      <c r="J4">
        <v>170.79</v>
      </c>
      <c r="K4">
        <v>51.39</v>
      </c>
      <c r="L4">
        <v>3</v>
      </c>
      <c r="M4">
        <v>50</v>
      </c>
      <c r="N4">
        <v>31.4</v>
      </c>
      <c r="O4">
        <v>21297.94</v>
      </c>
      <c r="P4">
        <v>210.37</v>
      </c>
      <c r="Q4">
        <v>793.33</v>
      </c>
      <c r="R4">
        <v>173.42</v>
      </c>
      <c r="S4">
        <v>86.27</v>
      </c>
      <c r="T4">
        <v>32855.050000000003</v>
      </c>
      <c r="U4">
        <v>0.5</v>
      </c>
      <c r="V4">
        <v>0.7</v>
      </c>
      <c r="W4">
        <v>0.31</v>
      </c>
      <c r="X4">
        <v>1.96</v>
      </c>
      <c r="Y4">
        <v>2</v>
      </c>
      <c r="Z4">
        <v>10</v>
      </c>
      <c r="AA4">
        <v>232.9709506488916</v>
      </c>
      <c r="AB4">
        <v>318.76113263062592</v>
      </c>
      <c r="AC4">
        <v>288.33901751651302</v>
      </c>
      <c r="AD4">
        <v>232970.95064889159</v>
      </c>
      <c r="AE4">
        <v>318761.13263062591</v>
      </c>
      <c r="AF4">
        <v>1.1970406472342961E-5</v>
      </c>
      <c r="AG4">
        <v>14</v>
      </c>
      <c r="AH4">
        <v>288339.01751651301</v>
      </c>
    </row>
    <row r="5" spans="1:34" x14ac:dyDescent="0.25">
      <c r="A5">
        <v>3</v>
      </c>
      <c r="B5">
        <v>85</v>
      </c>
      <c r="C5" t="s">
        <v>34</v>
      </c>
      <c r="D5">
        <v>4.9592999999999998</v>
      </c>
      <c r="E5">
        <v>20.16</v>
      </c>
      <c r="F5">
        <v>16.54</v>
      </c>
      <c r="G5">
        <v>26.82</v>
      </c>
      <c r="H5">
        <v>0.41</v>
      </c>
      <c r="I5">
        <v>37</v>
      </c>
      <c r="J5">
        <v>172.25</v>
      </c>
      <c r="K5">
        <v>51.39</v>
      </c>
      <c r="L5">
        <v>4</v>
      </c>
      <c r="M5">
        <v>35</v>
      </c>
      <c r="N5">
        <v>31.86</v>
      </c>
      <c r="O5">
        <v>21478.05</v>
      </c>
      <c r="P5">
        <v>196.3</v>
      </c>
      <c r="Q5">
        <v>793.38</v>
      </c>
      <c r="R5">
        <v>145.18</v>
      </c>
      <c r="S5">
        <v>86.27</v>
      </c>
      <c r="T5">
        <v>18809.599999999999</v>
      </c>
      <c r="U5">
        <v>0.59</v>
      </c>
      <c r="V5">
        <v>0.74</v>
      </c>
      <c r="W5">
        <v>0.27</v>
      </c>
      <c r="X5">
        <v>1.1299999999999999</v>
      </c>
      <c r="Y5">
        <v>2</v>
      </c>
      <c r="Z5">
        <v>10</v>
      </c>
      <c r="AA5">
        <v>221.7176676458061</v>
      </c>
      <c r="AB5">
        <v>303.36389436600439</v>
      </c>
      <c r="AC5">
        <v>274.4112700617024</v>
      </c>
      <c r="AD5">
        <v>221717.6676458061</v>
      </c>
      <c r="AE5">
        <v>303363.89436600439</v>
      </c>
      <c r="AF5">
        <v>1.276580797331149E-5</v>
      </c>
      <c r="AG5">
        <v>14</v>
      </c>
      <c r="AH5">
        <v>274411.27006170241</v>
      </c>
    </row>
    <row r="6" spans="1:34" x14ac:dyDescent="0.25">
      <c r="A6">
        <v>4</v>
      </c>
      <c r="B6">
        <v>85</v>
      </c>
      <c r="C6" t="s">
        <v>34</v>
      </c>
      <c r="D6">
        <v>5.0461999999999998</v>
      </c>
      <c r="E6">
        <v>19.82</v>
      </c>
      <c r="F6">
        <v>16.46</v>
      </c>
      <c r="G6">
        <v>34.06</v>
      </c>
      <c r="H6">
        <v>0.51</v>
      </c>
      <c r="I6">
        <v>29</v>
      </c>
      <c r="J6">
        <v>173.71</v>
      </c>
      <c r="K6">
        <v>51.39</v>
      </c>
      <c r="L6">
        <v>5</v>
      </c>
      <c r="M6">
        <v>27</v>
      </c>
      <c r="N6">
        <v>32.32</v>
      </c>
      <c r="O6">
        <v>21658.78</v>
      </c>
      <c r="P6">
        <v>191.72</v>
      </c>
      <c r="Q6">
        <v>793.26</v>
      </c>
      <c r="R6">
        <v>143.05000000000001</v>
      </c>
      <c r="S6">
        <v>86.27</v>
      </c>
      <c r="T6">
        <v>17782.650000000001</v>
      </c>
      <c r="U6">
        <v>0.6</v>
      </c>
      <c r="V6">
        <v>0.74</v>
      </c>
      <c r="W6">
        <v>0.27</v>
      </c>
      <c r="X6">
        <v>1.05</v>
      </c>
      <c r="Y6">
        <v>2</v>
      </c>
      <c r="Z6">
        <v>10</v>
      </c>
      <c r="AA6">
        <v>209.0942327101049</v>
      </c>
      <c r="AB6">
        <v>286.09195378034178</v>
      </c>
      <c r="AC6">
        <v>258.78773924420909</v>
      </c>
      <c r="AD6">
        <v>209094.2327101049</v>
      </c>
      <c r="AE6">
        <v>286091.95378034178</v>
      </c>
      <c r="AF6">
        <v>1.2989498557240831E-5</v>
      </c>
      <c r="AG6">
        <v>13</v>
      </c>
      <c r="AH6">
        <v>258787.73924420911</v>
      </c>
    </row>
    <row r="7" spans="1:34" x14ac:dyDescent="0.25">
      <c r="A7">
        <v>5</v>
      </c>
      <c r="B7">
        <v>85</v>
      </c>
      <c r="C7" t="s">
        <v>34</v>
      </c>
      <c r="D7">
        <v>5.1037999999999997</v>
      </c>
      <c r="E7">
        <v>19.59</v>
      </c>
      <c r="F7">
        <v>16.41</v>
      </c>
      <c r="G7">
        <v>41.02</v>
      </c>
      <c r="H7">
        <v>0.61</v>
      </c>
      <c r="I7">
        <v>24</v>
      </c>
      <c r="J7">
        <v>175.18</v>
      </c>
      <c r="K7">
        <v>51.39</v>
      </c>
      <c r="L7">
        <v>6</v>
      </c>
      <c r="M7">
        <v>22</v>
      </c>
      <c r="N7">
        <v>32.79</v>
      </c>
      <c r="O7">
        <v>21840.16</v>
      </c>
      <c r="P7">
        <v>186.83</v>
      </c>
      <c r="Q7">
        <v>793.34</v>
      </c>
      <c r="R7">
        <v>142.13999999999999</v>
      </c>
      <c r="S7">
        <v>86.27</v>
      </c>
      <c r="T7">
        <v>17354.25</v>
      </c>
      <c r="U7">
        <v>0.61</v>
      </c>
      <c r="V7">
        <v>0.74</v>
      </c>
      <c r="W7">
        <v>0.25</v>
      </c>
      <c r="X7">
        <v>1</v>
      </c>
      <c r="Y7">
        <v>2</v>
      </c>
      <c r="Z7">
        <v>10</v>
      </c>
      <c r="AA7">
        <v>206.79281628323471</v>
      </c>
      <c r="AB7">
        <v>282.94305429377238</v>
      </c>
      <c r="AC7">
        <v>255.9393663051288</v>
      </c>
      <c r="AD7">
        <v>206792.81628323469</v>
      </c>
      <c r="AE7">
        <v>282943.05429377238</v>
      </c>
      <c r="AF7">
        <v>1.31377675748971E-5</v>
      </c>
      <c r="AG7">
        <v>13</v>
      </c>
      <c r="AH7">
        <v>255939.36630512879</v>
      </c>
    </row>
    <row r="8" spans="1:34" x14ac:dyDescent="0.25">
      <c r="A8">
        <v>6</v>
      </c>
      <c r="B8">
        <v>85</v>
      </c>
      <c r="C8" t="s">
        <v>34</v>
      </c>
      <c r="D8">
        <v>5.2178000000000004</v>
      </c>
      <c r="E8">
        <v>19.16</v>
      </c>
      <c r="F8">
        <v>16.11</v>
      </c>
      <c r="G8">
        <v>48.34</v>
      </c>
      <c r="H8">
        <v>0.7</v>
      </c>
      <c r="I8">
        <v>20</v>
      </c>
      <c r="J8">
        <v>176.66</v>
      </c>
      <c r="K8">
        <v>51.39</v>
      </c>
      <c r="L8">
        <v>7</v>
      </c>
      <c r="M8">
        <v>18</v>
      </c>
      <c r="N8">
        <v>33.270000000000003</v>
      </c>
      <c r="O8">
        <v>22022.17</v>
      </c>
      <c r="P8">
        <v>179.34</v>
      </c>
      <c r="Q8">
        <v>793.38</v>
      </c>
      <c r="R8">
        <v>131.44</v>
      </c>
      <c r="S8">
        <v>86.27</v>
      </c>
      <c r="T8">
        <v>12027.04</v>
      </c>
      <c r="U8">
        <v>0.66</v>
      </c>
      <c r="V8">
        <v>0.76</v>
      </c>
      <c r="W8">
        <v>0.26</v>
      </c>
      <c r="X8">
        <v>0.7</v>
      </c>
      <c r="Y8">
        <v>2</v>
      </c>
      <c r="Z8">
        <v>10</v>
      </c>
      <c r="AA8">
        <v>202.61554934572749</v>
      </c>
      <c r="AB8">
        <v>277.22753338186709</v>
      </c>
      <c r="AC8">
        <v>250.76932668726991</v>
      </c>
      <c r="AD8">
        <v>202615.54934572749</v>
      </c>
      <c r="AE8">
        <v>277227.53338186711</v>
      </c>
      <c r="AF8">
        <v>1.34312166723418E-5</v>
      </c>
      <c r="AG8">
        <v>13</v>
      </c>
      <c r="AH8">
        <v>250769.3266872699</v>
      </c>
    </row>
    <row r="9" spans="1:34" x14ac:dyDescent="0.25">
      <c r="A9">
        <v>7</v>
      </c>
      <c r="B9">
        <v>85</v>
      </c>
      <c r="C9" t="s">
        <v>34</v>
      </c>
      <c r="D9">
        <v>5.2698</v>
      </c>
      <c r="E9">
        <v>18.98</v>
      </c>
      <c r="F9">
        <v>16.03</v>
      </c>
      <c r="G9">
        <v>56.57</v>
      </c>
      <c r="H9">
        <v>0.8</v>
      </c>
      <c r="I9">
        <v>17</v>
      </c>
      <c r="J9">
        <v>178.14</v>
      </c>
      <c r="K9">
        <v>51.39</v>
      </c>
      <c r="L9">
        <v>8</v>
      </c>
      <c r="M9">
        <v>15</v>
      </c>
      <c r="N9">
        <v>33.75</v>
      </c>
      <c r="O9">
        <v>22204.83</v>
      </c>
      <c r="P9">
        <v>174.26</v>
      </c>
      <c r="Q9">
        <v>793.22</v>
      </c>
      <c r="R9">
        <v>128.69999999999999</v>
      </c>
      <c r="S9">
        <v>86.27</v>
      </c>
      <c r="T9">
        <v>10670.09</v>
      </c>
      <c r="U9">
        <v>0.67</v>
      </c>
      <c r="V9">
        <v>0.76</v>
      </c>
      <c r="W9">
        <v>0.25</v>
      </c>
      <c r="X9">
        <v>0.62</v>
      </c>
      <c r="Y9">
        <v>2</v>
      </c>
      <c r="Z9">
        <v>10</v>
      </c>
      <c r="AA9">
        <v>200.43662826033329</v>
      </c>
      <c r="AB9">
        <v>274.24623742561818</v>
      </c>
      <c r="AC9">
        <v>248.07256143280929</v>
      </c>
      <c r="AD9">
        <v>200436.62826033329</v>
      </c>
      <c r="AE9">
        <v>274246.23742561822</v>
      </c>
      <c r="AF9">
        <v>1.3565070646614819E-5</v>
      </c>
      <c r="AG9">
        <v>13</v>
      </c>
      <c r="AH9">
        <v>248072.56143280931</v>
      </c>
    </row>
    <row r="10" spans="1:34" x14ac:dyDescent="0.25">
      <c r="A10">
        <v>8</v>
      </c>
      <c r="B10">
        <v>85</v>
      </c>
      <c r="C10" t="s">
        <v>34</v>
      </c>
      <c r="D10">
        <v>5.3067000000000002</v>
      </c>
      <c r="E10">
        <v>18.84</v>
      </c>
      <c r="F10">
        <v>15.96</v>
      </c>
      <c r="G10">
        <v>63.85</v>
      </c>
      <c r="H10">
        <v>0.89</v>
      </c>
      <c r="I10">
        <v>15</v>
      </c>
      <c r="J10">
        <v>179.63</v>
      </c>
      <c r="K10">
        <v>51.39</v>
      </c>
      <c r="L10">
        <v>9</v>
      </c>
      <c r="M10">
        <v>13</v>
      </c>
      <c r="N10">
        <v>34.24</v>
      </c>
      <c r="O10">
        <v>22388.15</v>
      </c>
      <c r="P10">
        <v>168.72</v>
      </c>
      <c r="Q10">
        <v>793.21</v>
      </c>
      <c r="R10">
        <v>126.86</v>
      </c>
      <c r="S10">
        <v>86.27</v>
      </c>
      <c r="T10">
        <v>9762.4699999999993</v>
      </c>
      <c r="U10">
        <v>0.68</v>
      </c>
      <c r="V10">
        <v>0.76</v>
      </c>
      <c r="W10">
        <v>0.24</v>
      </c>
      <c r="X10">
        <v>0.55000000000000004</v>
      </c>
      <c r="Y10">
        <v>2</v>
      </c>
      <c r="Z10">
        <v>10</v>
      </c>
      <c r="AA10">
        <v>198.3980391288942</v>
      </c>
      <c r="AB10">
        <v>271.45694983977972</v>
      </c>
      <c r="AC10">
        <v>245.54947953937261</v>
      </c>
      <c r="AD10">
        <v>198398.03912889419</v>
      </c>
      <c r="AE10">
        <v>271456.94983977958</v>
      </c>
      <c r="AF10">
        <v>1.366005548605087E-5</v>
      </c>
      <c r="AG10">
        <v>13</v>
      </c>
      <c r="AH10">
        <v>245549.47953937261</v>
      </c>
    </row>
    <row r="11" spans="1:34" x14ac:dyDescent="0.25">
      <c r="A11">
        <v>9</v>
      </c>
      <c r="B11">
        <v>85</v>
      </c>
      <c r="C11" t="s">
        <v>34</v>
      </c>
      <c r="D11">
        <v>5.3634000000000004</v>
      </c>
      <c r="E11">
        <v>18.64</v>
      </c>
      <c r="F11">
        <v>15.83</v>
      </c>
      <c r="G11">
        <v>73.069999999999993</v>
      </c>
      <c r="H11">
        <v>0.98</v>
      </c>
      <c r="I11">
        <v>13</v>
      </c>
      <c r="J11">
        <v>181.12</v>
      </c>
      <c r="K11">
        <v>51.39</v>
      </c>
      <c r="L11">
        <v>10</v>
      </c>
      <c r="M11">
        <v>11</v>
      </c>
      <c r="N11">
        <v>34.729999999999997</v>
      </c>
      <c r="O11">
        <v>22572.13</v>
      </c>
      <c r="P11">
        <v>163.81</v>
      </c>
      <c r="Q11">
        <v>793.22</v>
      </c>
      <c r="R11">
        <v>122.06</v>
      </c>
      <c r="S11">
        <v>86.27</v>
      </c>
      <c r="T11">
        <v>7370.13</v>
      </c>
      <c r="U11">
        <v>0.71</v>
      </c>
      <c r="V11">
        <v>0.77</v>
      </c>
      <c r="W11">
        <v>0.24</v>
      </c>
      <c r="X11">
        <v>0.42</v>
      </c>
      <c r="Y11">
        <v>2</v>
      </c>
      <c r="Z11">
        <v>10</v>
      </c>
      <c r="AA11">
        <v>196.19688966604099</v>
      </c>
      <c r="AB11">
        <v>268.44524003684461</v>
      </c>
      <c r="AC11">
        <v>242.82520309306739</v>
      </c>
      <c r="AD11">
        <v>196196.88966604101</v>
      </c>
      <c r="AE11">
        <v>268445.24003684463</v>
      </c>
      <c r="AF11">
        <v>1.380600780030627E-5</v>
      </c>
      <c r="AG11">
        <v>13</v>
      </c>
      <c r="AH11">
        <v>242825.20309306739</v>
      </c>
    </row>
    <row r="12" spans="1:34" x14ac:dyDescent="0.25">
      <c r="A12">
        <v>10</v>
      </c>
      <c r="B12">
        <v>85</v>
      </c>
      <c r="C12" t="s">
        <v>34</v>
      </c>
      <c r="D12">
        <v>5.3766999999999996</v>
      </c>
      <c r="E12">
        <v>18.600000000000001</v>
      </c>
      <c r="F12">
        <v>15.82</v>
      </c>
      <c r="G12">
        <v>79.099999999999994</v>
      </c>
      <c r="H12">
        <v>1.07</v>
      </c>
      <c r="I12">
        <v>12</v>
      </c>
      <c r="J12">
        <v>182.62</v>
      </c>
      <c r="K12">
        <v>51.39</v>
      </c>
      <c r="L12">
        <v>11</v>
      </c>
      <c r="M12">
        <v>9</v>
      </c>
      <c r="N12">
        <v>35.22</v>
      </c>
      <c r="O12">
        <v>22756.91</v>
      </c>
      <c r="P12">
        <v>157.59</v>
      </c>
      <c r="Q12">
        <v>793.3</v>
      </c>
      <c r="R12">
        <v>121.62</v>
      </c>
      <c r="S12">
        <v>86.27</v>
      </c>
      <c r="T12">
        <v>7153.94</v>
      </c>
      <c r="U12">
        <v>0.71</v>
      </c>
      <c r="V12">
        <v>0.77</v>
      </c>
      <c r="W12">
        <v>0.24</v>
      </c>
      <c r="X12">
        <v>0.41</v>
      </c>
      <c r="Y12">
        <v>2</v>
      </c>
      <c r="Z12">
        <v>10</v>
      </c>
      <c r="AA12">
        <v>194.4387488644285</v>
      </c>
      <c r="AB12">
        <v>266.03967422838161</v>
      </c>
      <c r="AC12">
        <v>240.64922110913051</v>
      </c>
      <c r="AD12">
        <v>194438.74886442849</v>
      </c>
      <c r="AE12">
        <v>266039.6742283816</v>
      </c>
      <c r="AF12">
        <v>1.3840243528341479E-5</v>
      </c>
      <c r="AG12">
        <v>13</v>
      </c>
      <c r="AH12">
        <v>240649.22110913051</v>
      </c>
    </row>
    <row r="13" spans="1:34" x14ac:dyDescent="0.25">
      <c r="A13">
        <v>11</v>
      </c>
      <c r="B13">
        <v>85</v>
      </c>
      <c r="C13" t="s">
        <v>34</v>
      </c>
      <c r="D13">
        <v>5.3891</v>
      </c>
      <c r="E13">
        <v>18.559999999999999</v>
      </c>
      <c r="F13">
        <v>15.81</v>
      </c>
      <c r="G13">
        <v>86.24</v>
      </c>
      <c r="H13">
        <v>1.1599999999999999</v>
      </c>
      <c r="I13">
        <v>11</v>
      </c>
      <c r="J13">
        <v>184.12</v>
      </c>
      <c r="K13">
        <v>51.39</v>
      </c>
      <c r="L13">
        <v>12</v>
      </c>
      <c r="M13">
        <v>3</v>
      </c>
      <c r="N13">
        <v>35.729999999999997</v>
      </c>
      <c r="O13">
        <v>22942.240000000002</v>
      </c>
      <c r="P13">
        <v>154.99</v>
      </c>
      <c r="Q13">
        <v>793.28</v>
      </c>
      <c r="R13">
        <v>121.21</v>
      </c>
      <c r="S13">
        <v>86.27</v>
      </c>
      <c r="T13">
        <v>6953.64</v>
      </c>
      <c r="U13">
        <v>0.71</v>
      </c>
      <c r="V13">
        <v>0.77</v>
      </c>
      <c r="W13">
        <v>0.25</v>
      </c>
      <c r="X13">
        <v>0.4</v>
      </c>
      <c r="Y13">
        <v>2</v>
      </c>
      <c r="Z13">
        <v>10</v>
      </c>
      <c r="AA13">
        <v>193.6138990939283</v>
      </c>
      <c r="AB13">
        <v>264.91107838258011</v>
      </c>
      <c r="AC13">
        <v>239.62833686685781</v>
      </c>
      <c r="AD13">
        <v>193613.89909392831</v>
      </c>
      <c r="AE13">
        <v>264911.07838258008</v>
      </c>
      <c r="AF13">
        <v>1.3872162552975821E-5</v>
      </c>
      <c r="AG13">
        <v>13</v>
      </c>
      <c r="AH13">
        <v>239628.3368668578</v>
      </c>
    </row>
    <row r="14" spans="1:34" x14ac:dyDescent="0.25">
      <c r="A14">
        <v>12</v>
      </c>
      <c r="B14">
        <v>85</v>
      </c>
      <c r="C14" t="s">
        <v>34</v>
      </c>
      <c r="D14">
        <v>5.3893000000000004</v>
      </c>
      <c r="E14">
        <v>18.559999999999999</v>
      </c>
      <c r="F14">
        <v>15.81</v>
      </c>
      <c r="G14">
        <v>86.24</v>
      </c>
      <c r="H14">
        <v>1.24</v>
      </c>
      <c r="I14">
        <v>11</v>
      </c>
      <c r="J14">
        <v>185.63</v>
      </c>
      <c r="K14">
        <v>51.39</v>
      </c>
      <c r="L14">
        <v>13</v>
      </c>
      <c r="M14">
        <v>0</v>
      </c>
      <c r="N14">
        <v>36.24</v>
      </c>
      <c r="O14">
        <v>23128.27</v>
      </c>
      <c r="P14">
        <v>155.9</v>
      </c>
      <c r="Q14">
        <v>793.33</v>
      </c>
      <c r="R14">
        <v>121.01</v>
      </c>
      <c r="S14">
        <v>86.27</v>
      </c>
      <c r="T14">
        <v>6855.32</v>
      </c>
      <c r="U14">
        <v>0.71</v>
      </c>
      <c r="V14">
        <v>0.77</v>
      </c>
      <c r="W14">
        <v>0.25</v>
      </c>
      <c r="X14">
        <v>0.4</v>
      </c>
      <c r="Y14">
        <v>2</v>
      </c>
      <c r="Z14">
        <v>10</v>
      </c>
      <c r="AA14">
        <v>193.84120156667359</v>
      </c>
      <c r="AB14">
        <v>265.22208365366748</v>
      </c>
      <c r="AC14">
        <v>239.9096602313713</v>
      </c>
      <c r="AD14">
        <v>193841.20156667361</v>
      </c>
      <c r="AE14">
        <v>265222.08365366748</v>
      </c>
      <c r="AF14">
        <v>1.387267737595379E-5</v>
      </c>
      <c r="AG14">
        <v>13</v>
      </c>
      <c r="AH14">
        <v>239909.66023137129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6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20</v>
      </c>
      <c r="C2" t="s">
        <v>34</v>
      </c>
      <c r="D2">
        <v>4.7690000000000001</v>
      </c>
      <c r="E2">
        <v>20.97</v>
      </c>
      <c r="F2">
        <v>18.39</v>
      </c>
      <c r="G2">
        <v>16.23</v>
      </c>
      <c r="H2">
        <v>0.34</v>
      </c>
      <c r="I2">
        <v>68</v>
      </c>
      <c r="J2">
        <v>51.33</v>
      </c>
      <c r="K2">
        <v>24.83</v>
      </c>
      <c r="L2">
        <v>1</v>
      </c>
      <c r="M2">
        <v>66</v>
      </c>
      <c r="N2">
        <v>5.51</v>
      </c>
      <c r="O2">
        <v>6564.78</v>
      </c>
      <c r="P2">
        <v>92.73</v>
      </c>
      <c r="Q2">
        <v>793.41</v>
      </c>
      <c r="R2">
        <v>210.16</v>
      </c>
      <c r="S2">
        <v>86.27</v>
      </c>
      <c r="T2">
        <v>51142.65</v>
      </c>
      <c r="U2">
        <v>0.41</v>
      </c>
      <c r="V2">
        <v>0.66</v>
      </c>
      <c r="W2">
        <v>0.28999999999999998</v>
      </c>
      <c r="X2">
        <v>2.98</v>
      </c>
      <c r="Y2">
        <v>2</v>
      </c>
      <c r="Z2">
        <v>10</v>
      </c>
      <c r="AA2">
        <v>176.51782301751271</v>
      </c>
      <c r="AB2">
        <v>241.51947286919429</v>
      </c>
      <c r="AC2">
        <v>218.4691933533374</v>
      </c>
      <c r="AD2">
        <v>176517.82301751271</v>
      </c>
      <c r="AE2">
        <v>241519.47286919429</v>
      </c>
      <c r="AF2">
        <v>2.2005297366358341E-5</v>
      </c>
      <c r="AG2">
        <v>14</v>
      </c>
      <c r="AH2">
        <v>218469.19335333741</v>
      </c>
    </row>
    <row r="3" spans="1:34" x14ac:dyDescent="0.25">
      <c r="A3">
        <v>1</v>
      </c>
      <c r="B3">
        <v>20</v>
      </c>
      <c r="C3" t="s">
        <v>34</v>
      </c>
      <c r="D3">
        <v>5.2111999999999998</v>
      </c>
      <c r="E3">
        <v>19.190000000000001</v>
      </c>
      <c r="F3">
        <v>16.940000000000001</v>
      </c>
      <c r="G3">
        <v>24.79</v>
      </c>
      <c r="H3">
        <v>0.66</v>
      </c>
      <c r="I3">
        <v>41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78.709999999999994</v>
      </c>
      <c r="Q3">
        <v>793.53</v>
      </c>
      <c r="R3">
        <v>157.37</v>
      </c>
      <c r="S3">
        <v>86.27</v>
      </c>
      <c r="T3">
        <v>24885.05</v>
      </c>
      <c r="U3">
        <v>0.55000000000000004</v>
      </c>
      <c r="V3">
        <v>0.72</v>
      </c>
      <c r="W3">
        <v>0.34</v>
      </c>
      <c r="X3">
        <v>1.53</v>
      </c>
      <c r="Y3">
        <v>2</v>
      </c>
      <c r="Z3">
        <v>10</v>
      </c>
      <c r="AA3">
        <v>158.3185570364227</v>
      </c>
      <c r="AB3">
        <v>216.61843425892971</v>
      </c>
      <c r="AC3">
        <v>195.9446749192015</v>
      </c>
      <c r="AD3">
        <v>158318.55703642269</v>
      </c>
      <c r="AE3">
        <v>216618.43425892969</v>
      </c>
      <c r="AF3">
        <v>2.4045713070993201E-5</v>
      </c>
      <c r="AG3">
        <v>13</v>
      </c>
      <c r="AH3">
        <v>195944.6749192015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7"/>
  <dimension ref="A1:AH10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65</v>
      </c>
      <c r="C2" t="s">
        <v>34</v>
      </c>
      <c r="D2">
        <v>3.4586999999999999</v>
      </c>
      <c r="E2">
        <v>28.91</v>
      </c>
      <c r="F2">
        <v>22.02</v>
      </c>
      <c r="G2">
        <v>7.64</v>
      </c>
      <c r="H2">
        <v>0.13</v>
      </c>
      <c r="I2">
        <v>173</v>
      </c>
      <c r="J2">
        <v>133.21</v>
      </c>
      <c r="K2">
        <v>46.47</v>
      </c>
      <c r="L2">
        <v>1</v>
      </c>
      <c r="M2">
        <v>171</v>
      </c>
      <c r="N2">
        <v>20.75</v>
      </c>
      <c r="O2">
        <v>16663.419999999998</v>
      </c>
      <c r="P2">
        <v>236.56</v>
      </c>
      <c r="Q2">
        <v>793.48</v>
      </c>
      <c r="R2">
        <v>329.14</v>
      </c>
      <c r="S2">
        <v>86.27</v>
      </c>
      <c r="T2">
        <v>110112.27</v>
      </c>
      <c r="U2">
        <v>0.26</v>
      </c>
      <c r="V2">
        <v>0.55000000000000004</v>
      </c>
      <c r="W2">
        <v>0.5</v>
      </c>
      <c r="X2">
        <v>6.6</v>
      </c>
      <c r="Y2">
        <v>2</v>
      </c>
      <c r="Z2">
        <v>10</v>
      </c>
      <c r="AA2">
        <v>328.83135485053049</v>
      </c>
      <c r="AB2">
        <v>449.92156672201912</v>
      </c>
      <c r="AC2">
        <v>406.98168386295367</v>
      </c>
      <c r="AD2">
        <v>328831.35485053051</v>
      </c>
      <c r="AE2">
        <v>449921.56672201911</v>
      </c>
      <c r="AF2">
        <v>9.9205429178555853E-6</v>
      </c>
      <c r="AG2">
        <v>19</v>
      </c>
      <c r="AH2">
        <v>406981.68386295368</v>
      </c>
    </row>
    <row r="3" spans="1:34" x14ac:dyDescent="0.25">
      <c r="A3">
        <v>1</v>
      </c>
      <c r="B3">
        <v>65</v>
      </c>
      <c r="C3" t="s">
        <v>34</v>
      </c>
      <c r="D3">
        <v>4.5354000000000001</v>
      </c>
      <c r="E3">
        <v>22.05</v>
      </c>
      <c r="F3">
        <v>17.989999999999998</v>
      </c>
      <c r="G3">
        <v>15.64</v>
      </c>
      <c r="H3">
        <v>0.26</v>
      </c>
      <c r="I3">
        <v>69</v>
      </c>
      <c r="J3">
        <v>134.55000000000001</v>
      </c>
      <c r="K3">
        <v>46.47</v>
      </c>
      <c r="L3">
        <v>2</v>
      </c>
      <c r="M3">
        <v>67</v>
      </c>
      <c r="N3">
        <v>21.09</v>
      </c>
      <c r="O3">
        <v>16828.84</v>
      </c>
      <c r="P3">
        <v>187.96</v>
      </c>
      <c r="Q3">
        <v>793.54</v>
      </c>
      <c r="R3">
        <v>195.41</v>
      </c>
      <c r="S3">
        <v>86.27</v>
      </c>
      <c r="T3">
        <v>43762.6</v>
      </c>
      <c r="U3">
        <v>0.44</v>
      </c>
      <c r="V3">
        <v>0.68</v>
      </c>
      <c r="W3">
        <v>0.3</v>
      </c>
      <c r="X3">
        <v>2.58</v>
      </c>
      <c r="Y3">
        <v>2</v>
      </c>
      <c r="Z3">
        <v>10</v>
      </c>
      <c r="AA3">
        <v>234.24908387874649</v>
      </c>
      <c r="AB3">
        <v>320.50993090297112</v>
      </c>
      <c r="AC3">
        <v>289.9209129361999</v>
      </c>
      <c r="AD3">
        <v>234249.08387874649</v>
      </c>
      <c r="AE3">
        <v>320509.93090297107</v>
      </c>
      <c r="AF3">
        <v>1.300882711702149E-5</v>
      </c>
      <c r="AG3">
        <v>15</v>
      </c>
      <c r="AH3">
        <v>289920.91293619992</v>
      </c>
    </row>
    <row r="4" spans="1:34" x14ac:dyDescent="0.25">
      <c r="A4">
        <v>2</v>
      </c>
      <c r="B4">
        <v>65</v>
      </c>
      <c r="C4" t="s">
        <v>34</v>
      </c>
      <c r="D4">
        <v>4.9215</v>
      </c>
      <c r="E4">
        <v>20.32</v>
      </c>
      <c r="F4">
        <v>16.97</v>
      </c>
      <c r="G4">
        <v>23.68</v>
      </c>
      <c r="H4">
        <v>0.39</v>
      </c>
      <c r="I4">
        <v>43</v>
      </c>
      <c r="J4">
        <v>135.9</v>
      </c>
      <c r="K4">
        <v>46.47</v>
      </c>
      <c r="L4">
        <v>3</v>
      </c>
      <c r="M4">
        <v>41</v>
      </c>
      <c r="N4">
        <v>21.43</v>
      </c>
      <c r="O4">
        <v>16994.64</v>
      </c>
      <c r="P4">
        <v>171.92</v>
      </c>
      <c r="Q4">
        <v>793.37</v>
      </c>
      <c r="R4">
        <v>159.94</v>
      </c>
      <c r="S4">
        <v>86.27</v>
      </c>
      <c r="T4">
        <v>26158.95</v>
      </c>
      <c r="U4">
        <v>0.54</v>
      </c>
      <c r="V4">
        <v>0.72</v>
      </c>
      <c r="W4">
        <v>0.28999999999999998</v>
      </c>
      <c r="X4">
        <v>1.56</v>
      </c>
      <c r="Y4">
        <v>2</v>
      </c>
      <c r="Z4">
        <v>10</v>
      </c>
      <c r="AA4">
        <v>211.56439985084819</v>
      </c>
      <c r="AB4">
        <v>289.4717454383881</v>
      </c>
      <c r="AC4">
        <v>261.84496832998002</v>
      </c>
      <c r="AD4">
        <v>211564.39985084819</v>
      </c>
      <c r="AE4">
        <v>289471.74543838808</v>
      </c>
      <c r="AF4">
        <v>1.4116272579358221E-5</v>
      </c>
      <c r="AG4">
        <v>14</v>
      </c>
      <c r="AH4">
        <v>261844.96832998001</v>
      </c>
    </row>
    <row r="5" spans="1:34" x14ac:dyDescent="0.25">
      <c r="A5">
        <v>3</v>
      </c>
      <c r="B5">
        <v>65</v>
      </c>
      <c r="C5" t="s">
        <v>34</v>
      </c>
      <c r="D5">
        <v>5.1033999999999997</v>
      </c>
      <c r="E5">
        <v>19.59</v>
      </c>
      <c r="F5">
        <v>16.57</v>
      </c>
      <c r="G5">
        <v>32.07</v>
      </c>
      <c r="H5">
        <v>0.52</v>
      </c>
      <c r="I5">
        <v>31</v>
      </c>
      <c r="J5">
        <v>137.25</v>
      </c>
      <c r="K5">
        <v>46.47</v>
      </c>
      <c r="L5">
        <v>4</v>
      </c>
      <c r="M5">
        <v>29</v>
      </c>
      <c r="N5">
        <v>21.78</v>
      </c>
      <c r="O5">
        <v>17160.919999999998</v>
      </c>
      <c r="P5">
        <v>162.74</v>
      </c>
      <c r="Q5">
        <v>793.28</v>
      </c>
      <c r="R5">
        <v>146.88999999999999</v>
      </c>
      <c r="S5">
        <v>86.27</v>
      </c>
      <c r="T5">
        <v>19695.330000000002</v>
      </c>
      <c r="U5">
        <v>0.59</v>
      </c>
      <c r="V5">
        <v>0.73</v>
      </c>
      <c r="W5">
        <v>0.27</v>
      </c>
      <c r="X5">
        <v>1.1599999999999999</v>
      </c>
      <c r="Y5">
        <v>2</v>
      </c>
      <c r="Z5">
        <v>10</v>
      </c>
      <c r="AA5">
        <v>196.12758888835029</v>
      </c>
      <c r="AB5">
        <v>268.35041965547379</v>
      </c>
      <c r="AC5">
        <v>242.73943223581341</v>
      </c>
      <c r="AD5">
        <v>196127.58888835041</v>
      </c>
      <c r="AE5">
        <v>268350.41965547379</v>
      </c>
      <c r="AF5">
        <v>1.463801391476109E-5</v>
      </c>
      <c r="AG5">
        <v>13</v>
      </c>
      <c r="AH5">
        <v>242739.43223581341</v>
      </c>
    </row>
    <row r="6" spans="1:34" x14ac:dyDescent="0.25">
      <c r="A6">
        <v>4</v>
      </c>
      <c r="B6">
        <v>65</v>
      </c>
      <c r="C6" t="s">
        <v>34</v>
      </c>
      <c r="D6">
        <v>5.1897000000000002</v>
      </c>
      <c r="E6">
        <v>19.27</v>
      </c>
      <c r="F6">
        <v>16.440000000000001</v>
      </c>
      <c r="G6">
        <v>41.09</v>
      </c>
      <c r="H6">
        <v>0.64</v>
      </c>
      <c r="I6">
        <v>24</v>
      </c>
      <c r="J6">
        <v>138.6</v>
      </c>
      <c r="K6">
        <v>46.47</v>
      </c>
      <c r="L6">
        <v>5</v>
      </c>
      <c r="M6">
        <v>22</v>
      </c>
      <c r="N6">
        <v>22.13</v>
      </c>
      <c r="O6">
        <v>17327.689999999999</v>
      </c>
      <c r="P6">
        <v>155.72</v>
      </c>
      <c r="Q6">
        <v>793.28</v>
      </c>
      <c r="R6">
        <v>143.19</v>
      </c>
      <c r="S6">
        <v>86.27</v>
      </c>
      <c r="T6">
        <v>17882.259999999998</v>
      </c>
      <c r="U6">
        <v>0.6</v>
      </c>
      <c r="V6">
        <v>0.74</v>
      </c>
      <c r="W6">
        <v>0.24</v>
      </c>
      <c r="X6">
        <v>1.02</v>
      </c>
      <c r="Y6">
        <v>2</v>
      </c>
      <c r="Z6">
        <v>10</v>
      </c>
      <c r="AA6">
        <v>192.93490046734581</v>
      </c>
      <c r="AB6">
        <v>263.98204250638531</v>
      </c>
      <c r="AC6">
        <v>238.78796687077659</v>
      </c>
      <c r="AD6">
        <v>192934.90046734581</v>
      </c>
      <c r="AE6">
        <v>263982.0425063853</v>
      </c>
      <c r="AF6">
        <v>1.488554704969935E-5</v>
      </c>
      <c r="AG6">
        <v>13</v>
      </c>
      <c r="AH6">
        <v>238787.96687077661</v>
      </c>
    </row>
    <row r="7" spans="1:34" x14ac:dyDescent="0.25">
      <c r="A7">
        <v>5</v>
      </c>
      <c r="B7">
        <v>65</v>
      </c>
      <c r="C7" t="s">
        <v>34</v>
      </c>
      <c r="D7">
        <v>5.3484999999999996</v>
      </c>
      <c r="E7">
        <v>18.7</v>
      </c>
      <c r="F7">
        <v>16</v>
      </c>
      <c r="G7">
        <v>50.52</v>
      </c>
      <c r="H7">
        <v>0.76</v>
      </c>
      <c r="I7">
        <v>19</v>
      </c>
      <c r="J7">
        <v>139.94999999999999</v>
      </c>
      <c r="K7">
        <v>46.47</v>
      </c>
      <c r="L7">
        <v>6</v>
      </c>
      <c r="M7">
        <v>17</v>
      </c>
      <c r="N7">
        <v>22.49</v>
      </c>
      <c r="O7">
        <v>17494.97</v>
      </c>
      <c r="P7">
        <v>146.06</v>
      </c>
      <c r="Q7">
        <v>793.33</v>
      </c>
      <c r="R7">
        <v>127.33</v>
      </c>
      <c r="S7">
        <v>86.27</v>
      </c>
      <c r="T7">
        <v>9972.61</v>
      </c>
      <c r="U7">
        <v>0.68</v>
      </c>
      <c r="V7">
        <v>0.76</v>
      </c>
      <c r="W7">
        <v>0.25</v>
      </c>
      <c r="X7">
        <v>0.59</v>
      </c>
      <c r="Y7">
        <v>2</v>
      </c>
      <c r="Z7">
        <v>10</v>
      </c>
      <c r="AA7">
        <v>187.85820290921731</v>
      </c>
      <c r="AB7">
        <v>257.03588093926783</v>
      </c>
      <c r="AC7">
        <v>232.50473721462359</v>
      </c>
      <c r="AD7">
        <v>187858.2029092173</v>
      </c>
      <c r="AE7">
        <v>257035.88093926781</v>
      </c>
      <c r="AF7">
        <v>1.5341030964278661E-5</v>
      </c>
      <c r="AG7">
        <v>13</v>
      </c>
      <c r="AH7">
        <v>232504.73721462369</v>
      </c>
    </row>
    <row r="8" spans="1:34" x14ac:dyDescent="0.25">
      <c r="A8">
        <v>6</v>
      </c>
      <c r="B8">
        <v>65</v>
      </c>
      <c r="C8" t="s">
        <v>34</v>
      </c>
      <c r="D8">
        <v>5.3806000000000003</v>
      </c>
      <c r="E8">
        <v>18.59</v>
      </c>
      <c r="F8">
        <v>15.97</v>
      </c>
      <c r="G8">
        <v>59.89</v>
      </c>
      <c r="H8">
        <v>0.88</v>
      </c>
      <c r="I8">
        <v>16</v>
      </c>
      <c r="J8">
        <v>141.31</v>
      </c>
      <c r="K8">
        <v>46.47</v>
      </c>
      <c r="L8">
        <v>7</v>
      </c>
      <c r="M8">
        <v>14</v>
      </c>
      <c r="N8">
        <v>22.85</v>
      </c>
      <c r="O8">
        <v>17662.75</v>
      </c>
      <c r="P8">
        <v>138.5</v>
      </c>
      <c r="Q8">
        <v>793.21</v>
      </c>
      <c r="R8">
        <v>126.65</v>
      </c>
      <c r="S8">
        <v>86.27</v>
      </c>
      <c r="T8">
        <v>9652.33</v>
      </c>
      <c r="U8">
        <v>0.68</v>
      </c>
      <c r="V8">
        <v>0.76</v>
      </c>
      <c r="W8">
        <v>0.25</v>
      </c>
      <c r="X8">
        <v>0.56000000000000005</v>
      </c>
      <c r="Y8">
        <v>2</v>
      </c>
      <c r="Z8">
        <v>10</v>
      </c>
      <c r="AA8">
        <v>185.53803154007119</v>
      </c>
      <c r="AB8">
        <v>253.861320113267</v>
      </c>
      <c r="AC8">
        <v>229.63315201833129</v>
      </c>
      <c r="AD8">
        <v>185538.03154007121</v>
      </c>
      <c r="AE8">
        <v>253861.32011326699</v>
      </c>
      <c r="AF8">
        <v>1.543310296464387E-5</v>
      </c>
      <c r="AG8">
        <v>13</v>
      </c>
      <c r="AH8">
        <v>229633.15201833131</v>
      </c>
    </row>
    <row r="9" spans="1:34" x14ac:dyDescent="0.25">
      <c r="A9">
        <v>7</v>
      </c>
      <c r="B9">
        <v>65</v>
      </c>
      <c r="C9" t="s">
        <v>34</v>
      </c>
      <c r="D9">
        <v>5.4164000000000003</v>
      </c>
      <c r="E9">
        <v>18.46</v>
      </c>
      <c r="F9">
        <v>15.9</v>
      </c>
      <c r="G9">
        <v>68.150000000000006</v>
      </c>
      <c r="H9">
        <v>0.99</v>
      </c>
      <c r="I9">
        <v>14</v>
      </c>
      <c r="J9">
        <v>142.68</v>
      </c>
      <c r="K9">
        <v>46.47</v>
      </c>
      <c r="L9">
        <v>8</v>
      </c>
      <c r="M9">
        <v>2</v>
      </c>
      <c r="N9">
        <v>23.21</v>
      </c>
      <c r="O9">
        <v>17831.04</v>
      </c>
      <c r="P9">
        <v>133.87</v>
      </c>
      <c r="Q9">
        <v>793.32</v>
      </c>
      <c r="R9">
        <v>123.97</v>
      </c>
      <c r="S9">
        <v>86.27</v>
      </c>
      <c r="T9">
        <v>8321.7800000000007</v>
      </c>
      <c r="U9">
        <v>0.7</v>
      </c>
      <c r="V9">
        <v>0.77</v>
      </c>
      <c r="W9">
        <v>0.26</v>
      </c>
      <c r="X9">
        <v>0.49</v>
      </c>
      <c r="Y9">
        <v>2</v>
      </c>
      <c r="Z9">
        <v>10</v>
      </c>
      <c r="AA9">
        <v>183.883845405817</v>
      </c>
      <c r="AB9">
        <v>251.59798966683991</v>
      </c>
      <c r="AC9">
        <v>227.58583065310609</v>
      </c>
      <c r="AD9">
        <v>183883.845405817</v>
      </c>
      <c r="AE9">
        <v>251597.98966683989</v>
      </c>
      <c r="AF9">
        <v>1.5535787625487322E-5</v>
      </c>
      <c r="AG9">
        <v>13</v>
      </c>
      <c r="AH9">
        <v>227585.83065310621</v>
      </c>
    </row>
    <row r="10" spans="1:34" x14ac:dyDescent="0.25">
      <c r="A10">
        <v>8</v>
      </c>
      <c r="B10">
        <v>65</v>
      </c>
      <c r="C10" t="s">
        <v>34</v>
      </c>
      <c r="D10">
        <v>5.4145000000000003</v>
      </c>
      <c r="E10">
        <v>18.47</v>
      </c>
      <c r="F10">
        <v>15.91</v>
      </c>
      <c r="G10">
        <v>68.17</v>
      </c>
      <c r="H10">
        <v>1.1100000000000001</v>
      </c>
      <c r="I10">
        <v>14</v>
      </c>
      <c r="J10">
        <v>144.05000000000001</v>
      </c>
      <c r="K10">
        <v>46.47</v>
      </c>
      <c r="L10">
        <v>9</v>
      </c>
      <c r="M10">
        <v>0</v>
      </c>
      <c r="N10">
        <v>23.58</v>
      </c>
      <c r="O10">
        <v>17999.830000000002</v>
      </c>
      <c r="P10">
        <v>134.61000000000001</v>
      </c>
      <c r="Q10">
        <v>793.4</v>
      </c>
      <c r="R10">
        <v>124.05</v>
      </c>
      <c r="S10">
        <v>86.27</v>
      </c>
      <c r="T10">
        <v>8362.2199999999993</v>
      </c>
      <c r="U10">
        <v>0.7</v>
      </c>
      <c r="V10">
        <v>0.77</v>
      </c>
      <c r="W10">
        <v>0.26</v>
      </c>
      <c r="X10">
        <v>0.5</v>
      </c>
      <c r="Y10">
        <v>2</v>
      </c>
      <c r="Z10">
        <v>10</v>
      </c>
      <c r="AA10">
        <v>184.10454847443779</v>
      </c>
      <c r="AB10">
        <v>251.89996534205889</v>
      </c>
      <c r="AC10">
        <v>227.85898619370789</v>
      </c>
      <c r="AD10">
        <v>184104.54847443779</v>
      </c>
      <c r="AE10">
        <v>251899.96534205889</v>
      </c>
      <c r="AF10">
        <v>1.553033788091742E-5</v>
      </c>
      <c r="AG10">
        <v>13</v>
      </c>
      <c r="AH10">
        <v>227858.98619370791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8"/>
  <dimension ref="A1:AH1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75</v>
      </c>
      <c r="C2" t="s">
        <v>34</v>
      </c>
      <c r="D2">
        <v>3.1924000000000001</v>
      </c>
      <c r="E2">
        <v>31.32</v>
      </c>
      <c r="F2">
        <v>23.03</v>
      </c>
      <c r="G2">
        <v>7.01</v>
      </c>
      <c r="H2">
        <v>0.12</v>
      </c>
      <c r="I2">
        <v>197</v>
      </c>
      <c r="J2">
        <v>150.44</v>
      </c>
      <c r="K2">
        <v>49.1</v>
      </c>
      <c r="L2">
        <v>1</v>
      </c>
      <c r="M2">
        <v>195</v>
      </c>
      <c r="N2">
        <v>25.34</v>
      </c>
      <c r="O2">
        <v>18787.759999999998</v>
      </c>
      <c r="P2">
        <v>268.8</v>
      </c>
      <c r="Q2">
        <v>793.9</v>
      </c>
      <c r="R2">
        <v>363.02</v>
      </c>
      <c r="S2">
        <v>86.27</v>
      </c>
      <c r="T2">
        <v>126931</v>
      </c>
      <c r="U2">
        <v>0.24</v>
      </c>
      <c r="V2">
        <v>0.53</v>
      </c>
      <c r="W2">
        <v>0.53</v>
      </c>
      <c r="X2">
        <v>7.61</v>
      </c>
      <c r="Y2">
        <v>2</v>
      </c>
      <c r="Z2">
        <v>10</v>
      </c>
      <c r="AA2">
        <v>381.21289443213033</v>
      </c>
      <c r="AB2">
        <v>521.59230008799432</v>
      </c>
      <c r="AC2">
        <v>471.81226302698639</v>
      </c>
      <c r="AD2">
        <v>381212.89443213033</v>
      </c>
      <c r="AE2">
        <v>521592.30008799437</v>
      </c>
      <c r="AF2">
        <v>8.6431364839510619E-6</v>
      </c>
      <c r="AG2">
        <v>21</v>
      </c>
      <c r="AH2">
        <v>471812.26302698639</v>
      </c>
    </row>
    <row r="3" spans="1:34" x14ac:dyDescent="0.25">
      <c r="A3">
        <v>1</v>
      </c>
      <c r="B3">
        <v>75</v>
      </c>
      <c r="C3" t="s">
        <v>34</v>
      </c>
      <c r="D3">
        <v>4.4842000000000004</v>
      </c>
      <c r="E3">
        <v>22.3</v>
      </c>
      <c r="F3">
        <v>17.760000000000002</v>
      </c>
      <c r="G3">
        <v>14.4</v>
      </c>
      <c r="H3">
        <v>0.23</v>
      </c>
      <c r="I3">
        <v>74</v>
      </c>
      <c r="J3">
        <v>151.83000000000001</v>
      </c>
      <c r="K3">
        <v>49.1</v>
      </c>
      <c r="L3">
        <v>2</v>
      </c>
      <c r="M3">
        <v>72</v>
      </c>
      <c r="N3">
        <v>25.73</v>
      </c>
      <c r="O3">
        <v>18959.54</v>
      </c>
      <c r="P3">
        <v>202.41</v>
      </c>
      <c r="Q3">
        <v>793.42</v>
      </c>
      <c r="R3">
        <v>186.08</v>
      </c>
      <c r="S3">
        <v>86.27</v>
      </c>
      <c r="T3">
        <v>39076.49</v>
      </c>
      <c r="U3">
        <v>0.46</v>
      </c>
      <c r="V3">
        <v>0.69</v>
      </c>
      <c r="W3">
        <v>0.32</v>
      </c>
      <c r="X3">
        <v>2.35</v>
      </c>
      <c r="Y3">
        <v>2</v>
      </c>
      <c r="Z3">
        <v>10</v>
      </c>
      <c r="AA3">
        <v>242.04730698825301</v>
      </c>
      <c r="AB3">
        <v>331.17980379471533</v>
      </c>
      <c r="AC3">
        <v>299.57246813442009</v>
      </c>
      <c r="AD3">
        <v>242047.306988253</v>
      </c>
      <c r="AE3">
        <v>331179.80379471532</v>
      </c>
      <c r="AF3">
        <v>1.2140569045650091E-5</v>
      </c>
      <c r="AG3">
        <v>15</v>
      </c>
      <c r="AH3">
        <v>299572.46813442023</v>
      </c>
    </row>
    <row r="4" spans="1:34" x14ac:dyDescent="0.25">
      <c r="A4">
        <v>2</v>
      </c>
      <c r="B4">
        <v>75</v>
      </c>
      <c r="C4" t="s">
        <v>34</v>
      </c>
      <c r="D4">
        <v>4.8023999999999996</v>
      </c>
      <c r="E4">
        <v>20.82</v>
      </c>
      <c r="F4">
        <v>17.11</v>
      </c>
      <c r="G4">
        <v>21.84</v>
      </c>
      <c r="H4">
        <v>0.35</v>
      </c>
      <c r="I4">
        <v>47</v>
      </c>
      <c r="J4">
        <v>153.22999999999999</v>
      </c>
      <c r="K4">
        <v>49.1</v>
      </c>
      <c r="L4">
        <v>3</v>
      </c>
      <c r="M4">
        <v>45</v>
      </c>
      <c r="N4">
        <v>26.13</v>
      </c>
      <c r="O4">
        <v>19131.849999999999</v>
      </c>
      <c r="P4">
        <v>190.84</v>
      </c>
      <c r="Q4">
        <v>793.39</v>
      </c>
      <c r="R4">
        <v>164.67</v>
      </c>
      <c r="S4">
        <v>86.27</v>
      </c>
      <c r="T4">
        <v>28506.01</v>
      </c>
      <c r="U4">
        <v>0.52</v>
      </c>
      <c r="V4">
        <v>0.71</v>
      </c>
      <c r="W4">
        <v>0.3</v>
      </c>
      <c r="X4">
        <v>1.7</v>
      </c>
      <c r="Y4">
        <v>2</v>
      </c>
      <c r="Z4">
        <v>10</v>
      </c>
      <c r="AA4">
        <v>221.5852256264869</v>
      </c>
      <c r="AB4">
        <v>303.18268135224241</v>
      </c>
      <c r="AC4">
        <v>274.2473517636397</v>
      </c>
      <c r="AD4">
        <v>221585.22562648691</v>
      </c>
      <c r="AE4">
        <v>303182.68135224242</v>
      </c>
      <c r="AF4">
        <v>1.300206698738459E-5</v>
      </c>
      <c r="AG4">
        <v>14</v>
      </c>
      <c r="AH4">
        <v>274247.35176363972</v>
      </c>
    </row>
    <row r="5" spans="1:34" x14ac:dyDescent="0.25">
      <c r="A5">
        <v>3</v>
      </c>
      <c r="B5">
        <v>75</v>
      </c>
      <c r="C5" t="s">
        <v>34</v>
      </c>
      <c r="D5">
        <v>4.9661</v>
      </c>
      <c r="E5">
        <v>20.14</v>
      </c>
      <c r="F5">
        <v>16.82</v>
      </c>
      <c r="G5">
        <v>29.68</v>
      </c>
      <c r="H5">
        <v>0.46</v>
      </c>
      <c r="I5">
        <v>34</v>
      </c>
      <c r="J5">
        <v>154.63</v>
      </c>
      <c r="K5">
        <v>49.1</v>
      </c>
      <c r="L5">
        <v>4</v>
      </c>
      <c r="M5">
        <v>32</v>
      </c>
      <c r="N5">
        <v>26.53</v>
      </c>
      <c r="O5">
        <v>19304.72</v>
      </c>
      <c r="P5">
        <v>183.14</v>
      </c>
      <c r="Q5">
        <v>793.27</v>
      </c>
      <c r="R5">
        <v>155.80000000000001</v>
      </c>
      <c r="S5">
        <v>86.27</v>
      </c>
      <c r="T5">
        <v>24135.13</v>
      </c>
      <c r="U5">
        <v>0.55000000000000004</v>
      </c>
      <c r="V5">
        <v>0.72</v>
      </c>
      <c r="W5">
        <v>0.27</v>
      </c>
      <c r="X5">
        <v>1.41</v>
      </c>
      <c r="Y5">
        <v>2</v>
      </c>
      <c r="Z5">
        <v>10</v>
      </c>
      <c r="AA5">
        <v>216.20662042441131</v>
      </c>
      <c r="AB5">
        <v>295.82343642745161</v>
      </c>
      <c r="AC5">
        <v>267.59046284570348</v>
      </c>
      <c r="AD5">
        <v>216206.62042441129</v>
      </c>
      <c r="AE5">
        <v>295823.43642745161</v>
      </c>
      <c r="AF5">
        <v>1.3445270045404509E-5</v>
      </c>
      <c r="AG5">
        <v>14</v>
      </c>
      <c r="AH5">
        <v>267590.46284570353</v>
      </c>
    </row>
    <row r="6" spans="1:34" x14ac:dyDescent="0.25">
      <c r="A6">
        <v>4</v>
      </c>
      <c r="B6">
        <v>75</v>
      </c>
      <c r="C6" t="s">
        <v>34</v>
      </c>
      <c r="D6">
        <v>5.1605999999999996</v>
      </c>
      <c r="E6">
        <v>19.38</v>
      </c>
      <c r="F6">
        <v>16.309999999999999</v>
      </c>
      <c r="G6">
        <v>37.630000000000003</v>
      </c>
      <c r="H6">
        <v>0.56999999999999995</v>
      </c>
      <c r="I6">
        <v>26</v>
      </c>
      <c r="J6">
        <v>156.03</v>
      </c>
      <c r="K6">
        <v>49.1</v>
      </c>
      <c r="L6">
        <v>5</v>
      </c>
      <c r="M6">
        <v>24</v>
      </c>
      <c r="N6">
        <v>26.94</v>
      </c>
      <c r="O6">
        <v>19478.150000000001</v>
      </c>
      <c r="P6">
        <v>172.95</v>
      </c>
      <c r="Q6">
        <v>793.22</v>
      </c>
      <c r="R6">
        <v>137.94</v>
      </c>
      <c r="S6">
        <v>86.27</v>
      </c>
      <c r="T6">
        <v>15243.75</v>
      </c>
      <c r="U6">
        <v>0.63</v>
      </c>
      <c r="V6">
        <v>0.75</v>
      </c>
      <c r="W6">
        <v>0.26</v>
      </c>
      <c r="X6">
        <v>0.9</v>
      </c>
      <c r="Y6">
        <v>2</v>
      </c>
      <c r="Z6">
        <v>10</v>
      </c>
      <c r="AA6">
        <v>199.96243631327999</v>
      </c>
      <c r="AB6">
        <v>273.59742708378798</v>
      </c>
      <c r="AC6">
        <v>247.48567263939211</v>
      </c>
      <c r="AD6">
        <v>199962.43631327999</v>
      </c>
      <c r="AE6">
        <v>273597.42708378797</v>
      </c>
      <c r="AF6">
        <v>1.3971861339142289E-5</v>
      </c>
      <c r="AG6">
        <v>13</v>
      </c>
      <c r="AH6">
        <v>247485.67263939211</v>
      </c>
    </row>
    <row r="7" spans="1:34" x14ac:dyDescent="0.25">
      <c r="A7">
        <v>5</v>
      </c>
      <c r="B7">
        <v>75</v>
      </c>
      <c r="C7" t="s">
        <v>34</v>
      </c>
      <c r="D7">
        <v>5.2432999999999996</v>
      </c>
      <c r="E7">
        <v>19.07</v>
      </c>
      <c r="F7">
        <v>16.149999999999999</v>
      </c>
      <c r="G7">
        <v>46.15</v>
      </c>
      <c r="H7">
        <v>0.67</v>
      </c>
      <c r="I7">
        <v>21</v>
      </c>
      <c r="J7">
        <v>157.44</v>
      </c>
      <c r="K7">
        <v>49.1</v>
      </c>
      <c r="L7">
        <v>6</v>
      </c>
      <c r="M7">
        <v>19</v>
      </c>
      <c r="N7">
        <v>27.35</v>
      </c>
      <c r="O7">
        <v>19652.13</v>
      </c>
      <c r="P7">
        <v>166.14</v>
      </c>
      <c r="Q7">
        <v>793.22</v>
      </c>
      <c r="R7">
        <v>132.93</v>
      </c>
      <c r="S7">
        <v>86.27</v>
      </c>
      <c r="T7">
        <v>12765.17</v>
      </c>
      <c r="U7">
        <v>0.65</v>
      </c>
      <c r="V7">
        <v>0.75</v>
      </c>
      <c r="W7">
        <v>0.25</v>
      </c>
      <c r="X7">
        <v>0.74</v>
      </c>
      <c r="Y7">
        <v>2</v>
      </c>
      <c r="Z7">
        <v>10</v>
      </c>
      <c r="AA7">
        <v>196.79667044266071</v>
      </c>
      <c r="AB7">
        <v>269.2658865558758</v>
      </c>
      <c r="AC7">
        <v>243.56752826010711</v>
      </c>
      <c r="AD7">
        <v>196796.67044266069</v>
      </c>
      <c r="AE7">
        <v>269265.88655587583</v>
      </c>
      <c r="AF7">
        <v>1.419576416686524E-5</v>
      </c>
      <c r="AG7">
        <v>13</v>
      </c>
      <c r="AH7">
        <v>243567.52826010709</v>
      </c>
    </row>
    <row r="8" spans="1:34" x14ac:dyDescent="0.25">
      <c r="A8">
        <v>6</v>
      </c>
      <c r="B8">
        <v>75</v>
      </c>
      <c r="C8" t="s">
        <v>34</v>
      </c>
      <c r="D8">
        <v>5.2690000000000001</v>
      </c>
      <c r="E8">
        <v>18.98</v>
      </c>
      <c r="F8">
        <v>16.149999999999999</v>
      </c>
      <c r="G8">
        <v>53.84</v>
      </c>
      <c r="H8">
        <v>0.78</v>
      </c>
      <c r="I8">
        <v>18</v>
      </c>
      <c r="J8">
        <v>158.86000000000001</v>
      </c>
      <c r="K8">
        <v>49.1</v>
      </c>
      <c r="L8">
        <v>7</v>
      </c>
      <c r="M8">
        <v>16</v>
      </c>
      <c r="N8">
        <v>27.77</v>
      </c>
      <c r="O8">
        <v>19826.68</v>
      </c>
      <c r="P8">
        <v>162.01</v>
      </c>
      <c r="Q8">
        <v>793.23</v>
      </c>
      <c r="R8">
        <v>133.02000000000001</v>
      </c>
      <c r="S8">
        <v>86.27</v>
      </c>
      <c r="T8">
        <v>12824.98</v>
      </c>
      <c r="U8">
        <v>0.65</v>
      </c>
      <c r="V8">
        <v>0.75</v>
      </c>
      <c r="W8">
        <v>0.25</v>
      </c>
      <c r="X8">
        <v>0.74</v>
      </c>
      <c r="Y8">
        <v>2</v>
      </c>
      <c r="Z8">
        <v>10</v>
      </c>
      <c r="AA8">
        <v>195.3929613589157</v>
      </c>
      <c r="AB8">
        <v>267.34526986022252</v>
      </c>
      <c r="AC8">
        <v>241.8302125262839</v>
      </c>
      <c r="AD8">
        <v>195392.96135891569</v>
      </c>
      <c r="AE8">
        <v>267345.26986022253</v>
      </c>
      <c r="AF8">
        <v>1.4265344610305141E-5</v>
      </c>
      <c r="AG8">
        <v>13</v>
      </c>
      <c r="AH8">
        <v>241830.2125262839</v>
      </c>
    </row>
    <row r="9" spans="1:34" x14ac:dyDescent="0.25">
      <c r="A9">
        <v>7</v>
      </c>
      <c r="B9">
        <v>75</v>
      </c>
      <c r="C9" t="s">
        <v>34</v>
      </c>
      <c r="D9">
        <v>5.3811999999999998</v>
      </c>
      <c r="E9">
        <v>18.579999999999998</v>
      </c>
      <c r="F9">
        <v>15.85</v>
      </c>
      <c r="G9">
        <v>63.39</v>
      </c>
      <c r="H9">
        <v>0.88</v>
      </c>
      <c r="I9">
        <v>15</v>
      </c>
      <c r="J9">
        <v>160.28</v>
      </c>
      <c r="K9">
        <v>49.1</v>
      </c>
      <c r="L9">
        <v>8</v>
      </c>
      <c r="M9">
        <v>13</v>
      </c>
      <c r="N9">
        <v>28.19</v>
      </c>
      <c r="O9">
        <v>20001.93</v>
      </c>
      <c r="P9">
        <v>153.13999999999999</v>
      </c>
      <c r="Q9">
        <v>793.25</v>
      </c>
      <c r="R9">
        <v>122.42</v>
      </c>
      <c r="S9">
        <v>86.27</v>
      </c>
      <c r="T9">
        <v>7537.7</v>
      </c>
      <c r="U9">
        <v>0.7</v>
      </c>
      <c r="V9">
        <v>0.77</v>
      </c>
      <c r="W9">
        <v>0.25</v>
      </c>
      <c r="X9">
        <v>0.44</v>
      </c>
      <c r="Y9">
        <v>2</v>
      </c>
      <c r="Z9">
        <v>10</v>
      </c>
      <c r="AA9">
        <v>191.26629397955591</v>
      </c>
      <c r="AB9">
        <v>261.69898149606939</v>
      </c>
      <c r="AC9">
        <v>236.72279799898831</v>
      </c>
      <c r="AD9">
        <v>191266.29397955589</v>
      </c>
      <c r="AE9">
        <v>261698.98149606941</v>
      </c>
      <c r="AF9">
        <v>1.45691160404202E-5</v>
      </c>
      <c r="AG9">
        <v>13</v>
      </c>
      <c r="AH9">
        <v>236722.7979989883</v>
      </c>
    </row>
    <row r="10" spans="1:34" x14ac:dyDescent="0.25">
      <c r="A10">
        <v>8</v>
      </c>
      <c r="B10">
        <v>75</v>
      </c>
      <c r="C10" t="s">
        <v>34</v>
      </c>
      <c r="D10">
        <v>5.4010999999999996</v>
      </c>
      <c r="E10">
        <v>18.510000000000002</v>
      </c>
      <c r="F10">
        <v>15.84</v>
      </c>
      <c r="G10">
        <v>73.11</v>
      </c>
      <c r="H10">
        <v>0.99</v>
      </c>
      <c r="I10">
        <v>13</v>
      </c>
      <c r="J10">
        <v>161.71</v>
      </c>
      <c r="K10">
        <v>49.1</v>
      </c>
      <c r="L10">
        <v>9</v>
      </c>
      <c r="M10">
        <v>10</v>
      </c>
      <c r="N10">
        <v>28.61</v>
      </c>
      <c r="O10">
        <v>20177.64</v>
      </c>
      <c r="P10">
        <v>147.80000000000001</v>
      </c>
      <c r="Q10">
        <v>793.22</v>
      </c>
      <c r="R10">
        <v>122.37</v>
      </c>
      <c r="S10">
        <v>86.27</v>
      </c>
      <c r="T10">
        <v>7526.86</v>
      </c>
      <c r="U10">
        <v>0.7</v>
      </c>
      <c r="V10">
        <v>0.77</v>
      </c>
      <c r="W10">
        <v>0.24</v>
      </c>
      <c r="X10">
        <v>0.43</v>
      </c>
      <c r="Y10">
        <v>2</v>
      </c>
      <c r="Z10">
        <v>10</v>
      </c>
      <c r="AA10">
        <v>189.67111132112581</v>
      </c>
      <c r="AB10">
        <v>259.51638220831438</v>
      </c>
      <c r="AC10">
        <v>234.7485029239586</v>
      </c>
      <c r="AD10">
        <v>189671.11132112579</v>
      </c>
      <c r="AE10">
        <v>259516.3822083144</v>
      </c>
      <c r="AF10">
        <v>1.4622993504406741E-5</v>
      </c>
      <c r="AG10">
        <v>13</v>
      </c>
      <c r="AH10">
        <v>234748.50292395859</v>
      </c>
    </row>
    <row r="11" spans="1:34" x14ac:dyDescent="0.25">
      <c r="A11">
        <v>9</v>
      </c>
      <c r="B11">
        <v>75</v>
      </c>
      <c r="C11" t="s">
        <v>34</v>
      </c>
      <c r="D11">
        <v>5.4173</v>
      </c>
      <c r="E11">
        <v>18.46</v>
      </c>
      <c r="F11">
        <v>15.82</v>
      </c>
      <c r="G11">
        <v>79.08</v>
      </c>
      <c r="H11">
        <v>1.0900000000000001</v>
      </c>
      <c r="I11">
        <v>12</v>
      </c>
      <c r="J11">
        <v>163.13</v>
      </c>
      <c r="K11">
        <v>49.1</v>
      </c>
      <c r="L11">
        <v>10</v>
      </c>
      <c r="M11">
        <v>3</v>
      </c>
      <c r="N11">
        <v>29.04</v>
      </c>
      <c r="O11">
        <v>20353.939999999999</v>
      </c>
      <c r="P11">
        <v>143.96</v>
      </c>
      <c r="Q11">
        <v>793.23</v>
      </c>
      <c r="R11">
        <v>121.24</v>
      </c>
      <c r="S11">
        <v>86.27</v>
      </c>
      <c r="T11">
        <v>6964.48</v>
      </c>
      <c r="U11">
        <v>0.71</v>
      </c>
      <c r="V11">
        <v>0.77</v>
      </c>
      <c r="W11">
        <v>0.25</v>
      </c>
      <c r="X11">
        <v>0.41</v>
      </c>
      <c r="Y11">
        <v>2</v>
      </c>
      <c r="Z11">
        <v>10</v>
      </c>
      <c r="AA11">
        <v>188.4900219396182</v>
      </c>
      <c r="AB11">
        <v>257.90036361055041</v>
      </c>
      <c r="AC11">
        <v>233.28671487306829</v>
      </c>
      <c r="AD11">
        <v>188490.02193961819</v>
      </c>
      <c r="AE11">
        <v>257900.36361055041</v>
      </c>
      <c r="AF11">
        <v>1.4666853550466129E-5</v>
      </c>
      <c r="AG11">
        <v>13</v>
      </c>
      <c r="AH11">
        <v>233286.7148730683</v>
      </c>
    </row>
    <row r="12" spans="1:34" x14ac:dyDescent="0.25">
      <c r="A12">
        <v>10</v>
      </c>
      <c r="B12">
        <v>75</v>
      </c>
      <c r="C12" t="s">
        <v>34</v>
      </c>
      <c r="D12">
        <v>5.4169</v>
      </c>
      <c r="E12">
        <v>18.46</v>
      </c>
      <c r="F12">
        <v>15.82</v>
      </c>
      <c r="G12">
        <v>79.09</v>
      </c>
      <c r="H12">
        <v>1.18</v>
      </c>
      <c r="I12">
        <v>12</v>
      </c>
      <c r="J12">
        <v>164.57</v>
      </c>
      <c r="K12">
        <v>49.1</v>
      </c>
      <c r="L12">
        <v>11</v>
      </c>
      <c r="M12">
        <v>0</v>
      </c>
      <c r="N12">
        <v>29.47</v>
      </c>
      <c r="O12">
        <v>20530.82</v>
      </c>
      <c r="P12">
        <v>144.77000000000001</v>
      </c>
      <c r="Q12">
        <v>793.23</v>
      </c>
      <c r="R12">
        <v>121.18</v>
      </c>
      <c r="S12">
        <v>86.27</v>
      </c>
      <c r="T12">
        <v>6936.46</v>
      </c>
      <c r="U12">
        <v>0.71</v>
      </c>
      <c r="V12">
        <v>0.77</v>
      </c>
      <c r="W12">
        <v>0.25</v>
      </c>
      <c r="X12">
        <v>0.41</v>
      </c>
      <c r="Y12">
        <v>2</v>
      </c>
      <c r="Z12">
        <v>10</v>
      </c>
      <c r="AA12">
        <v>188.69795203490531</v>
      </c>
      <c r="AB12">
        <v>258.18486274015049</v>
      </c>
      <c r="AC12">
        <v>233.54406180503651</v>
      </c>
      <c r="AD12">
        <v>188697.95203490529</v>
      </c>
      <c r="AE12">
        <v>258184.86274015051</v>
      </c>
      <c r="AF12">
        <v>1.4665770586365901E-5</v>
      </c>
      <c r="AG12">
        <v>13</v>
      </c>
      <c r="AH12">
        <v>233544.0618050365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9"/>
  <dimension ref="A1:AH16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95</v>
      </c>
      <c r="C2" t="s">
        <v>34</v>
      </c>
      <c r="D2">
        <v>2.7204999999999999</v>
      </c>
      <c r="E2">
        <v>36.76</v>
      </c>
      <c r="F2">
        <v>25.1</v>
      </c>
      <c r="G2">
        <v>6.1</v>
      </c>
      <c r="H2">
        <v>0.1</v>
      </c>
      <c r="I2">
        <v>247</v>
      </c>
      <c r="J2">
        <v>185.69</v>
      </c>
      <c r="K2">
        <v>53.44</v>
      </c>
      <c r="L2">
        <v>1</v>
      </c>
      <c r="M2">
        <v>245</v>
      </c>
      <c r="N2">
        <v>36.26</v>
      </c>
      <c r="O2">
        <v>23136.14</v>
      </c>
      <c r="P2">
        <v>337.05</v>
      </c>
      <c r="Q2">
        <v>793.57</v>
      </c>
      <c r="R2">
        <v>432.41</v>
      </c>
      <c r="S2">
        <v>86.27</v>
      </c>
      <c r="T2">
        <v>161374.1</v>
      </c>
      <c r="U2">
        <v>0.2</v>
      </c>
      <c r="V2">
        <v>0.49</v>
      </c>
      <c r="W2">
        <v>0.61</v>
      </c>
      <c r="X2">
        <v>9.67</v>
      </c>
      <c r="Y2">
        <v>2</v>
      </c>
      <c r="Z2">
        <v>10</v>
      </c>
      <c r="AA2">
        <v>491.97386555622182</v>
      </c>
      <c r="AB2">
        <v>673.14034720915538</v>
      </c>
      <c r="AC2">
        <v>608.89677722992371</v>
      </c>
      <c r="AD2">
        <v>491973.8655562218</v>
      </c>
      <c r="AE2">
        <v>673140.34720915533</v>
      </c>
      <c r="AF2">
        <v>6.6956399894688192E-6</v>
      </c>
      <c r="AG2">
        <v>24</v>
      </c>
      <c r="AH2">
        <v>608896.77722992375</v>
      </c>
    </row>
    <row r="3" spans="1:34" x14ac:dyDescent="0.25">
      <c r="A3">
        <v>1</v>
      </c>
      <c r="B3">
        <v>95</v>
      </c>
      <c r="C3" t="s">
        <v>34</v>
      </c>
      <c r="D3">
        <v>4.0877999999999997</v>
      </c>
      <c r="E3">
        <v>24.46</v>
      </c>
      <c r="F3">
        <v>18.64</v>
      </c>
      <c r="G3">
        <v>12.43</v>
      </c>
      <c r="H3">
        <v>0.19</v>
      </c>
      <c r="I3">
        <v>90</v>
      </c>
      <c r="J3">
        <v>187.21</v>
      </c>
      <c r="K3">
        <v>53.44</v>
      </c>
      <c r="L3">
        <v>2</v>
      </c>
      <c r="M3">
        <v>88</v>
      </c>
      <c r="N3">
        <v>36.770000000000003</v>
      </c>
      <c r="O3">
        <v>23322.880000000001</v>
      </c>
      <c r="P3">
        <v>246.35</v>
      </c>
      <c r="Q3">
        <v>793.53</v>
      </c>
      <c r="R3">
        <v>215.6</v>
      </c>
      <c r="S3">
        <v>86.27</v>
      </c>
      <c r="T3">
        <v>53753.17</v>
      </c>
      <c r="U3">
        <v>0.4</v>
      </c>
      <c r="V3">
        <v>0.65</v>
      </c>
      <c r="W3">
        <v>0.36</v>
      </c>
      <c r="X3">
        <v>3.23</v>
      </c>
      <c r="Y3">
        <v>2</v>
      </c>
      <c r="Z3">
        <v>10</v>
      </c>
      <c r="AA3">
        <v>283.0922217066954</v>
      </c>
      <c r="AB3">
        <v>387.33926688648359</v>
      </c>
      <c r="AC3">
        <v>350.37215088891219</v>
      </c>
      <c r="AD3">
        <v>283092.22170669539</v>
      </c>
      <c r="AE3">
        <v>387339.26688648359</v>
      </c>
      <c r="AF3">
        <v>1.006081130268356E-5</v>
      </c>
      <c r="AG3">
        <v>16</v>
      </c>
      <c r="AH3">
        <v>350372.15088891232</v>
      </c>
    </row>
    <row r="4" spans="1:34" x14ac:dyDescent="0.25">
      <c r="A4">
        <v>2</v>
      </c>
      <c r="B4">
        <v>95</v>
      </c>
      <c r="C4" t="s">
        <v>34</v>
      </c>
      <c r="D4">
        <v>4.5265000000000004</v>
      </c>
      <c r="E4">
        <v>22.09</v>
      </c>
      <c r="F4">
        <v>17.54</v>
      </c>
      <c r="G4">
        <v>18.79</v>
      </c>
      <c r="H4">
        <v>0.28000000000000003</v>
      </c>
      <c r="I4">
        <v>56</v>
      </c>
      <c r="J4">
        <v>188.73</v>
      </c>
      <c r="K4">
        <v>53.44</v>
      </c>
      <c r="L4">
        <v>3</v>
      </c>
      <c r="M4">
        <v>54</v>
      </c>
      <c r="N4">
        <v>37.29</v>
      </c>
      <c r="O4">
        <v>23510.33</v>
      </c>
      <c r="P4">
        <v>228.54</v>
      </c>
      <c r="Q4">
        <v>793.38</v>
      </c>
      <c r="R4">
        <v>179.2</v>
      </c>
      <c r="S4">
        <v>86.27</v>
      </c>
      <c r="T4">
        <v>35726.519999999997</v>
      </c>
      <c r="U4">
        <v>0.48</v>
      </c>
      <c r="V4">
        <v>0.69</v>
      </c>
      <c r="W4">
        <v>0.31</v>
      </c>
      <c r="X4">
        <v>2.13</v>
      </c>
      <c r="Y4">
        <v>2</v>
      </c>
      <c r="Z4">
        <v>10</v>
      </c>
      <c r="AA4">
        <v>253.55768725208191</v>
      </c>
      <c r="AB4">
        <v>346.92881387381652</v>
      </c>
      <c r="AC4">
        <v>313.81841479545147</v>
      </c>
      <c r="AD4">
        <v>253557.6872520819</v>
      </c>
      <c r="AE4">
        <v>346928.81387381651</v>
      </c>
      <c r="AF4">
        <v>1.114053093634649E-5</v>
      </c>
      <c r="AG4">
        <v>15</v>
      </c>
      <c r="AH4">
        <v>313818.41479545139</v>
      </c>
    </row>
    <row r="5" spans="1:34" x14ac:dyDescent="0.25">
      <c r="A5">
        <v>3</v>
      </c>
      <c r="B5">
        <v>95</v>
      </c>
      <c r="C5" t="s">
        <v>34</v>
      </c>
      <c r="D5">
        <v>4.8140999999999998</v>
      </c>
      <c r="E5">
        <v>20.77</v>
      </c>
      <c r="F5">
        <v>16.82</v>
      </c>
      <c r="G5">
        <v>25.22</v>
      </c>
      <c r="H5">
        <v>0.37</v>
      </c>
      <c r="I5">
        <v>40</v>
      </c>
      <c r="J5">
        <v>190.25</v>
      </c>
      <c r="K5">
        <v>53.44</v>
      </c>
      <c r="L5">
        <v>4</v>
      </c>
      <c r="M5">
        <v>38</v>
      </c>
      <c r="N5">
        <v>37.82</v>
      </c>
      <c r="O5">
        <v>23698.48</v>
      </c>
      <c r="P5">
        <v>215.62</v>
      </c>
      <c r="Q5">
        <v>793.32</v>
      </c>
      <c r="R5">
        <v>154.63999999999999</v>
      </c>
      <c r="S5">
        <v>86.27</v>
      </c>
      <c r="T5">
        <v>23523.97</v>
      </c>
      <c r="U5">
        <v>0.56000000000000005</v>
      </c>
      <c r="V5">
        <v>0.72</v>
      </c>
      <c r="W5">
        <v>0.28999999999999998</v>
      </c>
      <c r="X5">
        <v>1.4</v>
      </c>
      <c r="Y5">
        <v>2</v>
      </c>
      <c r="Z5">
        <v>10</v>
      </c>
      <c r="AA5">
        <v>232.394604659853</v>
      </c>
      <c r="AB5">
        <v>317.97255062183319</v>
      </c>
      <c r="AC5">
        <v>287.62569666785743</v>
      </c>
      <c r="AD5">
        <v>232394.60465985301</v>
      </c>
      <c r="AE5">
        <v>317972.55062183319</v>
      </c>
      <c r="AF5">
        <v>1.184836628314716E-5</v>
      </c>
      <c r="AG5">
        <v>14</v>
      </c>
      <c r="AH5">
        <v>287625.69666785741</v>
      </c>
    </row>
    <row r="6" spans="1:34" x14ac:dyDescent="0.25">
      <c r="A6">
        <v>4</v>
      </c>
      <c r="B6">
        <v>95</v>
      </c>
      <c r="C6" t="s">
        <v>34</v>
      </c>
      <c r="D6">
        <v>4.9306000000000001</v>
      </c>
      <c r="E6">
        <v>20.28</v>
      </c>
      <c r="F6">
        <v>16.62</v>
      </c>
      <c r="G6">
        <v>31.17</v>
      </c>
      <c r="H6">
        <v>0.46</v>
      </c>
      <c r="I6">
        <v>32</v>
      </c>
      <c r="J6">
        <v>191.78</v>
      </c>
      <c r="K6">
        <v>53.44</v>
      </c>
      <c r="L6">
        <v>5</v>
      </c>
      <c r="M6">
        <v>30</v>
      </c>
      <c r="N6">
        <v>38.35</v>
      </c>
      <c r="O6">
        <v>23887.360000000001</v>
      </c>
      <c r="P6">
        <v>209.89</v>
      </c>
      <c r="Q6">
        <v>793.24</v>
      </c>
      <c r="R6">
        <v>148.6</v>
      </c>
      <c r="S6">
        <v>86.27</v>
      </c>
      <c r="T6">
        <v>20545.07</v>
      </c>
      <c r="U6">
        <v>0.57999999999999996</v>
      </c>
      <c r="V6">
        <v>0.73</v>
      </c>
      <c r="W6">
        <v>0.27</v>
      </c>
      <c r="X6">
        <v>1.21</v>
      </c>
      <c r="Y6">
        <v>2</v>
      </c>
      <c r="Z6">
        <v>10</v>
      </c>
      <c r="AA6">
        <v>228.22843038107879</v>
      </c>
      <c r="AB6">
        <v>312.27220717497988</v>
      </c>
      <c r="AC6">
        <v>282.46938599908771</v>
      </c>
      <c r="AD6">
        <v>228228.4303810788</v>
      </c>
      <c r="AE6">
        <v>312272.20717498002</v>
      </c>
      <c r="AF6">
        <v>1.213509374455981E-5</v>
      </c>
      <c r="AG6">
        <v>14</v>
      </c>
      <c r="AH6">
        <v>282469.38599908771</v>
      </c>
    </row>
    <row r="7" spans="1:34" x14ac:dyDescent="0.25">
      <c r="A7">
        <v>5</v>
      </c>
      <c r="B7">
        <v>95</v>
      </c>
      <c r="C7" t="s">
        <v>34</v>
      </c>
      <c r="D7">
        <v>5.0693000000000001</v>
      </c>
      <c r="E7">
        <v>19.73</v>
      </c>
      <c r="F7">
        <v>16.29</v>
      </c>
      <c r="G7">
        <v>37.590000000000003</v>
      </c>
      <c r="H7">
        <v>0.55000000000000004</v>
      </c>
      <c r="I7">
        <v>26</v>
      </c>
      <c r="J7">
        <v>193.32</v>
      </c>
      <c r="K7">
        <v>53.44</v>
      </c>
      <c r="L7">
        <v>6</v>
      </c>
      <c r="M7">
        <v>24</v>
      </c>
      <c r="N7">
        <v>38.89</v>
      </c>
      <c r="O7">
        <v>24076.95</v>
      </c>
      <c r="P7">
        <v>202.21</v>
      </c>
      <c r="Q7">
        <v>793.21</v>
      </c>
      <c r="R7">
        <v>137.31</v>
      </c>
      <c r="S7">
        <v>86.27</v>
      </c>
      <c r="T7">
        <v>14927.66</v>
      </c>
      <c r="U7">
        <v>0.63</v>
      </c>
      <c r="V7">
        <v>0.75</v>
      </c>
      <c r="W7">
        <v>0.26</v>
      </c>
      <c r="X7">
        <v>0.88</v>
      </c>
      <c r="Y7">
        <v>2</v>
      </c>
      <c r="Z7">
        <v>10</v>
      </c>
      <c r="AA7">
        <v>213.25582772962909</v>
      </c>
      <c r="AB7">
        <v>291.78603168266659</v>
      </c>
      <c r="AC7">
        <v>263.93838234322641</v>
      </c>
      <c r="AD7">
        <v>213255.82772962909</v>
      </c>
      <c r="AE7">
        <v>291786.03168266662</v>
      </c>
      <c r="AF7">
        <v>1.247645940033607E-5</v>
      </c>
      <c r="AG7">
        <v>13</v>
      </c>
      <c r="AH7">
        <v>263938.3823432264</v>
      </c>
    </row>
    <row r="8" spans="1:34" x14ac:dyDescent="0.25">
      <c r="A8">
        <v>6</v>
      </c>
      <c r="B8">
        <v>95</v>
      </c>
      <c r="C8" t="s">
        <v>34</v>
      </c>
      <c r="D8">
        <v>5.1264000000000003</v>
      </c>
      <c r="E8">
        <v>19.510000000000002</v>
      </c>
      <c r="F8">
        <v>16.22</v>
      </c>
      <c r="G8">
        <v>44.23</v>
      </c>
      <c r="H8">
        <v>0.64</v>
      </c>
      <c r="I8">
        <v>22</v>
      </c>
      <c r="J8">
        <v>194.86</v>
      </c>
      <c r="K8">
        <v>53.44</v>
      </c>
      <c r="L8">
        <v>7</v>
      </c>
      <c r="M8">
        <v>20</v>
      </c>
      <c r="N8">
        <v>39.43</v>
      </c>
      <c r="O8">
        <v>24267.279999999999</v>
      </c>
      <c r="P8">
        <v>198.03</v>
      </c>
      <c r="Q8">
        <v>793.31</v>
      </c>
      <c r="R8">
        <v>135.09</v>
      </c>
      <c r="S8">
        <v>86.27</v>
      </c>
      <c r="T8">
        <v>13842.44</v>
      </c>
      <c r="U8">
        <v>0.64</v>
      </c>
      <c r="V8">
        <v>0.75</v>
      </c>
      <c r="W8">
        <v>0.26</v>
      </c>
      <c r="X8">
        <v>0.81</v>
      </c>
      <c r="Y8">
        <v>2</v>
      </c>
      <c r="Z8">
        <v>10</v>
      </c>
      <c r="AA8">
        <v>211.08203207216971</v>
      </c>
      <c r="AB8">
        <v>288.81174856303608</v>
      </c>
      <c r="AC8">
        <v>261.24796063010001</v>
      </c>
      <c r="AD8">
        <v>211082.03207216971</v>
      </c>
      <c r="AE8">
        <v>288811.74856303609</v>
      </c>
      <c r="AF8">
        <v>1.2616992774127169E-5</v>
      </c>
      <c r="AG8">
        <v>13</v>
      </c>
      <c r="AH8">
        <v>261247.9606300999</v>
      </c>
    </row>
    <row r="9" spans="1:34" x14ac:dyDescent="0.25">
      <c r="A9">
        <v>7</v>
      </c>
      <c r="B9">
        <v>95</v>
      </c>
      <c r="C9" t="s">
        <v>34</v>
      </c>
      <c r="D9">
        <v>5.2226999999999997</v>
      </c>
      <c r="E9">
        <v>19.149999999999999</v>
      </c>
      <c r="F9">
        <v>15.97</v>
      </c>
      <c r="G9">
        <v>50.44</v>
      </c>
      <c r="H9">
        <v>0.72</v>
      </c>
      <c r="I9">
        <v>19</v>
      </c>
      <c r="J9">
        <v>196.41</v>
      </c>
      <c r="K9">
        <v>53.44</v>
      </c>
      <c r="L9">
        <v>8</v>
      </c>
      <c r="M9">
        <v>17</v>
      </c>
      <c r="N9">
        <v>39.979999999999997</v>
      </c>
      <c r="O9">
        <v>24458.36</v>
      </c>
      <c r="P9">
        <v>190.91</v>
      </c>
      <c r="Q9">
        <v>793.25</v>
      </c>
      <c r="R9">
        <v>126.49</v>
      </c>
      <c r="S9">
        <v>86.27</v>
      </c>
      <c r="T9">
        <v>9556.98</v>
      </c>
      <c r="U9">
        <v>0.68</v>
      </c>
      <c r="V9">
        <v>0.76</v>
      </c>
      <c r="W9">
        <v>0.25</v>
      </c>
      <c r="X9">
        <v>0.56000000000000005</v>
      </c>
      <c r="Y9">
        <v>2</v>
      </c>
      <c r="Z9">
        <v>10</v>
      </c>
      <c r="AA9">
        <v>207.27022217960501</v>
      </c>
      <c r="AB9">
        <v>283.59626210284767</v>
      </c>
      <c r="AC9">
        <v>256.53023287768912</v>
      </c>
      <c r="AD9">
        <v>207270.22217960501</v>
      </c>
      <c r="AE9">
        <v>283596.26210284769</v>
      </c>
      <c r="AF9">
        <v>1.2854004401028781E-5</v>
      </c>
      <c r="AG9">
        <v>13</v>
      </c>
      <c r="AH9">
        <v>256530.23287768901</v>
      </c>
    </row>
    <row r="10" spans="1:34" x14ac:dyDescent="0.25">
      <c r="A10">
        <v>8</v>
      </c>
      <c r="B10">
        <v>95</v>
      </c>
      <c r="C10" t="s">
        <v>34</v>
      </c>
      <c r="D10">
        <v>5.2629999999999999</v>
      </c>
      <c r="E10">
        <v>19</v>
      </c>
      <c r="F10">
        <v>15.94</v>
      </c>
      <c r="G10">
        <v>59.76</v>
      </c>
      <c r="H10">
        <v>0.81</v>
      </c>
      <c r="I10">
        <v>16</v>
      </c>
      <c r="J10">
        <v>197.97</v>
      </c>
      <c r="K10">
        <v>53.44</v>
      </c>
      <c r="L10">
        <v>9</v>
      </c>
      <c r="M10">
        <v>14</v>
      </c>
      <c r="N10">
        <v>40.53</v>
      </c>
      <c r="O10">
        <v>24650.18</v>
      </c>
      <c r="P10">
        <v>187.22</v>
      </c>
      <c r="Q10">
        <v>793.21</v>
      </c>
      <c r="R10">
        <v>125.57</v>
      </c>
      <c r="S10">
        <v>86.27</v>
      </c>
      <c r="T10">
        <v>9112.1</v>
      </c>
      <c r="U10">
        <v>0.69</v>
      </c>
      <c r="V10">
        <v>0.76</v>
      </c>
      <c r="W10">
        <v>0.25</v>
      </c>
      <c r="X10">
        <v>0.53</v>
      </c>
      <c r="Y10">
        <v>2</v>
      </c>
      <c r="Z10">
        <v>10</v>
      </c>
      <c r="AA10">
        <v>205.6647049732872</v>
      </c>
      <c r="AB10">
        <v>281.39952263074463</v>
      </c>
      <c r="AC10">
        <v>254.5431471376595</v>
      </c>
      <c r="AD10">
        <v>205664.70497328721</v>
      </c>
      <c r="AE10">
        <v>281399.52263074461</v>
      </c>
      <c r="AF10">
        <v>1.2953189952058221E-5</v>
      </c>
      <c r="AG10">
        <v>13</v>
      </c>
      <c r="AH10">
        <v>254543.14713765949</v>
      </c>
    </row>
    <row r="11" spans="1:34" x14ac:dyDescent="0.25">
      <c r="A11">
        <v>9</v>
      </c>
      <c r="B11">
        <v>95</v>
      </c>
      <c r="C11" t="s">
        <v>34</v>
      </c>
      <c r="D11">
        <v>5.2573999999999996</v>
      </c>
      <c r="E11">
        <v>19.02</v>
      </c>
      <c r="F11">
        <v>15.99</v>
      </c>
      <c r="G11">
        <v>63.98</v>
      </c>
      <c r="H11">
        <v>0.89</v>
      </c>
      <c r="I11">
        <v>15</v>
      </c>
      <c r="J11">
        <v>199.53</v>
      </c>
      <c r="K11">
        <v>53.44</v>
      </c>
      <c r="L11">
        <v>10</v>
      </c>
      <c r="M11">
        <v>13</v>
      </c>
      <c r="N11">
        <v>41.1</v>
      </c>
      <c r="O11">
        <v>24842.77</v>
      </c>
      <c r="P11">
        <v>184.16</v>
      </c>
      <c r="Q11">
        <v>793.23</v>
      </c>
      <c r="R11">
        <v>127.77</v>
      </c>
      <c r="S11">
        <v>86.27</v>
      </c>
      <c r="T11">
        <v>10215.98</v>
      </c>
      <c r="U11">
        <v>0.68</v>
      </c>
      <c r="V11">
        <v>0.76</v>
      </c>
      <c r="W11">
        <v>0.24</v>
      </c>
      <c r="X11">
        <v>0.57999999999999996</v>
      </c>
      <c r="Y11">
        <v>2</v>
      </c>
      <c r="Z11">
        <v>10</v>
      </c>
      <c r="AA11">
        <v>205.04288500048779</v>
      </c>
      <c r="AB11">
        <v>280.54872111119971</v>
      </c>
      <c r="AC11">
        <v>253.77354492103231</v>
      </c>
      <c r="AD11">
        <v>205042.88500048779</v>
      </c>
      <c r="AE11">
        <v>280548.7211111997</v>
      </c>
      <c r="AF11">
        <v>1.2939407344471001E-5</v>
      </c>
      <c r="AG11">
        <v>13</v>
      </c>
      <c r="AH11">
        <v>253773.5449210323</v>
      </c>
    </row>
    <row r="12" spans="1:34" x14ac:dyDescent="0.25">
      <c r="A12">
        <v>10</v>
      </c>
      <c r="B12">
        <v>95</v>
      </c>
      <c r="C12" t="s">
        <v>34</v>
      </c>
      <c r="D12">
        <v>5.3243999999999998</v>
      </c>
      <c r="E12">
        <v>18.78</v>
      </c>
      <c r="F12">
        <v>15.83</v>
      </c>
      <c r="G12">
        <v>73.06</v>
      </c>
      <c r="H12">
        <v>0.97</v>
      </c>
      <c r="I12">
        <v>13</v>
      </c>
      <c r="J12">
        <v>201.1</v>
      </c>
      <c r="K12">
        <v>53.44</v>
      </c>
      <c r="L12">
        <v>11</v>
      </c>
      <c r="M12">
        <v>11</v>
      </c>
      <c r="N12">
        <v>41.66</v>
      </c>
      <c r="O12">
        <v>25036.12</v>
      </c>
      <c r="P12">
        <v>178.95</v>
      </c>
      <c r="Q12">
        <v>793.21</v>
      </c>
      <c r="R12">
        <v>121.96</v>
      </c>
      <c r="S12">
        <v>86.27</v>
      </c>
      <c r="T12">
        <v>7322.13</v>
      </c>
      <c r="U12">
        <v>0.71</v>
      </c>
      <c r="V12">
        <v>0.77</v>
      </c>
      <c r="W12">
        <v>0.24</v>
      </c>
      <c r="X12">
        <v>0.42</v>
      </c>
      <c r="Y12">
        <v>2</v>
      </c>
      <c r="Z12">
        <v>10</v>
      </c>
      <c r="AA12">
        <v>202.47635206206959</v>
      </c>
      <c r="AB12">
        <v>277.03707751741581</v>
      </c>
      <c r="AC12">
        <v>250.59704766321519</v>
      </c>
      <c r="AD12">
        <v>202476.35206206961</v>
      </c>
      <c r="AE12">
        <v>277037.07751741569</v>
      </c>
      <c r="AF12">
        <v>1.310430639953236E-5</v>
      </c>
      <c r="AG12">
        <v>13</v>
      </c>
      <c r="AH12">
        <v>250597.0476632152</v>
      </c>
    </row>
    <row r="13" spans="1:34" x14ac:dyDescent="0.25">
      <c r="A13">
        <v>11</v>
      </c>
      <c r="B13">
        <v>95</v>
      </c>
      <c r="C13" t="s">
        <v>34</v>
      </c>
      <c r="D13">
        <v>5.3410000000000002</v>
      </c>
      <c r="E13">
        <v>18.72</v>
      </c>
      <c r="F13">
        <v>15.81</v>
      </c>
      <c r="G13">
        <v>79.040000000000006</v>
      </c>
      <c r="H13">
        <v>1.05</v>
      </c>
      <c r="I13">
        <v>12</v>
      </c>
      <c r="J13">
        <v>202.67</v>
      </c>
      <c r="K13">
        <v>53.44</v>
      </c>
      <c r="L13">
        <v>12</v>
      </c>
      <c r="M13">
        <v>10</v>
      </c>
      <c r="N13">
        <v>42.24</v>
      </c>
      <c r="O13">
        <v>25230.25</v>
      </c>
      <c r="P13">
        <v>173.33</v>
      </c>
      <c r="Q13">
        <v>793.22</v>
      </c>
      <c r="R13">
        <v>121.32</v>
      </c>
      <c r="S13">
        <v>86.27</v>
      </c>
      <c r="T13">
        <v>7005.69</v>
      </c>
      <c r="U13">
        <v>0.71</v>
      </c>
      <c r="V13">
        <v>0.77</v>
      </c>
      <c r="W13">
        <v>0.24</v>
      </c>
      <c r="X13">
        <v>0.4</v>
      </c>
      <c r="Y13">
        <v>2</v>
      </c>
      <c r="Z13">
        <v>10</v>
      </c>
      <c r="AA13">
        <v>200.78188040038151</v>
      </c>
      <c r="AB13">
        <v>274.71862663508142</v>
      </c>
      <c r="AC13">
        <v>248.49986647912391</v>
      </c>
      <c r="AD13">
        <v>200781.88040038149</v>
      </c>
      <c r="AE13">
        <v>274718.62663508143</v>
      </c>
      <c r="AF13">
        <v>1.314516198630876E-5</v>
      </c>
      <c r="AG13">
        <v>13</v>
      </c>
      <c r="AH13">
        <v>248499.86647912391</v>
      </c>
    </row>
    <row r="14" spans="1:34" x14ac:dyDescent="0.25">
      <c r="A14">
        <v>12</v>
      </c>
      <c r="B14">
        <v>95</v>
      </c>
      <c r="C14" t="s">
        <v>34</v>
      </c>
      <c r="D14">
        <v>5.3621999999999996</v>
      </c>
      <c r="E14">
        <v>18.649999999999999</v>
      </c>
      <c r="F14">
        <v>15.77</v>
      </c>
      <c r="G14">
        <v>86.02</v>
      </c>
      <c r="H14">
        <v>1.1299999999999999</v>
      </c>
      <c r="I14">
        <v>11</v>
      </c>
      <c r="J14">
        <v>204.25</v>
      </c>
      <c r="K14">
        <v>53.44</v>
      </c>
      <c r="L14">
        <v>13</v>
      </c>
      <c r="M14">
        <v>8</v>
      </c>
      <c r="N14">
        <v>42.82</v>
      </c>
      <c r="O14">
        <v>25425.3</v>
      </c>
      <c r="P14">
        <v>170.2</v>
      </c>
      <c r="Q14">
        <v>793.21</v>
      </c>
      <c r="R14">
        <v>120.01</v>
      </c>
      <c r="S14">
        <v>86.27</v>
      </c>
      <c r="T14">
        <v>6354.1</v>
      </c>
      <c r="U14">
        <v>0.72</v>
      </c>
      <c r="V14">
        <v>0.77</v>
      </c>
      <c r="W14">
        <v>0.24</v>
      </c>
      <c r="X14">
        <v>0.36</v>
      </c>
      <c r="Y14">
        <v>2</v>
      </c>
      <c r="Z14">
        <v>10</v>
      </c>
      <c r="AA14">
        <v>199.63491628431709</v>
      </c>
      <c r="AB14">
        <v>273.14929973099731</v>
      </c>
      <c r="AC14">
        <v>247.08031393220099</v>
      </c>
      <c r="AD14">
        <v>199634.91628431709</v>
      </c>
      <c r="AE14">
        <v>273149.2997309973</v>
      </c>
      <c r="AF14">
        <v>1.319733900074608E-5</v>
      </c>
      <c r="AG14">
        <v>13</v>
      </c>
      <c r="AH14">
        <v>247080.31393220101</v>
      </c>
    </row>
    <row r="15" spans="1:34" x14ac:dyDescent="0.25">
      <c r="A15">
        <v>13</v>
      </c>
      <c r="B15">
        <v>95</v>
      </c>
      <c r="C15" t="s">
        <v>34</v>
      </c>
      <c r="D15">
        <v>5.3775000000000004</v>
      </c>
      <c r="E15">
        <v>18.600000000000001</v>
      </c>
      <c r="F15">
        <v>15.76</v>
      </c>
      <c r="G15">
        <v>94.53</v>
      </c>
      <c r="H15">
        <v>1.21</v>
      </c>
      <c r="I15">
        <v>10</v>
      </c>
      <c r="J15">
        <v>205.84</v>
      </c>
      <c r="K15">
        <v>53.44</v>
      </c>
      <c r="L15">
        <v>14</v>
      </c>
      <c r="M15">
        <v>6</v>
      </c>
      <c r="N15">
        <v>43.4</v>
      </c>
      <c r="O15">
        <v>25621.03</v>
      </c>
      <c r="P15">
        <v>165.43</v>
      </c>
      <c r="Q15">
        <v>793.21</v>
      </c>
      <c r="R15">
        <v>119.56</v>
      </c>
      <c r="S15">
        <v>86.27</v>
      </c>
      <c r="T15">
        <v>6136.12</v>
      </c>
      <c r="U15">
        <v>0.72</v>
      </c>
      <c r="V15">
        <v>0.77</v>
      </c>
      <c r="W15">
        <v>0.24</v>
      </c>
      <c r="X15">
        <v>0.35</v>
      </c>
      <c r="Y15">
        <v>2</v>
      </c>
      <c r="Z15">
        <v>10</v>
      </c>
      <c r="AA15">
        <v>198.2101173035613</v>
      </c>
      <c r="AB15">
        <v>271.19982690783348</v>
      </c>
      <c r="AC15">
        <v>245.31689605917691</v>
      </c>
      <c r="AD15">
        <v>198210.1173035613</v>
      </c>
      <c r="AE15">
        <v>271199.82690783351</v>
      </c>
      <c r="AF15">
        <v>1.3234995053618299E-5</v>
      </c>
      <c r="AG15">
        <v>13</v>
      </c>
      <c r="AH15">
        <v>245316.89605917691</v>
      </c>
    </row>
    <row r="16" spans="1:34" x14ac:dyDescent="0.25">
      <c r="A16">
        <v>14</v>
      </c>
      <c r="B16">
        <v>95</v>
      </c>
      <c r="C16" t="s">
        <v>34</v>
      </c>
      <c r="D16">
        <v>5.3826000000000001</v>
      </c>
      <c r="E16">
        <v>18.579999999999998</v>
      </c>
      <c r="F16">
        <v>15.74</v>
      </c>
      <c r="G16">
        <v>94.42</v>
      </c>
      <c r="H16">
        <v>1.28</v>
      </c>
      <c r="I16">
        <v>10</v>
      </c>
      <c r="J16">
        <v>207.43</v>
      </c>
      <c r="K16">
        <v>53.44</v>
      </c>
      <c r="L16">
        <v>15</v>
      </c>
      <c r="M16">
        <v>0</v>
      </c>
      <c r="N16">
        <v>44</v>
      </c>
      <c r="O16">
        <v>25817.56</v>
      </c>
      <c r="P16">
        <v>165.86</v>
      </c>
      <c r="Q16">
        <v>793.24</v>
      </c>
      <c r="R16">
        <v>118.58</v>
      </c>
      <c r="S16">
        <v>86.27</v>
      </c>
      <c r="T16">
        <v>5645.51</v>
      </c>
      <c r="U16">
        <v>0.73</v>
      </c>
      <c r="V16">
        <v>0.77</v>
      </c>
      <c r="W16">
        <v>0.25</v>
      </c>
      <c r="X16">
        <v>0.33</v>
      </c>
      <c r="Y16">
        <v>2</v>
      </c>
      <c r="Z16">
        <v>10</v>
      </c>
      <c r="AA16">
        <v>198.21874821952269</v>
      </c>
      <c r="AB16">
        <v>271.21163610782088</v>
      </c>
      <c r="AC16">
        <v>245.32757820569191</v>
      </c>
      <c r="AD16">
        <v>198218.74821952271</v>
      </c>
      <c r="AE16">
        <v>271211.63610782102</v>
      </c>
      <c r="AF16">
        <v>1.3247547071242371E-5</v>
      </c>
      <c r="AG16">
        <v>13</v>
      </c>
      <c r="AH16">
        <v>245327.57820569191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2"/>
  <dimension ref="A1:AH17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100</v>
      </c>
      <c r="C2" t="s">
        <v>34</v>
      </c>
      <c r="D2">
        <v>2.5998000000000001</v>
      </c>
      <c r="E2">
        <v>38.46</v>
      </c>
      <c r="F2">
        <v>25.76</v>
      </c>
      <c r="G2">
        <v>5.9</v>
      </c>
      <c r="H2">
        <v>0.09</v>
      </c>
      <c r="I2">
        <v>262</v>
      </c>
      <c r="J2">
        <v>194.77</v>
      </c>
      <c r="K2">
        <v>54.38</v>
      </c>
      <c r="L2">
        <v>1</v>
      </c>
      <c r="M2">
        <v>260</v>
      </c>
      <c r="N2">
        <v>39.4</v>
      </c>
      <c r="O2">
        <v>24256.19</v>
      </c>
      <c r="P2">
        <v>356.92</v>
      </c>
      <c r="Q2">
        <v>794.04</v>
      </c>
      <c r="R2">
        <v>454.82</v>
      </c>
      <c r="S2">
        <v>86.27</v>
      </c>
      <c r="T2">
        <v>172506.11</v>
      </c>
      <c r="U2">
        <v>0.19</v>
      </c>
      <c r="V2">
        <v>0.47</v>
      </c>
      <c r="W2">
        <v>0.63</v>
      </c>
      <c r="X2">
        <v>10.33</v>
      </c>
      <c r="Y2">
        <v>2</v>
      </c>
      <c r="Z2">
        <v>10</v>
      </c>
      <c r="AA2">
        <v>538.86529307422052</v>
      </c>
      <c r="AB2">
        <v>737.2992670430616</v>
      </c>
      <c r="AC2">
        <v>666.93245980249151</v>
      </c>
      <c r="AD2">
        <v>538865.29307422054</v>
      </c>
      <c r="AE2">
        <v>737299.26704306155</v>
      </c>
      <c r="AF2">
        <v>6.2675487213320197E-6</v>
      </c>
      <c r="AG2">
        <v>26</v>
      </c>
      <c r="AH2">
        <v>666932.45980249147</v>
      </c>
    </row>
    <row r="3" spans="1:34" x14ac:dyDescent="0.25">
      <c r="A3">
        <v>1</v>
      </c>
      <c r="B3">
        <v>100</v>
      </c>
      <c r="C3" t="s">
        <v>34</v>
      </c>
      <c r="D3">
        <v>4.0015999999999998</v>
      </c>
      <c r="E3">
        <v>24.99</v>
      </c>
      <c r="F3">
        <v>18.82</v>
      </c>
      <c r="G3">
        <v>12.01</v>
      </c>
      <c r="H3">
        <v>0.18</v>
      </c>
      <c r="I3">
        <v>94</v>
      </c>
      <c r="J3">
        <v>196.32</v>
      </c>
      <c r="K3">
        <v>54.38</v>
      </c>
      <c r="L3">
        <v>2</v>
      </c>
      <c r="M3">
        <v>92</v>
      </c>
      <c r="N3">
        <v>39.950000000000003</v>
      </c>
      <c r="O3">
        <v>24447.22</v>
      </c>
      <c r="P3">
        <v>257.02999999999997</v>
      </c>
      <c r="Q3">
        <v>793.62</v>
      </c>
      <c r="R3">
        <v>221.39</v>
      </c>
      <c r="S3">
        <v>86.27</v>
      </c>
      <c r="T3">
        <v>56629.72</v>
      </c>
      <c r="U3">
        <v>0.39</v>
      </c>
      <c r="V3">
        <v>0.65</v>
      </c>
      <c r="W3">
        <v>0.37</v>
      </c>
      <c r="X3">
        <v>3.4</v>
      </c>
      <c r="Y3">
        <v>2</v>
      </c>
      <c r="Z3">
        <v>10</v>
      </c>
      <c r="AA3">
        <v>301.03632686619397</v>
      </c>
      <c r="AB3">
        <v>411.8911832037582</v>
      </c>
      <c r="AC3">
        <v>372.58086677169717</v>
      </c>
      <c r="AD3">
        <v>301036.32686619402</v>
      </c>
      <c r="AE3">
        <v>411891.18320375821</v>
      </c>
      <c r="AF3">
        <v>9.6469816767759848E-6</v>
      </c>
      <c r="AG3">
        <v>17</v>
      </c>
      <c r="AH3">
        <v>372580.86677169718</v>
      </c>
    </row>
    <row r="4" spans="1:34" x14ac:dyDescent="0.25">
      <c r="A4">
        <v>2</v>
      </c>
      <c r="B4">
        <v>100</v>
      </c>
      <c r="C4" t="s">
        <v>34</v>
      </c>
      <c r="D4">
        <v>4.4366000000000003</v>
      </c>
      <c r="E4">
        <v>22.54</v>
      </c>
      <c r="F4">
        <v>17.73</v>
      </c>
      <c r="G4">
        <v>18.03</v>
      </c>
      <c r="H4">
        <v>0.27</v>
      </c>
      <c r="I4">
        <v>59</v>
      </c>
      <c r="J4">
        <v>197.88</v>
      </c>
      <c r="K4">
        <v>54.38</v>
      </c>
      <c r="L4">
        <v>3</v>
      </c>
      <c r="M4">
        <v>57</v>
      </c>
      <c r="N4">
        <v>40.5</v>
      </c>
      <c r="O4">
        <v>24639</v>
      </c>
      <c r="P4">
        <v>239.06</v>
      </c>
      <c r="Q4">
        <v>793.25</v>
      </c>
      <c r="R4">
        <v>185.74</v>
      </c>
      <c r="S4">
        <v>86.27</v>
      </c>
      <c r="T4">
        <v>38978.230000000003</v>
      </c>
      <c r="U4">
        <v>0.46</v>
      </c>
      <c r="V4">
        <v>0.69</v>
      </c>
      <c r="W4">
        <v>0.32</v>
      </c>
      <c r="X4">
        <v>2.3199999999999998</v>
      </c>
      <c r="Y4">
        <v>2</v>
      </c>
      <c r="Z4">
        <v>10</v>
      </c>
      <c r="AA4">
        <v>260.46689277584812</v>
      </c>
      <c r="AB4">
        <v>356.38229368423248</v>
      </c>
      <c r="AC4">
        <v>322.36966776069909</v>
      </c>
      <c r="AD4">
        <v>260466.8927758481</v>
      </c>
      <c r="AE4">
        <v>356382.29368423251</v>
      </c>
      <c r="AF4">
        <v>1.06956714582128E-5</v>
      </c>
      <c r="AG4">
        <v>15</v>
      </c>
      <c r="AH4">
        <v>322369.66776069917</v>
      </c>
    </row>
    <row r="5" spans="1:34" x14ac:dyDescent="0.25">
      <c r="A5">
        <v>3</v>
      </c>
      <c r="B5">
        <v>100</v>
      </c>
      <c r="C5" t="s">
        <v>34</v>
      </c>
      <c r="D5">
        <v>4.7461000000000002</v>
      </c>
      <c r="E5">
        <v>21.07</v>
      </c>
      <c r="F5">
        <v>16.920000000000002</v>
      </c>
      <c r="G5">
        <v>24.17</v>
      </c>
      <c r="H5">
        <v>0.36</v>
      </c>
      <c r="I5">
        <v>42</v>
      </c>
      <c r="J5">
        <v>199.44</v>
      </c>
      <c r="K5">
        <v>54.38</v>
      </c>
      <c r="L5">
        <v>4</v>
      </c>
      <c r="M5">
        <v>40</v>
      </c>
      <c r="N5">
        <v>41.06</v>
      </c>
      <c r="O5">
        <v>24831.54</v>
      </c>
      <c r="P5">
        <v>224.7</v>
      </c>
      <c r="Q5">
        <v>793.23</v>
      </c>
      <c r="R5">
        <v>158.41999999999999</v>
      </c>
      <c r="S5">
        <v>86.27</v>
      </c>
      <c r="T5">
        <v>25404.67</v>
      </c>
      <c r="U5">
        <v>0.54</v>
      </c>
      <c r="V5">
        <v>0.72</v>
      </c>
      <c r="W5">
        <v>0.28999999999999998</v>
      </c>
      <c r="X5">
        <v>1.51</v>
      </c>
      <c r="Y5">
        <v>2</v>
      </c>
      <c r="Z5">
        <v>10</v>
      </c>
      <c r="AA5">
        <v>237.58511549485641</v>
      </c>
      <c r="AB5">
        <v>325.07443653545812</v>
      </c>
      <c r="AC5">
        <v>294.04978855744758</v>
      </c>
      <c r="AD5">
        <v>237585.11549485641</v>
      </c>
      <c r="AE5">
        <v>325074.43653545808</v>
      </c>
      <c r="AF5">
        <v>1.1441808210752331E-5</v>
      </c>
      <c r="AG5">
        <v>14</v>
      </c>
      <c r="AH5">
        <v>294049.78855744761</v>
      </c>
    </row>
    <row r="6" spans="1:34" x14ac:dyDescent="0.25">
      <c r="A6">
        <v>4</v>
      </c>
      <c r="B6">
        <v>100</v>
      </c>
      <c r="C6" t="s">
        <v>34</v>
      </c>
      <c r="D6">
        <v>4.8815999999999997</v>
      </c>
      <c r="E6">
        <v>20.49</v>
      </c>
      <c r="F6">
        <v>16.690000000000001</v>
      </c>
      <c r="G6">
        <v>30.34</v>
      </c>
      <c r="H6">
        <v>0.44</v>
      </c>
      <c r="I6">
        <v>33</v>
      </c>
      <c r="J6">
        <v>201.01</v>
      </c>
      <c r="K6">
        <v>54.38</v>
      </c>
      <c r="L6">
        <v>5</v>
      </c>
      <c r="M6">
        <v>31</v>
      </c>
      <c r="N6">
        <v>41.63</v>
      </c>
      <c r="O6">
        <v>25024.84</v>
      </c>
      <c r="P6">
        <v>218.53</v>
      </c>
      <c r="Q6">
        <v>793.23</v>
      </c>
      <c r="R6">
        <v>150.87</v>
      </c>
      <c r="S6">
        <v>86.27</v>
      </c>
      <c r="T6">
        <v>21674.63</v>
      </c>
      <c r="U6">
        <v>0.56999999999999995</v>
      </c>
      <c r="V6">
        <v>0.73</v>
      </c>
      <c r="W6">
        <v>0.27</v>
      </c>
      <c r="X6">
        <v>1.28</v>
      </c>
      <c r="Y6">
        <v>2</v>
      </c>
      <c r="Z6">
        <v>10</v>
      </c>
      <c r="AA6">
        <v>232.69039127890969</v>
      </c>
      <c r="AB6">
        <v>318.377258923211</v>
      </c>
      <c r="AC6">
        <v>287.99178017696352</v>
      </c>
      <c r="AD6">
        <v>232690.39127890969</v>
      </c>
      <c r="AE6">
        <v>318377.25892321102</v>
      </c>
      <c r="AF6">
        <v>1.1768469050717131E-5</v>
      </c>
      <c r="AG6">
        <v>14</v>
      </c>
      <c r="AH6">
        <v>287991.78017696348</v>
      </c>
    </row>
    <row r="7" spans="1:34" x14ac:dyDescent="0.25">
      <c r="A7">
        <v>5</v>
      </c>
      <c r="B7">
        <v>100</v>
      </c>
      <c r="C7" t="s">
        <v>34</v>
      </c>
      <c r="D7">
        <v>5.0168999999999997</v>
      </c>
      <c r="E7">
        <v>19.93</v>
      </c>
      <c r="F7">
        <v>16.37</v>
      </c>
      <c r="G7">
        <v>36.369999999999997</v>
      </c>
      <c r="H7">
        <v>0.53</v>
      </c>
      <c r="I7">
        <v>27</v>
      </c>
      <c r="J7">
        <v>202.58</v>
      </c>
      <c r="K7">
        <v>54.38</v>
      </c>
      <c r="L7">
        <v>6</v>
      </c>
      <c r="M7">
        <v>25</v>
      </c>
      <c r="N7">
        <v>42.2</v>
      </c>
      <c r="O7">
        <v>25218.93</v>
      </c>
      <c r="P7">
        <v>211.3</v>
      </c>
      <c r="Q7">
        <v>793.22</v>
      </c>
      <c r="R7">
        <v>139.88</v>
      </c>
      <c r="S7">
        <v>86.27</v>
      </c>
      <c r="T7">
        <v>16208.21</v>
      </c>
      <c r="U7">
        <v>0.62</v>
      </c>
      <c r="V7">
        <v>0.74</v>
      </c>
      <c r="W7">
        <v>0.26</v>
      </c>
      <c r="X7">
        <v>0.96</v>
      </c>
      <c r="Y7">
        <v>2</v>
      </c>
      <c r="Z7">
        <v>10</v>
      </c>
      <c r="AA7">
        <v>217.7167719116307</v>
      </c>
      <c r="AB7">
        <v>297.88969231544581</v>
      </c>
      <c r="AC7">
        <v>269.4595181717566</v>
      </c>
      <c r="AD7">
        <v>217716.7719116307</v>
      </c>
      <c r="AE7">
        <v>297889.69231544581</v>
      </c>
      <c r="AF7">
        <v>1.2094647734460579E-5</v>
      </c>
      <c r="AG7">
        <v>13</v>
      </c>
      <c r="AH7">
        <v>269459.51817175659</v>
      </c>
    </row>
    <row r="8" spans="1:34" x14ac:dyDescent="0.25">
      <c r="A8">
        <v>6</v>
      </c>
      <c r="B8">
        <v>100</v>
      </c>
      <c r="C8" t="s">
        <v>34</v>
      </c>
      <c r="D8">
        <v>5.0693000000000001</v>
      </c>
      <c r="E8">
        <v>19.73</v>
      </c>
      <c r="F8">
        <v>16.32</v>
      </c>
      <c r="G8">
        <v>42.56</v>
      </c>
      <c r="H8">
        <v>0.61</v>
      </c>
      <c r="I8">
        <v>23</v>
      </c>
      <c r="J8">
        <v>204.16</v>
      </c>
      <c r="K8">
        <v>54.38</v>
      </c>
      <c r="L8">
        <v>7</v>
      </c>
      <c r="M8">
        <v>21</v>
      </c>
      <c r="N8">
        <v>42.78</v>
      </c>
      <c r="O8">
        <v>25413.94</v>
      </c>
      <c r="P8">
        <v>207.27</v>
      </c>
      <c r="Q8">
        <v>793.3</v>
      </c>
      <c r="R8">
        <v>138.41</v>
      </c>
      <c r="S8">
        <v>86.27</v>
      </c>
      <c r="T8">
        <v>15493.79</v>
      </c>
      <c r="U8">
        <v>0.62</v>
      </c>
      <c r="V8">
        <v>0.75</v>
      </c>
      <c r="W8">
        <v>0.26</v>
      </c>
      <c r="X8">
        <v>0.91</v>
      </c>
      <c r="Y8">
        <v>2</v>
      </c>
      <c r="Z8">
        <v>10</v>
      </c>
      <c r="AA8">
        <v>215.62890358990271</v>
      </c>
      <c r="AB8">
        <v>295.03297876740942</v>
      </c>
      <c r="AC8">
        <v>266.87544535532118</v>
      </c>
      <c r="AD8">
        <v>215628.90358990271</v>
      </c>
      <c r="AE8">
        <v>295032.9787674094</v>
      </c>
      <c r="AF8">
        <v>1.222097266445435E-5</v>
      </c>
      <c r="AG8">
        <v>13</v>
      </c>
      <c r="AH8">
        <v>266875.44535532122</v>
      </c>
    </row>
    <row r="9" spans="1:34" x14ac:dyDescent="0.25">
      <c r="A9">
        <v>7</v>
      </c>
      <c r="B9">
        <v>100</v>
      </c>
      <c r="C9" t="s">
        <v>34</v>
      </c>
      <c r="D9">
        <v>5.1775000000000002</v>
      </c>
      <c r="E9">
        <v>19.309999999999999</v>
      </c>
      <c r="F9">
        <v>16.059999999999999</v>
      </c>
      <c r="G9">
        <v>50.71</v>
      </c>
      <c r="H9">
        <v>0.69</v>
      </c>
      <c r="I9">
        <v>19</v>
      </c>
      <c r="J9">
        <v>205.75</v>
      </c>
      <c r="K9">
        <v>54.38</v>
      </c>
      <c r="L9">
        <v>8</v>
      </c>
      <c r="M9">
        <v>17</v>
      </c>
      <c r="N9">
        <v>43.37</v>
      </c>
      <c r="O9">
        <v>25609.61</v>
      </c>
      <c r="P9">
        <v>200.72</v>
      </c>
      <c r="Q9">
        <v>793.29</v>
      </c>
      <c r="R9">
        <v>129.53</v>
      </c>
      <c r="S9">
        <v>86.27</v>
      </c>
      <c r="T9">
        <v>11074.9</v>
      </c>
      <c r="U9">
        <v>0.67</v>
      </c>
      <c r="V9">
        <v>0.76</v>
      </c>
      <c r="W9">
        <v>0.25</v>
      </c>
      <c r="X9">
        <v>0.65</v>
      </c>
      <c r="Y9">
        <v>2</v>
      </c>
      <c r="Z9">
        <v>10</v>
      </c>
      <c r="AA9">
        <v>211.62937384607099</v>
      </c>
      <c r="AB9">
        <v>289.56064572510229</v>
      </c>
      <c r="AC9">
        <v>261.92538409810248</v>
      </c>
      <c r="AD9">
        <v>211629.37384607099</v>
      </c>
      <c r="AE9">
        <v>289560.64572510228</v>
      </c>
      <c r="AF9">
        <v>1.248181918020483E-5</v>
      </c>
      <c r="AG9">
        <v>13</v>
      </c>
      <c r="AH9">
        <v>261925.38409810251</v>
      </c>
    </row>
    <row r="10" spans="1:34" x14ac:dyDescent="0.25">
      <c r="A10">
        <v>8</v>
      </c>
      <c r="B10">
        <v>100</v>
      </c>
      <c r="C10" t="s">
        <v>34</v>
      </c>
      <c r="D10">
        <v>5.2092000000000001</v>
      </c>
      <c r="E10">
        <v>19.2</v>
      </c>
      <c r="F10">
        <v>16.02</v>
      </c>
      <c r="G10">
        <v>56.54</v>
      </c>
      <c r="H10">
        <v>0.77</v>
      </c>
      <c r="I10">
        <v>17</v>
      </c>
      <c r="J10">
        <v>207.34</v>
      </c>
      <c r="K10">
        <v>54.38</v>
      </c>
      <c r="L10">
        <v>9</v>
      </c>
      <c r="M10">
        <v>15</v>
      </c>
      <c r="N10">
        <v>43.96</v>
      </c>
      <c r="O10">
        <v>25806.1</v>
      </c>
      <c r="P10">
        <v>196.86</v>
      </c>
      <c r="Q10">
        <v>793.24</v>
      </c>
      <c r="R10">
        <v>128.43</v>
      </c>
      <c r="S10">
        <v>86.27</v>
      </c>
      <c r="T10">
        <v>10534.29</v>
      </c>
      <c r="U10">
        <v>0.67</v>
      </c>
      <c r="V10">
        <v>0.76</v>
      </c>
      <c r="W10">
        <v>0.25</v>
      </c>
      <c r="X10">
        <v>0.61</v>
      </c>
      <c r="Y10">
        <v>2</v>
      </c>
      <c r="Z10">
        <v>10</v>
      </c>
      <c r="AA10">
        <v>210.04809414193551</v>
      </c>
      <c r="AB10">
        <v>287.3970690727682</v>
      </c>
      <c r="AC10">
        <v>259.96829616486758</v>
      </c>
      <c r="AD10">
        <v>210048.09414193549</v>
      </c>
      <c r="AE10">
        <v>287397.06907276821</v>
      </c>
      <c r="AF10">
        <v>1.255824094128885E-5</v>
      </c>
      <c r="AG10">
        <v>13</v>
      </c>
      <c r="AH10">
        <v>259968.29616486761</v>
      </c>
    </row>
    <row r="11" spans="1:34" x14ac:dyDescent="0.25">
      <c r="A11">
        <v>9</v>
      </c>
      <c r="B11">
        <v>100</v>
      </c>
      <c r="C11" t="s">
        <v>34</v>
      </c>
      <c r="D11">
        <v>5.2815000000000003</v>
      </c>
      <c r="E11">
        <v>18.93</v>
      </c>
      <c r="F11">
        <v>15.83</v>
      </c>
      <c r="G11">
        <v>63.34</v>
      </c>
      <c r="H11">
        <v>0.85</v>
      </c>
      <c r="I11">
        <v>15</v>
      </c>
      <c r="J11">
        <v>208.94</v>
      </c>
      <c r="K11">
        <v>54.38</v>
      </c>
      <c r="L11">
        <v>10</v>
      </c>
      <c r="M11">
        <v>13</v>
      </c>
      <c r="N11">
        <v>44.56</v>
      </c>
      <c r="O11">
        <v>26003.41</v>
      </c>
      <c r="P11">
        <v>191.3</v>
      </c>
      <c r="Q11">
        <v>793.23</v>
      </c>
      <c r="R11">
        <v>121.95</v>
      </c>
      <c r="S11">
        <v>86.27</v>
      </c>
      <c r="T11">
        <v>7306.59</v>
      </c>
      <c r="U11">
        <v>0.71</v>
      </c>
      <c r="V11">
        <v>0.77</v>
      </c>
      <c r="W11">
        <v>0.24</v>
      </c>
      <c r="X11">
        <v>0.42</v>
      </c>
      <c r="Y11">
        <v>2</v>
      </c>
      <c r="Z11">
        <v>10</v>
      </c>
      <c r="AA11">
        <v>207.170554885679</v>
      </c>
      <c r="AB11">
        <v>283.45989291428759</v>
      </c>
      <c r="AC11">
        <v>256.40687857308961</v>
      </c>
      <c r="AD11">
        <v>207170.55488567901</v>
      </c>
      <c r="AE11">
        <v>283459.89291428757</v>
      </c>
      <c r="AF11">
        <v>1.2732540415306969E-5</v>
      </c>
      <c r="AG11">
        <v>13</v>
      </c>
      <c r="AH11">
        <v>256406.87857308961</v>
      </c>
    </row>
    <row r="12" spans="1:34" x14ac:dyDescent="0.25">
      <c r="A12">
        <v>10</v>
      </c>
      <c r="B12">
        <v>100</v>
      </c>
      <c r="C12" t="s">
        <v>34</v>
      </c>
      <c r="D12">
        <v>5.2710999999999997</v>
      </c>
      <c r="E12">
        <v>18.97</v>
      </c>
      <c r="F12">
        <v>15.91</v>
      </c>
      <c r="G12">
        <v>68.19</v>
      </c>
      <c r="H12">
        <v>0.93</v>
      </c>
      <c r="I12">
        <v>14</v>
      </c>
      <c r="J12">
        <v>210.55</v>
      </c>
      <c r="K12">
        <v>54.38</v>
      </c>
      <c r="L12">
        <v>11</v>
      </c>
      <c r="M12">
        <v>12</v>
      </c>
      <c r="N12">
        <v>45.17</v>
      </c>
      <c r="O12">
        <v>26201.54</v>
      </c>
      <c r="P12">
        <v>188.25</v>
      </c>
      <c r="Q12">
        <v>793.22</v>
      </c>
      <c r="R12">
        <v>124.88</v>
      </c>
      <c r="S12">
        <v>86.27</v>
      </c>
      <c r="T12">
        <v>8777.42</v>
      </c>
      <c r="U12">
        <v>0.69</v>
      </c>
      <c r="V12">
        <v>0.77</v>
      </c>
      <c r="W12">
        <v>0.24</v>
      </c>
      <c r="X12">
        <v>0.5</v>
      </c>
      <c r="Y12">
        <v>2</v>
      </c>
      <c r="Z12">
        <v>10</v>
      </c>
      <c r="AA12">
        <v>206.68087031554171</v>
      </c>
      <c r="AB12">
        <v>282.78988488206761</v>
      </c>
      <c r="AC12">
        <v>255.80081516710229</v>
      </c>
      <c r="AD12">
        <v>206680.87031554169</v>
      </c>
      <c r="AE12">
        <v>282789.88488206762</v>
      </c>
      <c r="AF12">
        <v>1.2707468291796759E-5</v>
      </c>
      <c r="AG12">
        <v>13</v>
      </c>
      <c r="AH12">
        <v>255800.81516710229</v>
      </c>
    </row>
    <row r="13" spans="1:34" x14ac:dyDescent="0.25">
      <c r="A13">
        <v>11</v>
      </c>
      <c r="B13">
        <v>100</v>
      </c>
      <c r="C13" t="s">
        <v>34</v>
      </c>
      <c r="D13">
        <v>5.3071000000000002</v>
      </c>
      <c r="E13">
        <v>18.84</v>
      </c>
      <c r="F13">
        <v>15.86</v>
      </c>
      <c r="G13">
        <v>79.3</v>
      </c>
      <c r="H13">
        <v>1</v>
      </c>
      <c r="I13">
        <v>12</v>
      </c>
      <c r="J13">
        <v>212.16</v>
      </c>
      <c r="K13">
        <v>54.38</v>
      </c>
      <c r="L13">
        <v>12</v>
      </c>
      <c r="M13">
        <v>10</v>
      </c>
      <c r="N13">
        <v>45.78</v>
      </c>
      <c r="O13">
        <v>26400.51</v>
      </c>
      <c r="P13">
        <v>183.6</v>
      </c>
      <c r="Q13">
        <v>793.22</v>
      </c>
      <c r="R13">
        <v>123.21</v>
      </c>
      <c r="S13">
        <v>86.27</v>
      </c>
      <c r="T13">
        <v>7948.66</v>
      </c>
      <c r="U13">
        <v>0.7</v>
      </c>
      <c r="V13">
        <v>0.77</v>
      </c>
      <c r="W13">
        <v>0.24</v>
      </c>
      <c r="X13">
        <v>0.45</v>
      </c>
      <c r="Y13">
        <v>2</v>
      </c>
      <c r="Z13">
        <v>10</v>
      </c>
      <c r="AA13">
        <v>204.87531046152921</v>
      </c>
      <c r="AB13">
        <v>280.3194382341299</v>
      </c>
      <c r="AC13">
        <v>253.5661444799494</v>
      </c>
      <c r="AD13">
        <v>204875.31046152921</v>
      </c>
      <c r="AE13">
        <v>280319.43823412992</v>
      </c>
      <c r="AF13">
        <v>1.27942564116398E-5</v>
      </c>
      <c r="AG13">
        <v>13</v>
      </c>
      <c r="AH13">
        <v>253566.14447994941</v>
      </c>
    </row>
    <row r="14" spans="1:34" x14ac:dyDescent="0.25">
      <c r="A14">
        <v>12</v>
      </c>
      <c r="B14">
        <v>100</v>
      </c>
      <c r="C14" t="s">
        <v>34</v>
      </c>
      <c r="D14">
        <v>5.3563999999999998</v>
      </c>
      <c r="E14">
        <v>18.670000000000002</v>
      </c>
      <c r="F14">
        <v>15.72</v>
      </c>
      <c r="G14">
        <v>85.77</v>
      </c>
      <c r="H14">
        <v>1.08</v>
      </c>
      <c r="I14">
        <v>11</v>
      </c>
      <c r="J14">
        <v>213.78</v>
      </c>
      <c r="K14">
        <v>54.38</v>
      </c>
      <c r="L14">
        <v>13</v>
      </c>
      <c r="M14">
        <v>9</v>
      </c>
      <c r="N14">
        <v>46.4</v>
      </c>
      <c r="O14">
        <v>26600.32</v>
      </c>
      <c r="P14">
        <v>177.96</v>
      </c>
      <c r="Q14">
        <v>793.28</v>
      </c>
      <c r="R14">
        <v>118.37</v>
      </c>
      <c r="S14">
        <v>86.27</v>
      </c>
      <c r="T14">
        <v>5536.4</v>
      </c>
      <c r="U14">
        <v>0.73</v>
      </c>
      <c r="V14">
        <v>0.77</v>
      </c>
      <c r="W14">
        <v>0.24</v>
      </c>
      <c r="X14">
        <v>0.31</v>
      </c>
      <c r="Y14">
        <v>2</v>
      </c>
      <c r="Z14">
        <v>10</v>
      </c>
      <c r="AA14">
        <v>202.50013474107499</v>
      </c>
      <c r="AB14">
        <v>277.06961802804869</v>
      </c>
      <c r="AC14">
        <v>250.62648255318419</v>
      </c>
      <c r="AD14">
        <v>202500.13474107499</v>
      </c>
      <c r="AE14">
        <v>277069.61802804872</v>
      </c>
      <c r="AF14">
        <v>1.2913107920202641E-5</v>
      </c>
      <c r="AG14">
        <v>13</v>
      </c>
      <c r="AH14">
        <v>250626.48255318421</v>
      </c>
    </row>
    <row r="15" spans="1:34" x14ac:dyDescent="0.25">
      <c r="A15">
        <v>13</v>
      </c>
      <c r="B15">
        <v>100</v>
      </c>
      <c r="C15" t="s">
        <v>34</v>
      </c>
      <c r="D15">
        <v>5.3705999999999996</v>
      </c>
      <c r="E15">
        <v>18.62</v>
      </c>
      <c r="F15">
        <v>15.71</v>
      </c>
      <c r="G15">
        <v>94.29</v>
      </c>
      <c r="H15">
        <v>1.1499999999999999</v>
      </c>
      <c r="I15">
        <v>10</v>
      </c>
      <c r="J15">
        <v>215.41</v>
      </c>
      <c r="K15">
        <v>54.38</v>
      </c>
      <c r="L15">
        <v>14</v>
      </c>
      <c r="M15">
        <v>8</v>
      </c>
      <c r="N15">
        <v>47.03</v>
      </c>
      <c r="O15">
        <v>26801</v>
      </c>
      <c r="P15">
        <v>173.37</v>
      </c>
      <c r="Q15">
        <v>793.21</v>
      </c>
      <c r="R15">
        <v>118.06</v>
      </c>
      <c r="S15">
        <v>86.27</v>
      </c>
      <c r="T15">
        <v>5386.47</v>
      </c>
      <c r="U15">
        <v>0.73</v>
      </c>
      <c r="V15">
        <v>0.77</v>
      </c>
      <c r="W15">
        <v>0.24</v>
      </c>
      <c r="X15">
        <v>0.3</v>
      </c>
      <c r="Y15">
        <v>2</v>
      </c>
      <c r="Z15">
        <v>10</v>
      </c>
      <c r="AA15">
        <v>201.12649653026421</v>
      </c>
      <c r="AB15">
        <v>275.19014562737738</v>
      </c>
      <c r="AC15">
        <v>248.92638436057641</v>
      </c>
      <c r="AD15">
        <v>201126.49653026421</v>
      </c>
      <c r="AE15">
        <v>275190.14562737738</v>
      </c>
      <c r="AF15">
        <v>1.294734101191851E-5</v>
      </c>
      <c r="AG15">
        <v>13</v>
      </c>
      <c r="AH15">
        <v>248926.3843605764</v>
      </c>
    </row>
    <row r="16" spans="1:34" x14ac:dyDescent="0.25">
      <c r="A16">
        <v>14</v>
      </c>
      <c r="B16">
        <v>100</v>
      </c>
      <c r="C16" t="s">
        <v>34</v>
      </c>
      <c r="D16">
        <v>5.3513000000000002</v>
      </c>
      <c r="E16">
        <v>18.690000000000001</v>
      </c>
      <c r="F16">
        <v>15.78</v>
      </c>
      <c r="G16">
        <v>94.69</v>
      </c>
      <c r="H16">
        <v>1.23</v>
      </c>
      <c r="I16">
        <v>10</v>
      </c>
      <c r="J16">
        <v>217.04</v>
      </c>
      <c r="K16">
        <v>54.38</v>
      </c>
      <c r="L16">
        <v>15</v>
      </c>
      <c r="M16">
        <v>6</v>
      </c>
      <c r="N16">
        <v>47.66</v>
      </c>
      <c r="O16">
        <v>27002.55</v>
      </c>
      <c r="P16">
        <v>172.13</v>
      </c>
      <c r="Q16">
        <v>793.24</v>
      </c>
      <c r="R16">
        <v>120.48</v>
      </c>
      <c r="S16">
        <v>86.27</v>
      </c>
      <c r="T16">
        <v>6595.43</v>
      </c>
      <c r="U16">
        <v>0.72</v>
      </c>
      <c r="V16">
        <v>0.77</v>
      </c>
      <c r="W16">
        <v>0.24</v>
      </c>
      <c r="X16">
        <v>0.37</v>
      </c>
      <c r="Y16">
        <v>2</v>
      </c>
      <c r="Z16">
        <v>10</v>
      </c>
      <c r="AA16">
        <v>201.194070036977</v>
      </c>
      <c r="AB16">
        <v>275.28260268039452</v>
      </c>
      <c r="AC16">
        <v>249.01001744221779</v>
      </c>
      <c r="AD16">
        <v>201194.07003697701</v>
      </c>
      <c r="AE16">
        <v>275282.60268039448</v>
      </c>
      <c r="AF16">
        <v>1.2900812936558211E-5</v>
      </c>
      <c r="AG16">
        <v>13</v>
      </c>
      <c r="AH16">
        <v>249010.0174422178</v>
      </c>
    </row>
    <row r="17" spans="1:34" x14ac:dyDescent="0.25">
      <c r="A17">
        <v>15</v>
      </c>
      <c r="B17">
        <v>100</v>
      </c>
      <c r="C17" t="s">
        <v>34</v>
      </c>
      <c r="D17">
        <v>5.3841000000000001</v>
      </c>
      <c r="E17">
        <v>18.57</v>
      </c>
      <c r="F17">
        <v>15.71</v>
      </c>
      <c r="G17">
        <v>104.71</v>
      </c>
      <c r="H17">
        <v>1.3</v>
      </c>
      <c r="I17">
        <v>9</v>
      </c>
      <c r="J17">
        <v>218.68</v>
      </c>
      <c r="K17">
        <v>54.38</v>
      </c>
      <c r="L17">
        <v>16</v>
      </c>
      <c r="M17">
        <v>0</v>
      </c>
      <c r="N17">
        <v>48.31</v>
      </c>
      <c r="O17">
        <v>27204.98</v>
      </c>
      <c r="P17">
        <v>169.61</v>
      </c>
      <c r="Q17">
        <v>793.36</v>
      </c>
      <c r="R17">
        <v>117.58</v>
      </c>
      <c r="S17">
        <v>86.27</v>
      </c>
      <c r="T17">
        <v>5148.08</v>
      </c>
      <c r="U17">
        <v>0.73</v>
      </c>
      <c r="V17">
        <v>0.78</v>
      </c>
      <c r="W17">
        <v>0.24</v>
      </c>
      <c r="X17">
        <v>0.3</v>
      </c>
      <c r="Y17">
        <v>2</v>
      </c>
      <c r="Z17">
        <v>10</v>
      </c>
      <c r="AA17">
        <v>199.9966165575386</v>
      </c>
      <c r="AB17">
        <v>273.64419400190872</v>
      </c>
      <c r="AC17">
        <v>247.5279761884851</v>
      </c>
      <c r="AD17">
        <v>199996.6165575386</v>
      </c>
      <c r="AE17">
        <v>273644.19400190859</v>
      </c>
      <c r="AF17">
        <v>1.297988655685965E-5</v>
      </c>
      <c r="AG17">
        <v>13</v>
      </c>
      <c r="AH17">
        <v>247527.9761884851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20"/>
  <dimension ref="A1:AH8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55</v>
      </c>
      <c r="C2" t="s">
        <v>34</v>
      </c>
      <c r="D2">
        <v>3.7412000000000001</v>
      </c>
      <c r="E2">
        <v>26.73</v>
      </c>
      <c r="F2">
        <v>21.06</v>
      </c>
      <c r="G2">
        <v>8.42</v>
      </c>
      <c r="H2">
        <v>0.15</v>
      </c>
      <c r="I2">
        <v>150</v>
      </c>
      <c r="J2">
        <v>116.05</v>
      </c>
      <c r="K2">
        <v>43.4</v>
      </c>
      <c r="L2">
        <v>1</v>
      </c>
      <c r="M2">
        <v>148</v>
      </c>
      <c r="N2">
        <v>16.649999999999999</v>
      </c>
      <c r="O2">
        <v>14546.17</v>
      </c>
      <c r="P2">
        <v>205.44</v>
      </c>
      <c r="Q2">
        <v>793.57</v>
      </c>
      <c r="R2">
        <v>296.69</v>
      </c>
      <c r="S2">
        <v>86.27</v>
      </c>
      <c r="T2">
        <v>93998.79</v>
      </c>
      <c r="U2">
        <v>0.28999999999999998</v>
      </c>
      <c r="V2">
        <v>0.57999999999999996</v>
      </c>
      <c r="W2">
        <v>0.46</v>
      </c>
      <c r="X2">
        <v>5.64</v>
      </c>
      <c r="Y2">
        <v>2</v>
      </c>
      <c r="Z2">
        <v>10</v>
      </c>
      <c r="AA2">
        <v>290.74870956728199</v>
      </c>
      <c r="AB2">
        <v>397.81521135774341</v>
      </c>
      <c r="AC2">
        <v>359.84828592291541</v>
      </c>
      <c r="AD2">
        <v>290748.70956728212</v>
      </c>
      <c r="AE2">
        <v>397815.21135774342</v>
      </c>
      <c r="AF2">
        <v>1.14788423228782E-5</v>
      </c>
      <c r="AG2">
        <v>18</v>
      </c>
      <c r="AH2">
        <v>359848.28592291538</v>
      </c>
    </row>
    <row r="3" spans="1:34" x14ac:dyDescent="0.25">
      <c r="A3">
        <v>1</v>
      </c>
      <c r="B3">
        <v>55</v>
      </c>
      <c r="C3" t="s">
        <v>34</v>
      </c>
      <c r="D3">
        <v>4.6599000000000004</v>
      </c>
      <c r="E3">
        <v>21.46</v>
      </c>
      <c r="F3">
        <v>17.89</v>
      </c>
      <c r="G3">
        <v>17.32</v>
      </c>
      <c r="H3">
        <v>0.3</v>
      </c>
      <c r="I3">
        <v>62</v>
      </c>
      <c r="J3">
        <v>117.34</v>
      </c>
      <c r="K3">
        <v>43.4</v>
      </c>
      <c r="L3">
        <v>2</v>
      </c>
      <c r="M3">
        <v>60</v>
      </c>
      <c r="N3">
        <v>16.940000000000001</v>
      </c>
      <c r="O3">
        <v>14705.49</v>
      </c>
      <c r="P3">
        <v>168.5</v>
      </c>
      <c r="Q3">
        <v>793.5</v>
      </c>
      <c r="R3">
        <v>191.53</v>
      </c>
      <c r="S3">
        <v>86.27</v>
      </c>
      <c r="T3">
        <v>41860.959999999999</v>
      </c>
      <c r="U3">
        <v>0.45</v>
      </c>
      <c r="V3">
        <v>0.68</v>
      </c>
      <c r="W3">
        <v>0.31</v>
      </c>
      <c r="X3">
        <v>2.48</v>
      </c>
      <c r="Y3">
        <v>2</v>
      </c>
      <c r="Z3">
        <v>10</v>
      </c>
      <c r="AA3">
        <v>213.396230435018</v>
      </c>
      <c r="AB3">
        <v>291.97813685830971</v>
      </c>
      <c r="AC3">
        <v>264.11215327052747</v>
      </c>
      <c r="AD3">
        <v>213396.23043501799</v>
      </c>
      <c r="AE3">
        <v>291978.13685830968</v>
      </c>
      <c r="AF3">
        <v>1.4297620373243919E-5</v>
      </c>
      <c r="AG3">
        <v>14</v>
      </c>
      <c r="AH3">
        <v>264112.15327052749</v>
      </c>
    </row>
    <row r="4" spans="1:34" x14ac:dyDescent="0.25">
      <c r="A4">
        <v>2</v>
      </c>
      <c r="B4">
        <v>55</v>
      </c>
      <c r="C4" t="s">
        <v>34</v>
      </c>
      <c r="D4">
        <v>5.1219000000000001</v>
      </c>
      <c r="E4">
        <v>19.52</v>
      </c>
      <c r="F4">
        <v>16.559999999999999</v>
      </c>
      <c r="G4">
        <v>26.85</v>
      </c>
      <c r="H4">
        <v>0.45</v>
      </c>
      <c r="I4">
        <v>37</v>
      </c>
      <c r="J4">
        <v>118.63</v>
      </c>
      <c r="K4">
        <v>43.4</v>
      </c>
      <c r="L4">
        <v>3</v>
      </c>
      <c r="M4">
        <v>35</v>
      </c>
      <c r="N4">
        <v>17.23</v>
      </c>
      <c r="O4">
        <v>14865.24</v>
      </c>
      <c r="P4">
        <v>149.25</v>
      </c>
      <c r="Q4">
        <v>793.29</v>
      </c>
      <c r="R4">
        <v>145.79</v>
      </c>
      <c r="S4">
        <v>86.27</v>
      </c>
      <c r="T4">
        <v>19113.39</v>
      </c>
      <c r="U4">
        <v>0.59</v>
      </c>
      <c r="V4">
        <v>0.74</v>
      </c>
      <c r="W4">
        <v>0.28000000000000003</v>
      </c>
      <c r="X4">
        <v>1.1399999999999999</v>
      </c>
      <c r="Y4">
        <v>2</v>
      </c>
      <c r="Z4">
        <v>10</v>
      </c>
      <c r="AA4">
        <v>189.70353427519879</v>
      </c>
      <c r="AB4">
        <v>259.56074472447671</v>
      </c>
      <c r="AC4">
        <v>234.7886315438416</v>
      </c>
      <c r="AD4">
        <v>189703.53427519879</v>
      </c>
      <c r="AE4">
        <v>259560.74472447671</v>
      </c>
      <c r="AF4">
        <v>1.5715140193935069E-5</v>
      </c>
      <c r="AG4">
        <v>13</v>
      </c>
      <c r="AH4">
        <v>234788.63154384159</v>
      </c>
    </row>
    <row r="5" spans="1:34" x14ac:dyDescent="0.25">
      <c r="A5">
        <v>3</v>
      </c>
      <c r="B5">
        <v>55</v>
      </c>
      <c r="C5" t="s">
        <v>34</v>
      </c>
      <c r="D5">
        <v>5.2377000000000002</v>
      </c>
      <c r="E5">
        <v>19.09</v>
      </c>
      <c r="F5">
        <v>16.36</v>
      </c>
      <c r="G5">
        <v>36.36</v>
      </c>
      <c r="H5">
        <v>0.59</v>
      </c>
      <c r="I5">
        <v>27</v>
      </c>
      <c r="J5">
        <v>119.93</v>
      </c>
      <c r="K5">
        <v>43.4</v>
      </c>
      <c r="L5">
        <v>4</v>
      </c>
      <c r="M5">
        <v>25</v>
      </c>
      <c r="N5">
        <v>17.53</v>
      </c>
      <c r="O5">
        <v>15025.44</v>
      </c>
      <c r="P5">
        <v>141.55000000000001</v>
      </c>
      <c r="Q5">
        <v>793.29</v>
      </c>
      <c r="R5">
        <v>139.93</v>
      </c>
      <c r="S5">
        <v>86.27</v>
      </c>
      <c r="T5">
        <v>16235.27</v>
      </c>
      <c r="U5">
        <v>0.62</v>
      </c>
      <c r="V5">
        <v>0.74</v>
      </c>
      <c r="W5">
        <v>0.26</v>
      </c>
      <c r="X5">
        <v>0.95</v>
      </c>
      <c r="Y5">
        <v>2</v>
      </c>
      <c r="Z5">
        <v>10</v>
      </c>
      <c r="AA5">
        <v>186.00861389265529</v>
      </c>
      <c r="AB5">
        <v>254.50519164870059</v>
      </c>
      <c r="AC5">
        <v>230.2155733581026</v>
      </c>
      <c r="AD5">
        <v>186008.61389265541</v>
      </c>
      <c r="AE5">
        <v>254505.19164870059</v>
      </c>
      <c r="AF5">
        <v>1.6070440616523888E-5</v>
      </c>
      <c r="AG5">
        <v>13</v>
      </c>
      <c r="AH5">
        <v>230215.57335810261</v>
      </c>
    </row>
    <row r="6" spans="1:34" x14ac:dyDescent="0.25">
      <c r="A6">
        <v>4</v>
      </c>
      <c r="B6">
        <v>55</v>
      </c>
      <c r="C6" t="s">
        <v>34</v>
      </c>
      <c r="D6">
        <v>5.3621999999999996</v>
      </c>
      <c r="E6">
        <v>18.649999999999999</v>
      </c>
      <c r="F6">
        <v>16.09</v>
      </c>
      <c r="G6">
        <v>48.26</v>
      </c>
      <c r="H6">
        <v>0.73</v>
      </c>
      <c r="I6">
        <v>20</v>
      </c>
      <c r="J6">
        <v>121.23</v>
      </c>
      <c r="K6">
        <v>43.4</v>
      </c>
      <c r="L6">
        <v>5</v>
      </c>
      <c r="M6">
        <v>18</v>
      </c>
      <c r="N6">
        <v>17.829999999999998</v>
      </c>
      <c r="O6">
        <v>15186.08</v>
      </c>
      <c r="P6">
        <v>131.53</v>
      </c>
      <c r="Q6">
        <v>793.26</v>
      </c>
      <c r="R6">
        <v>130.66999999999999</v>
      </c>
      <c r="S6">
        <v>86.27</v>
      </c>
      <c r="T6">
        <v>11640.68</v>
      </c>
      <c r="U6">
        <v>0.66</v>
      </c>
      <c r="V6">
        <v>0.76</v>
      </c>
      <c r="W6">
        <v>0.25</v>
      </c>
      <c r="X6">
        <v>0.68</v>
      </c>
      <c r="Y6">
        <v>2</v>
      </c>
      <c r="Z6">
        <v>10</v>
      </c>
      <c r="AA6">
        <v>181.69576344247349</v>
      </c>
      <c r="AB6">
        <v>248.60415939323141</v>
      </c>
      <c r="AC6">
        <v>224.87772733894269</v>
      </c>
      <c r="AD6">
        <v>181695.76344247349</v>
      </c>
      <c r="AE6">
        <v>248604.15939323141</v>
      </c>
      <c r="AF6">
        <v>1.645243459417767E-5</v>
      </c>
      <c r="AG6">
        <v>13</v>
      </c>
      <c r="AH6">
        <v>224877.7273389427</v>
      </c>
    </row>
    <row r="7" spans="1:34" x14ac:dyDescent="0.25">
      <c r="A7">
        <v>5</v>
      </c>
      <c r="B7">
        <v>55</v>
      </c>
      <c r="C7" t="s">
        <v>34</v>
      </c>
      <c r="D7">
        <v>5.4242999999999997</v>
      </c>
      <c r="E7">
        <v>18.440000000000001</v>
      </c>
      <c r="F7">
        <v>15.97</v>
      </c>
      <c r="G7">
        <v>59.88</v>
      </c>
      <c r="H7">
        <v>0.86</v>
      </c>
      <c r="I7">
        <v>16</v>
      </c>
      <c r="J7">
        <v>122.54</v>
      </c>
      <c r="K7">
        <v>43.4</v>
      </c>
      <c r="L7">
        <v>6</v>
      </c>
      <c r="M7">
        <v>8</v>
      </c>
      <c r="N7">
        <v>18.14</v>
      </c>
      <c r="O7">
        <v>15347.16</v>
      </c>
      <c r="P7">
        <v>123.54</v>
      </c>
      <c r="Q7">
        <v>793.3</v>
      </c>
      <c r="R7">
        <v>126.45</v>
      </c>
      <c r="S7">
        <v>86.27</v>
      </c>
      <c r="T7">
        <v>9549.77</v>
      </c>
      <c r="U7">
        <v>0.68</v>
      </c>
      <c r="V7">
        <v>0.76</v>
      </c>
      <c r="W7">
        <v>0.25</v>
      </c>
      <c r="X7">
        <v>0.56000000000000005</v>
      </c>
      <c r="Y7">
        <v>2</v>
      </c>
      <c r="Z7">
        <v>10</v>
      </c>
      <c r="AA7">
        <v>178.88827319674101</v>
      </c>
      <c r="AB7">
        <v>244.7628273812939</v>
      </c>
      <c r="AC7">
        <v>221.40300666287999</v>
      </c>
      <c r="AD7">
        <v>178888.27319674101</v>
      </c>
      <c r="AE7">
        <v>244762.8273812939</v>
      </c>
      <c r="AF7">
        <v>1.664297134929655E-5</v>
      </c>
      <c r="AG7">
        <v>13</v>
      </c>
      <c r="AH7">
        <v>221403.00666288001</v>
      </c>
    </row>
    <row r="8" spans="1:34" x14ac:dyDescent="0.25">
      <c r="A8">
        <v>6</v>
      </c>
      <c r="B8">
        <v>55</v>
      </c>
      <c r="C8" t="s">
        <v>34</v>
      </c>
      <c r="D8">
        <v>5.4168000000000003</v>
      </c>
      <c r="E8">
        <v>18.46</v>
      </c>
      <c r="F8">
        <v>15.99</v>
      </c>
      <c r="G8">
        <v>59.98</v>
      </c>
      <c r="H8">
        <v>1</v>
      </c>
      <c r="I8">
        <v>16</v>
      </c>
      <c r="J8">
        <v>123.85</v>
      </c>
      <c r="K8">
        <v>43.4</v>
      </c>
      <c r="L8">
        <v>7</v>
      </c>
      <c r="M8">
        <v>0</v>
      </c>
      <c r="N8">
        <v>18.45</v>
      </c>
      <c r="O8">
        <v>15508.69</v>
      </c>
      <c r="P8">
        <v>123.96</v>
      </c>
      <c r="Q8">
        <v>793.32</v>
      </c>
      <c r="R8">
        <v>126.91</v>
      </c>
      <c r="S8">
        <v>86.27</v>
      </c>
      <c r="T8">
        <v>9780.7099999999991</v>
      </c>
      <c r="U8">
        <v>0.68</v>
      </c>
      <c r="V8">
        <v>0.76</v>
      </c>
      <c r="W8">
        <v>0.27</v>
      </c>
      <c r="X8">
        <v>0.57999999999999996</v>
      </c>
      <c r="Y8">
        <v>2</v>
      </c>
      <c r="Z8">
        <v>10</v>
      </c>
      <c r="AA8">
        <v>179.09463443327729</v>
      </c>
      <c r="AB8">
        <v>245.0451799291381</v>
      </c>
      <c r="AC8">
        <v>221.6584118798423</v>
      </c>
      <c r="AD8">
        <v>179094.63443327739</v>
      </c>
      <c r="AE8">
        <v>245045.1799291381</v>
      </c>
      <c r="AF8">
        <v>1.6619959663895721E-5</v>
      </c>
      <c r="AG8">
        <v>13</v>
      </c>
      <c r="AH8">
        <v>221658.41187984229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1"/>
  <dimension ref="A1:Z14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34</v>
      </c>
      <c r="D2">
        <v>2.5998000000000001</v>
      </c>
      <c r="E2">
        <v>38.46</v>
      </c>
      <c r="F2">
        <v>25.76</v>
      </c>
      <c r="G2">
        <v>5.9</v>
      </c>
      <c r="H2">
        <v>0.09</v>
      </c>
      <c r="I2">
        <v>262</v>
      </c>
      <c r="J2">
        <v>194.77</v>
      </c>
      <c r="K2">
        <v>54.38</v>
      </c>
      <c r="L2">
        <v>1</v>
      </c>
      <c r="M2">
        <v>260</v>
      </c>
      <c r="N2">
        <v>39.4</v>
      </c>
      <c r="O2">
        <v>24256.19</v>
      </c>
      <c r="P2">
        <v>356.92</v>
      </c>
      <c r="Q2">
        <v>794.04</v>
      </c>
      <c r="R2">
        <v>454.82</v>
      </c>
      <c r="S2">
        <v>86.27</v>
      </c>
      <c r="T2">
        <v>172506.11</v>
      </c>
      <c r="U2">
        <v>0.19</v>
      </c>
      <c r="V2">
        <v>0.47</v>
      </c>
      <c r="W2">
        <v>0.63</v>
      </c>
      <c r="X2">
        <v>10.33</v>
      </c>
      <c r="Y2">
        <v>2</v>
      </c>
      <c r="Z2">
        <v>10</v>
      </c>
    </row>
    <row r="3" spans="1:26" x14ac:dyDescent="0.25">
      <c r="A3">
        <v>1</v>
      </c>
      <c r="B3">
        <v>100</v>
      </c>
      <c r="C3" t="s">
        <v>34</v>
      </c>
      <c r="D3">
        <v>4.0015999999999998</v>
      </c>
      <c r="E3">
        <v>24.99</v>
      </c>
      <c r="F3">
        <v>18.82</v>
      </c>
      <c r="G3">
        <v>12.01</v>
      </c>
      <c r="H3">
        <v>0.18</v>
      </c>
      <c r="I3">
        <v>94</v>
      </c>
      <c r="J3">
        <v>196.32</v>
      </c>
      <c r="K3">
        <v>54.38</v>
      </c>
      <c r="L3">
        <v>2</v>
      </c>
      <c r="M3">
        <v>92</v>
      </c>
      <c r="N3">
        <v>39.950000000000003</v>
      </c>
      <c r="O3">
        <v>24447.22</v>
      </c>
      <c r="P3">
        <v>257.02999999999997</v>
      </c>
      <c r="Q3">
        <v>793.62</v>
      </c>
      <c r="R3">
        <v>221.39</v>
      </c>
      <c r="S3">
        <v>86.27</v>
      </c>
      <c r="T3">
        <v>56629.72</v>
      </c>
      <c r="U3">
        <v>0.39</v>
      </c>
      <c r="V3">
        <v>0.65</v>
      </c>
      <c r="W3">
        <v>0.37</v>
      </c>
      <c r="X3">
        <v>3.4</v>
      </c>
      <c r="Y3">
        <v>2</v>
      </c>
      <c r="Z3">
        <v>10</v>
      </c>
    </row>
    <row r="4" spans="1:26" x14ac:dyDescent="0.25">
      <c r="A4">
        <v>2</v>
      </c>
      <c r="B4">
        <v>100</v>
      </c>
      <c r="C4" t="s">
        <v>34</v>
      </c>
      <c r="D4">
        <v>4.4366000000000003</v>
      </c>
      <c r="E4">
        <v>22.54</v>
      </c>
      <c r="F4">
        <v>17.73</v>
      </c>
      <c r="G4">
        <v>18.03</v>
      </c>
      <c r="H4">
        <v>0.27</v>
      </c>
      <c r="I4">
        <v>59</v>
      </c>
      <c r="J4">
        <v>197.88</v>
      </c>
      <c r="K4">
        <v>54.38</v>
      </c>
      <c r="L4">
        <v>3</v>
      </c>
      <c r="M4">
        <v>57</v>
      </c>
      <c r="N4">
        <v>40.5</v>
      </c>
      <c r="O4">
        <v>24639</v>
      </c>
      <c r="P4">
        <v>239.06</v>
      </c>
      <c r="Q4">
        <v>793.25</v>
      </c>
      <c r="R4">
        <v>185.74</v>
      </c>
      <c r="S4">
        <v>86.27</v>
      </c>
      <c r="T4">
        <v>38978.230000000003</v>
      </c>
      <c r="U4">
        <v>0.46</v>
      </c>
      <c r="V4">
        <v>0.69</v>
      </c>
      <c r="W4">
        <v>0.32</v>
      </c>
      <c r="X4">
        <v>2.3199999999999998</v>
      </c>
      <c r="Y4">
        <v>2</v>
      </c>
      <c r="Z4">
        <v>10</v>
      </c>
    </row>
    <row r="5" spans="1:26" x14ac:dyDescent="0.25">
      <c r="A5">
        <v>3</v>
      </c>
      <c r="B5">
        <v>100</v>
      </c>
      <c r="C5" t="s">
        <v>34</v>
      </c>
      <c r="D5">
        <v>4.7461000000000002</v>
      </c>
      <c r="E5">
        <v>21.07</v>
      </c>
      <c r="F5">
        <v>16.920000000000002</v>
      </c>
      <c r="G5">
        <v>24.17</v>
      </c>
      <c r="H5">
        <v>0.36</v>
      </c>
      <c r="I5">
        <v>42</v>
      </c>
      <c r="J5">
        <v>199.44</v>
      </c>
      <c r="K5">
        <v>54.38</v>
      </c>
      <c r="L5">
        <v>4</v>
      </c>
      <c r="M5">
        <v>40</v>
      </c>
      <c r="N5">
        <v>41.06</v>
      </c>
      <c r="O5">
        <v>24831.54</v>
      </c>
      <c r="P5">
        <v>224.7</v>
      </c>
      <c r="Q5">
        <v>793.23</v>
      </c>
      <c r="R5">
        <v>158.41999999999999</v>
      </c>
      <c r="S5">
        <v>86.27</v>
      </c>
      <c r="T5">
        <v>25404.67</v>
      </c>
      <c r="U5">
        <v>0.54</v>
      </c>
      <c r="V5">
        <v>0.72</v>
      </c>
      <c r="W5">
        <v>0.28999999999999998</v>
      </c>
      <c r="X5">
        <v>1.51</v>
      </c>
      <c r="Y5">
        <v>2</v>
      </c>
      <c r="Z5">
        <v>10</v>
      </c>
    </row>
    <row r="6" spans="1:26" x14ac:dyDescent="0.25">
      <c r="A6">
        <v>4</v>
      </c>
      <c r="B6">
        <v>100</v>
      </c>
      <c r="C6" t="s">
        <v>34</v>
      </c>
      <c r="D6">
        <v>4.8815999999999997</v>
      </c>
      <c r="E6">
        <v>20.49</v>
      </c>
      <c r="F6">
        <v>16.690000000000001</v>
      </c>
      <c r="G6">
        <v>30.34</v>
      </c>
      <c r="H6">
        <v>0.44</v>
      </c>
      <c r="I6">
        <v>33</v>
      </c>
      <c r="J6">
        <v>201.01</v>
      </c>
      <c r="K6">
        <v>54.38</v>
      </c>
      <c r="L6">
        <v>5</v>
      </c>
      <c r="M6">
        <v>31</v>
      </c>
      <c r="N6">
        <v>41.63</v>
      </c>
      <c r="O6">
        <v>25024.84</v>
      </c>
      <c r="P6">
        <v>218.53</v>
      </c>
      <c r="Q6">
        <v>793.23</v>
      </c>
      <c r="R6">
        <v>150.87</v>
      </c>
      <c r="S6">
        <v>86.27</v>
      </c>
      <c r="T6">
        <v>21674.63</v>
      </c>
      <c r="U6">
        <v>0.56999999999999995</v>
      </c>
      <c r="V6">
        <v>0.73</v>
      </c>
      <c r="W6">
        <v>0.27</v>
      </c>
      <c r="X6">
        <v>1.28</v>
      </c>
      <c r="Y6">
        <v>2</v>
      </c>
      <c r="Z6">
        <v>10</v>
      </c>
    </row>
    <row r="7" spans="1:26" x14ac:dyDescent="0.25">
      <c r="A7">
        <v>5</v>
      </c>
      <c r="B7">
        <v>100</v>
      </c>
      <c r="C7" t="s">
        <v>34</v>
      </c>
      <c r="D7">
        <v>5.0168999999999997</v>
      </c>
      <c r="E7">
        <v>19.93</v>
      </c>
      <c r="F7">
        <v>16.37</v>
      </c>
      <c r="G7">
        <v>36.369999999999997</v>
      </c>
      <c r="H7">
        <v>0.53</v>
      </c>
      <c r="I7">
        <v>27</v>
      </c>
      <c r="J7">
        <v>202.58</v>
      </c>
      <c r="K7">
        <v>54.38</v>
      </c>
      <c r="L7">
        <v>6</v>
      </c>
      <c r="M7">
        <v>25</v>
      </c>
      <c r="N7">
        <v>42.2</v>
      </c>
      <c r="O7">
        <v>25218.93</v>
      </c>
      <c r="P7">
        <v>211.3</v>
      </c>
      <c r="Q7">
        <v>793.22</v>
      </c>
      <c r="R7">
        <v>139.88</v>
      </c>
      <c r="S7">
        <v>86.27</v>
      </c>
      <c r="T7">
        <v>16208.21</v>
      </c>
      <c r="U7">
        <v>0.62</v>
      </c>
      <c r="V7">
        <v>0.74</v>
      </c>
      <c r="W7">
        <v>0.26</v>
      </c>
      <c r="X7">
        <v>0.96</v>
      </c>
      <c r="Y7">
        <v>2</v>
      </c>
      <c r="Z7">
        <v>10</v>
      </c>
    </row>
    <row r="8" spans="1:26" x14ac:dyDescent="0.25">
      <c r="A8">
        <v>6</v>
      </c>
      <c r="B8">
        <v>100</v>
      </c>
      <c r="C8" t="s">
        <v>34</v>
      </c>
      <c r="D8">
        <v>5.0693000000000001</v>
      </c>
      <c r="E8">
        <v>19.73</v>
      </c>
      <c r="F8">
        <v>16.32</v>
      </c>
      <c r="G8">
        <v>42.56</v>
      </c>
      <c r="H8">
        <v>0.61</v>
      </c>
      <c r="I8">
        <v>23</v>
      </c>
      <c r="J8">
        <v>204.16</v>
      </c>
      <c r="K8">
        <v>54.38</v>
      </c>
      <c r="L8">
        <v>7</v>
      </c>
      <c r="M8">
        <v>21</v>
      </c>
      <c r="N8">
        <v>42.78</v>
      </c>
      <c r="O8">
        <v>25413.94</v>
      </c>
      <c r="P8">
        <v>207.27</v>
      </c>
      <c r="Q8">
        <v>793.3</v>
      </c>
      <c r="R8">
        <v>138.41</v>
      </c>
      <c r="S8">
        <v>86.27</v>
      </c>
      <c r="T8">
        <v>15493.79</v>
      </c>
      <c r="U8">
        <v>0.62</v>
      </c>
      <c r="V8">
        <v>0.75</v>
      </c>
      <c r="W8">
        <v>0.26</v>
      </c>
      <c r="X8">
        <v>0.91</v>
      </c>
      <c r="Y8">
        <v>2</v>
      </c>
      <c r="Z8">
        <v>10</v>
      </c>
    </row>
    <row r="9" spans="1:26" x14ac:dyDescent="0.25">
      <c r="A9">
        <v>7</v>
      </c>
      <c r="B9">
        <v>100</v>
      </c>
      <c r="C9" t="s">
        <v>34</v>
      </c>
      <c r="D9">
        <v>5.1775000000000002</v>
      </c>
      <c r="E9">
        <v>19.309999999999999</v>
      </c>
      <c r="F9">
        <v>16.059999999999999</v>
      </c>
      <c r="G9">
        <v>50.71</v>
      </c>
      <c r="H9">
        <v>0.69</v>
      </c>
      <c r="I9">
        <v>19</v>
      </c>
      <c r="J9">
        <v>205.75</v>
      </c>
      <c r="K9">
        <v>54.38</v>
      </c>
      <c r="L9">
        <v>8</v>
      </c>
      <c r="M9">
        <v>17</v>
      </c>
      <c r="N9">
        <v>43.37</v>
      </c>
      <c r="O9">
        <v>25609.61</v>
      </c>
      <c r="P9">
        <v>200.72</v>
      </c>
      <c r="Q9">
        <v>793.29</v>
      </c>
      <c r="R9">
        <v>129.53</v>
      </c>
      <c r="S9">
        <v>86.27</v>
      </c>
      <c r="T9">
        <v>11074.9</v>
      </c>
      <c r="U9">
        <v>0.67</v>
      </c>
      <c r="V9">
        <v>0.76</v>
      </c>
      <c r="W9">
        <v>0.25</v>
      </c>
      <c r="X9">
        <v>0.65</v>
      </c>
      <c r="Y9">
        <v>2</v>
      </c>
      <c r="Z9">
        <v>10</v>
      </c>
    </row>
    <row r="10" spans="1:26" x14ac:dyDescent="0.25">
      <c r="A10">
        <v>8</v>
      </c>
      <c r="B10">
        <v>100</v>
      </c>
      <c r="C10" t="s">
        <v>34</v>
      </c>
      <c r="D10">
        <v>5.2092000000000001</v>
      </c>
      <c r="E10">
        <v>19.2</v>
      </c>
      <c r="F10">
        <v>16.02</v>
      </c>
      <c r="G10">
        <v>56.54</v>
      </c>
      <c r="H10">
        <v>0.77</v>
      </c>
      <c r="I10">
        <v>17</v>
      </c>
      <c r="J10">
        <v>207.34</v>
      </c>
      <c r="K10">
        <v>54.38</v>
      </c>
      <c r="L10">
        <v>9</v>
      </c>
      <c r="M10">
        <v>15</v>
      </c>
      <c r="N10">
        <v>43.96</v>
      </c>
      <c r="O10">
        <v>25806.1</v>
      </c>
      <c r="P10">
        <v>196.86</v>
      </c>
      <c r="Q10">
        <v>793.24</v>
      </c>
      <c r="R10">
        <v>128.43</v>
      </c>
      <c r="S10">
        <v>86.27</v>
      </c>
      <c r="T10">
        <v>10534.29</v>
      </c>
      <c r="U10">
        <v>0.67</v>
      </c>
      <c r="V10">
        <v>0.76</v>
      </c>
      <c r="W10">
        <v>0.25</v>
      </c>
      <c r="X10">
        <v>0.61</v>
      </c>
      <c r="Y10">
        <v>2</v>
      </c>
      <c r="Z10">
        <v>10</v>
      </c>
    </row>
    <row r="11" spans="1:26" x14ac:dyDescent="0.25">
      <c r="A11">
        <v>9</v>
      </c>
      <c r="B11">
        <v>100</v>
      </c>
      <c r="C11" t="s">
        <v>34</v>
      </c>
      <c r="D11">
        <v>5.2815000000000003</v>
      </c>
      <c r="E11">
        <v>18.93</v>
      </c>
      <c r="F11">
        <v>15.83</v>
      </c>
      <c r="G11">
        <v>63.34</v>
      </c>
      <c r="H11">
        <v>0.85</v>
      </c>
      <c r="I11">
        <v>15</v>
      </c>
      <c r="J11">
        <v>208.94</v>
      </c>
      <c r="K11">
        <v>54.38</v>
      </c>
      <c r="L11">
        <v>10</v>
      </c>
      <c r="M11">
        <v>13</v>
      </c>
      <c r="N11">
        <v>44.56</v>
      </c>
      <c r="O11">
        <v>26003.41</v>
      </c>
      <c r="P11">
        <v>191.3</v>
      </c>
      <c r="Q11">
        <v>793.23</v>
      </c>
      <c r="R11">
        <v>121.95</v>
      </c>
      <c r="S11">
        <v>86.27</v>
      </c>
      <c r="T11">
        <v>7306.59</v>
      </c>
      <c r="U11">
        <v>0.71</v>
      </c>
      <c r="V11">
        <v>0.77</v>
      </c>
      <c r="W11">
        <v>0.24</v>
      </c>
      <c r="X11">
        <v>0.42</v>
      </c>
      <c r="Y11">
        <v>2</v>
      </c>
      <c r="Z11">
        <v>10</v>
      </c>
    </row>
    <row r="12" spans="1:26" x14ac:dyDescent="0.25">
      <c r="A12">
        <v>10</v>
      </c>
      <c r="B12">
        <v>100</v>
      </c>
      <c r="C12" t="s">
        <v>34</v>
      </c>
      <c r="D12">
        <v>5.2710999999999997</v>
      </c>
      <c r="E12">
        <v>18.97</v>
      </c>
      <c r="F12">
        <v>15.91</v>
      </c>
      <c r="G12">
        <v>68.19</v>
      </c>
      <c r="H12">
        <v>0.93</v>
      </c>
      <c r="I12">
        <v>14</v>
      </c>
      <c r="J12">
        <v>210.55</v>
      </c>
      <c r="K12">
        <v>54.38</v>
      </c>
      <c r="L12">
        <v>11</v>
      </c>
      <c r="M12">
        <v>12</v>
      </c>
      <c r="N12">
        <v>45.17</v>
      </c>
      <c r="O12">
        <v>26201.54</v>
      </c>
      <c r="P12">
        <v>188.25</v>
      </c>
      <c r="Q12">
        <v>793.22</v>
      </c>
      <c r="R12">
        <v>124.88</v>
      </c>
      <c r="S12">
        <v>86.27</v>
      </c>
      <c r="T12">
        <v>8777.42</v>
      </c>
      <c r="U12">
        <v>0.69</v>
      </c>
      <c r="V12">
        <v>0.77</v>
      </c>
      <c r="W12">
        <v>0.24</v>
      </c>
      <c r="X12">
        <v>0.5</v>
      </c>
      <c r="Y12">
        <v>2</v>
      </c>
      <c r="Z12">
        <v>10</v>
      </c>
    </row>
    <row r="13" spans="1:26" x14ac:dyDescent="0.25">
      <c r="A13">
        <v>11</v>
      </c>
      <c r="B13">
        <v>100</v>
      </c>
      <c r="C13" t="s">
        <v>34</v>
      </c>
      <c r="D13">
        <v>5.3071000000000002</v>
      </c>
      <c r="E13">
        <v>18.84</v>
      </c>
      <c r="F13">
        <v>15.86</v>
      </c>
      <c r="G13">
        <v>79.3</v>
      </c>
      <c r="H13">
        <v>1</v>
      </c>
      <c r="I13">
        <v>12</v>
      </c>
      <c r="J13">
        <v>212.16</v>
      </c>
      <c r="K13">
        <v>54.38</v>
      </c>
      <c r="L13">
        <v>12</v>
      </c>
      <c r="M13">
        <v>10</v>
      </c>
      <c r="N13">
        <v>45.78</v>
      </c>
      <c r="O13">
        <v>26400.51</v>
      </c>
      <c r="P13">
        <v>183.6</v>
      </c>
      <c r="Q13">
        <v>793.22</v>
      </c>
      <c r="R13">
        <v>123.21</v>
      </c>
      <c r="S13">
        <v>86.27</v>
      </c>
      <c r="T13">
        <v>7948.66</v>
      </c>
      <c r="U13">
        <v>0.7</v>
      </c>
      <c r="V13">
        <v>0.77</v>
      </c>
      <c r="W13">
        <v>0.24</v>
      </c>
      <c r="X13">
        <v>0.45</v>
      </c>
      <c r="Y13">
        <v>2</v>
      </c>
      <c r="Z13">
        <v>10</v>
      </c>
    </row>
    <row r="14" spans="1:26" x14ac:dyDescent="0.25">
      <c r="A14">
        <v>12</v>
      </c>
      <c r="B14">
        <v>100</v>
      </c>
      <c r="C14" t="s">
        <v>34</v>
      </c>
      <c r="D14">
        <v>5.3563999999999998</v>
      </c>
      <c r="E14">
        <v>18.670000000000002</v>
      </c>
      <c r="F14">
        <v>15.72</v>
      </c>
      <c r="G14">
        <v>85.77</v>
      </c>
      <c r="H14">
        <v>1.08</v>
      </c>
      <c r="I14">
        <v>11</v>
      </c>
      <c r="J14">
        <v>213.78</v>
      </c>
      <c r="K14">
        <v>54.38</v>
      </c>
      <c r="L14">
        <v>13</v>
      </c>
      <c r="M14">
        <v>9</v>
      </c>
      <c r="N14">
        <v>46.4</v>
      </c>
      <c r="O14">
        <v>26600.32</v>
      </c>
      <c r="P14">
        <v>177.96</v>
      </c>
      <c r="Q14">
        <v>793.28</v>
      </c>
      <c r="R14">
        <v>118.37</v>
      </c>
      <c r="S14">
        <v>86.27</v>
      </c>
      <c r="T14">
        <v>5536.4</v>
      </c>
      <c r="U14">
        <v>0.73</v>
      </c>
      <c r="V14">
        <v>0.77</v>
      </c>
      <c r="W14">
        <v>0.24</v>
      </c>
      <c r="X14">
        <v>0.31</v>
      </c>
      <c r="Y14">
        <v>2</v>
      </c>
      <c r="Z14">
        <v>10</v>
      </c>
    </row>
    <row r="15" spans="1:26" x14ac:dyDescent="0.25">
      <c r="A15">
        <v>13</v>
      </c>
      <c r="B15">
        <v>100</v>
      </c>
      <c r="C15" t="s">
        <v>34</v>
      </c>
      <c r="D15">
        <v>5.3705999999999996</v>
      </c>
      <c r="E15">
        <v>18.62</v>
      </c>
      <c r="F15">
        <v>15.71</v>
      </c>
      <c r="G15">
        <v>94.29</v>
      </c>
      <c r="H15">
        <v>1.1499999999999999</v>
      </c>
      <c r="I15">
        <v>10</v>
      </c>
      <c r="J15">
        <v>215.41</v>
      </c>
      <c r="K15">
        <v>54.38</v>
      </c>
      <c r="L15">
        <v>14</v>
      </c>
      <c r="M15">
        <v>8</v>
      </c>
      <c r="N15">
        <v>47.03</v>
      </c>
      <c r="O15">
        <v>26801</v>
      </c>
      <c r="P15">
        <v>173.37</v>
      </c>
      <c r="Q15">
        <v>793.21</v>
      </c>
      <c r="R15">
        <v>118.06</v>
      </c>
      <c r="S15">
        <v>86.27</v>
      </c>
      <c r="T15">
        <v>5386.47</v>
      </c>
      <c r="U15">
        <v>0.73</v>
      </c>
      <c r="V15">
        <v>0.77</v>
      </c>
      <c r="W15">
        <v>0.24</v>
      </c>
      <c r="X15">
        <v>0.3</v>
      </c>
      <c r="Y15">
        <v>2</v>
      </c>
      <c r="Z15">
        <v>10</v>
      </c>
    </row>
    <row r="16" spans="1:26" x14ac:dyDescent="0.25">
      <c r="A16">
        <v>14</v>
      </c>
      <c r="B16">
        <v>100</v>
      </c>
      <c r="C16" t="s">
        <v>34</v>
      </c>
      <c r="D16">
        <v>5.3513000000000002</v>
      </c>
      <c r="E16">
        <v>18.690000000000001</v>
      </c>
      <c r="F16">
        <v>15.78</v>
      </c>
      <c r="G16">
        <v>94.69</v>
      </c>
      <c r="H16">
        <v>1.23</v>
      </c>
      <c r="I16">
        <v>10</v>
      </c>
      <c r="J16">
        <v>217.04</v>
      </c>
      <c r="K16">
        <v>54.38</v>
      </c>
      <c r="L16">
        <v>15</v>
      </c>
      <c r="M16">
        <v>6</v>
      </c>
      <c r="N16">
        <v>47.66</v>
      </c>
      <c r="O16">
        <v>27002.55</v>
      </c>
      <c r="P16">
        <v>172.13</v>
      </c>
      <c r="Q16">
        <v>793.24</v>
      </c>
      <c r="R16">
        <v>120.48</v>
      </c>
      <c r="S16">
        <v>86.27</v>
      </c>
      <c r="T16">
        <v>6595.43</v>
      </c>
      <c r="U16">
        <v>0.72</v>
      </c>
      <c r="V16">
        <v>0.77</v>
      </c>
      <c r="W16">
        <v>0.24</v>
      </c>
      <c r="X16">
        <v>0.37</v>
      </c>
      <c r="Y16">
        <v>2</v>
      </c>
      <c r="Z16">
        <v>10</v>
      </c>
    </row>
    <row r="17" spans="1:26" x14ac:dyDescent="0.25">
      <c r="A17">
        <v>15</v>
      </c>
      <c r="B17">
        <v>100</v>
      </c>
      <c r="C17" t="s">
        <v>34</v>
      </c>
      <c r="D17">
        <v>5.3841000000000001</v>
      </c>
      <c r="E17">
        <v>18.57</v>
      </c>
      <c r="F17">
        <v>15.71</v>
      </c>
      <c r="G17">
        <v>104.71</v>
      </c>
      <c r="H17">
        <v>1.3</v>
      </c>
      <c r="I17">
        <v>9</v>
      </c>
      <c r="J17">
        <v>218.68</v>
      </c>
      <c r="K17">
        <v>54.38</v>
      </c>
      <c r="L17">
        <v>16</v>
      </c>
      <c r="M17">
        <v>0</v>
      </c>
      <c r="N17">
        <v>48.31</v>
      </c>
      <c r="O17">
        <v>27204.98</v>
      </c>
      <c r="P17">
        <v>169.61</v>
      </c>
      <c r="Q17">
        <v>793.36</v>
      </c>
      <c r="R17">
        <v>117.58</v>
      </c>
      <c r="S17">
        <v>86.27</v>
      </c>
      <c r="T17">
        <v>5148.08</v>
      </c>
      <c r="U17">
        <v>0.73</v>
      </c>
      <c r="V17">
        <v>0.78</v>
      </c>
      <c r="W17">
        <v>0.24</v>
      </c>
      <c r="X17">
        <v>0.3</v>
      </c>
      <c r="Y17">
        <v>2</v>
      </c>
      <c r="Z17">
        <v>10</v>
      </c>
    </row>
    <row r="18" spans="1:26" x14ac:dyDescent="0.25">
      <c r="A18">
        <v>0</v>
      </c>
      <c r="B18">
        <v>40</v>
      </c>
      <c r="C18" t="s">
        <v>34</v>
      </c>
      <c r="D18">
        <v>4.1837999999999997</v>
      </c>
      <c r="E18">
        <v>23.9</v>
      </c>
      <c r="F18">
        <v>19.75</v>
      </c>
      <c r="G18">
        <v>10.130000000000001</v>
      </c>
      <c r="H18">
        <v>0.2</v>
      </c>
      <c r="I18">
        <v>117</v>
      </c>
      <c r="J18">
        <v>89.87</v>
      </c>
      <c r="K18">
        <v>37.549999999999997</v>
      </c>
      <c r="L18">
        <v>1</v>
      </c>
      <c r="M18">
        <v>115</v>
      </c>
      <c r="N18">
        <v>11.32</v>
      </c>
      <c r="O18">
        <v>11317.98</v>
      </c>
      <c r="P18">
        <v>159.80000000000001</v>
      </c>
      <c r="Q18">
        <v>793.52</v>
      </c>
      <c r="R18">
        <v>252.76</v>
      </c>
      <c r="S18">
        <v>86.27</v>
      </c>
      <c r="T18">
        <v>72201.95</v>
      </c>
      <c r="U18">
        <v>0.34</v>
      </c>
      <c r="V18">
        <v>0.62</v>
      </c>
      <c r="W18">
        <v>0.41</v>
      </c>
      <c r="X18">
        <v>4.33</v>
      </c>
      <c r="Y18">
        <v>2</v>
      </c>
      <c r="Z18">
        <v>10</v>
      </c>
    </row>
    <row r="19" spans="1:26" x14ac:dyDescent="0.25">
      <c r="A19">
        <v>1</v>
      </c>
      <c r="B19">
        <v>40</v>
      </c>
      <c r="C19" t="s">
        <v>34</v>
      </c>
      <c r="D19">
        <v>4.9958999999999998</v>
      </c>
      <c r="E19">
        <v>20.02</v>
      </c>
      <c r="F19">
        <v>17.170000000000002</v>
      </c>
      <c r="G19">
        <v>21.46</v>
      </c>
      <c r="H19">
        <v>0.39</v>
      </c>
      <c r="I19">
        <v>48</v>
      </c>
      <c r="J19">
        <v>91.1</v>
      </c>
      <c r="K19">
        <v>37.549999999999997</v>
      </c>
      <c r="L19">
        <v>2</v>
      </c>
      <c r="M19">
        <v>46</v>
      </c>
      <c r="N19">
        <v>11.54</v>
      </c>
      <c r="O19">
        <v>11468.97</v>
      </c>
      <c r="P19">
        <v>130.84</v>
      </c>
      <c r="Q19">
        <v>793.36</v>
      </c>
      <c r="R19">
        <v>166.66</v>
      </c>
      <c r="S19">
        <v>86.27</v>
      </c>
      <c r="T19">
        <v>29495.61</v>
      </c>
      <c r="U19">
        <v>0.52</v>
      </c>
      <c r="V19">
        <v>0.71</v>
      </c>
      <c r="W19">
        <v>0.3</v>
      </c>
      <c r="X19">
        <v>1.76</v>
      </c>
      <c r="Y19">
        <v>2</v>
      </c>
      <c r="Z19">
        <v>10</v>
      </c>
    </row>
    <row r="20" spans="1:26" x14ac:dyDescent="0.25">
      <c r="A20">
        <v>2</v>
      </c>
      <c r="B20">
        <v>40</v>
      </c>
      <c r="C20" t="s">
        <v>34</v>
      </c>
      <c r="D20">
        <v>5.2759999999999998</v>
      </c>
      <c r="E20">
        <v>18.95</v>
      </c>
      <c r="F20">
        <v>16.47</v>
      </c>
      <c r="G20">
        <v>34.07</v>
      </c>
      <c r="H20">
        <v>0.56999999999999995</v>
      </c>
      <c r="I20">
        <v>29</v>
      </c>
      <c r="J20">
        <v>92.32</v>
      </c>
      <c r="K20">
        <v>37.549999999999997</v>
      </c>
      <c r="L20">
        <v>3</v>
      </c>
      <c r="M20">
        <v>27</v>
      </c>
      <c r="N20">
        <v>11.77</v>
      </c>
      <c r="O20">
        <v>11620.34</v>
      </c>
      <c r="P20">
        <v>116.38</v>
      </c>
      <c r="Q20">
        <v>793.26</v>
      </c>
      <c r="R20">
        <v>143.22</v>
      </c>
      <c r="S20">
        <v>86.27</v>
      </c>
      <c r="T20">
        <v>17869.560000000001</v>
      </c>
      <c r="U20">
        <v>0.6</v>
      </c>
      <c r="V20">
        <v>0.74</v>
      </c>
      <c r="W20">
        <v>0.27</v>
      </c>
      <c r="X20">
        <v>1.06</v>
      </c>
      <c r="Y20">
        <v>2</v>
      </c>
      <c r="Z20">
        <v>10</v>
      </c>
    </row>
    <row r="21" spans="1:26" x14ac:dyDescent="0.25">
      <c r="A21">
        <v>3</v>
      </c>
      <c r="B21">
        <v>40</v>
      </c>
      <c r="C21" t="s">
        <v>34</v>
      </c>
      <c r="D21">
        <v>5.4115000000000002</v>
      </c>
      <c r="E21">
        <v>18.48</v>
      </c>
      <c r="F21">
        <v>16.14</v>
      </c>
      <c r="G21">
        <v>46.12</v>
      </c>
      <c r="H21">
        <v>0.75</v>
      </c>
      <c r="I21">
        <v>21</v>
      </c>
      <c r="J21">
        <v>93.55</v>
      </c>
      <c r="K21">
        <v>37.549999999999997</v>
      </c>
      <c r="L21">
        <v>4</v>
      </c>
      <c r="M21">
        <v>6</v>
      </c>
      <c r="N21">
        <v>12</v>
      </c>
      <c r="O21">
        <v>11772.07</v>
      </c>
      <c r="P21">
        <v>105.77</v>
      </c>
      <c r="Q21">
        <v>793.35</v>
      </c>
      <c r="R21">
        <v>131.77000000000001</v>
      </c>
      <c r="S21">
        <v>86.27</v>
      </c>
      <c r="T21">
        <v>12183.66</v>
      </c>
      <c r="U21">
        <v>0.65</v>
      </c>
      <c r="V21">
        <v>0.75</v>
      </c>
      <c r="W21">
        <v>0.27</v>
      </c>
      <c r="X21">
        <v>0.73</v>
      </c>
      <c r="Y21">
        <v>2</v>
      </c>
      <c r="Z21">
        <v>10</v>
      </c>
    </row>
    <row r="22" spans="1:26" x14ac:dyDescent="0.25">
      <c r="A22">
        <v>4</v>
      </c>
      <c r="B22">
        <v>40</v>
      </c>
      <c r="C22" t="s">
        <v>34</v>
      </c>
      <c r="D22">
        <v>5.4093</v>
      </c>
      <c r="E22">
        <v>18.489999999999998</v>
      </c>
      <c r="F22">
        <v>16.149999999999999</v>
      </c>
      <c r="G22">
        <v>46.14</v>
      </c>
      <c r="H22">
        <v>0.93</v>
      </c>
      <c r="I22">
        <v>21</v>
      </c>
      <c r="J22">
        <v>94.79</v>
      </c>
      <c r="K22">
        <v>37.549999999999997</v>
      </c>
      <c r="L22">
        <v>5</v>
      </c>
      <c r="M22">
        <v>0</v>
      </c>
      <c r="N22">
        <v>12.23</v>
      </c>
      <c r="O22">
        <v>11924.18</v>
      </c>
      <c r="P22">
        <v>107.15</v>
      </c>
      <c r="Q22">
        <v>793.34</v>
      </c>
      <c r="R22">
        <v>131.96</v>
      </c>
      <c r="S22">
        <v>86.27</v>
      </c>
      <c r="T22">
        <v>12278.25</v>
      </c>
      <c r="U22">
        <v>0.65</v>
      </c>
      <c r="V22">
        <v>0.75</v>
      </c>
      <c r="W22">
        <v>0.28000000000000003</v>
      </c>
      <c r="X22">
        <v>0.74</v>
      </c>
      <c r="Y22">
        <v>2</v>
      </c>
      <c r="Z22">
        <v>10</v>
      </c>
    </row>
    <row r="23" spans="1:26" x14ac:dyDescent="0.25">
      <c r="A23">
        <v>0</v>
      </c>
      <c r="B23">
        <v>30</v>
      </c>
      <c r="C23" t="s">
        <v>34</v>
      </c>
      <c r="D23">
        <v>4.532</v>
      </c>
      <c r="E23">
        <v>22.07</v>
      </c>
      <c r="F23">
        <v>18.77</v>
      </c>
      <c r="G23">
        <v>12.11</v>
      </c>
      <c r="H23">
        <v>0.24</v>
      </c>
      <c r="I23">
        <v>93</v>
      </c>
      <c r="J23">
        <v>71.52</v>
      </c>
      <c r="K23">
        <v>32.270000000000003</v>
      </c>
      <c r="L23">
        <v>1</v>
      </c>
      <c r="M23">
        <v>91</v>
      </c>
      <c r="N23">
        <v>8.25</v>
      </c>
      <c r="O23">
        <v>9054.6</v>
      </c>
      <c r="P23">
        <v>127.01</v>
      </c>
      <c r="Q23">
        <v>793.64</v>
      </c>
      <c r="R23">
        <v>219.84</v>
      </c>
      <c r="S23">
        <v>86.27</v>
      </c>
      <c r="T23">
        <v>55861.01</v>
      </c>
      <c r="U23">
        <v>0.39</v>
      </c>
      <c r="V23">
        <v>0.65</v>
      </c>
      <c r="W23">
        <v>0.37</v>
      </c>
      <c r="X23">
        <v>3.36</v>
      </c>
      <c r="Y23">
        <v>2</v>
      </c>
      <c r="Z23">
        <v>10</v>
      </c>
    </row>
    <row r="24" spans="1:26" x14ac:dyDescent="0.25">
      <c r="A24">
        <v>1</v>
      </c>
      <c r="B24">
        <v>30</v>
      </c>
      <c r="C24" t="s">
        <v>34</v>
      </c>
      <c r="D24">
        <v>5.24</v>
      </c>
      <c r="E24">
        <v>19.079999999999998</v>
      </c>
      <c r="F24">
        <v>16.649999999999999</v>
      </c>
      <c r="G24">
        <v>26.29</v>
      </c>
      <c r="H24">
        <v>0.48</v>
      </c>
      <c r="I24">
        <v>38</v>
      </c>
      <c r="J24">
        <v>72.7</v>
      </c>
      <c r="K24">
        <v>32.270000000000003</v>
      </c>
      <c r="L24">
        <v>2</v>
      </c>
      <c r="M24">
        <v>36</v>
      </c>
      <c r="N24">
        <v>8.43</v>
      </c>
      <c r="O24">
        <v>9200.25</v>
      </c>
      <c r="P24">
        <v>101.74</v>
      </c>
      <c r="Q24">
        <v>793.3</v>
      </c>
      <c r="R24">
        <v>149.02000000000001</v>
      </c>
      <c r="S24">
        <v>86.27</v>
      </c>
      <c r="T24">
        <v>20725.810000000001</v>
      </c>
      <c r="U24">
        <v>0.57999999999999996</v>
      </c>
      <c r="V24">
        <v>0.73</v>
      </c>
      <c r="W24">
        <v>0.28000000000000003</v>
      </c>
      <c r="X24">
        <v>1.24</v>
      </c>
      <c r="Y24">
        <v>2</v>
      </c>
      <c r="Z24">
        <v>10</v>
      </c>
    </row>
    <row r="25" spans="1:26" x14ac:dyDescent="0.25">
      <c r="A25">
        <v>2</v>
      </c>
      <c r="B25">
        <v>30</v>
      </c>
      <c r="C25" t="s">
        <v>34</v>
      </c>
      <c r="D25">
        <v>5.3419999999999996</v>
      </c>
      <c r="E25">
        <v>18.72</v>
      </c>
      <c r="F25">
        <v>16.440000000000001</v>
      </c>
      <c r="G25">
        <v>35.229999999999997</v>
      </c>
      <c r="H25">
        <v>0.71</v>
      </c>
      <c r="I25">
        <v>28</v>
      </c>
      <c r="J25">
        <v>73.88</v>
      </c>
      <c r="K25">
        <v>32.270000000000003</v>
      </c>
      <c r="L25">
        <v>3</v>
      </c>
      <c r="M25">
        <v>0</v>
      </c>
      <c r="N25">
        <v>8.61</v>
      </c>
      <c r="O25">
        <v>9346.23</v>
      </c>
      <c r="P25">
        <v>94.45</v>
      </c>
      <c r="Q25">
        <v>793.48</v>
      </c>
      <c r="R25">
        <v>141.19</v>
      </c>
      <c r="S25">
        <v>86.27</v>
      </c>
      <c r="T25">
        <v>16861</v>
      </c>
      <c r="U25">
        <v>0.61</v>
      </c>
      <c r="V25">
        <v>0.74</v>
      </c>
      <c r="W25">
        <v>0.3</v>
      </c>
      <c r="X25">
        <v>1.03</v>
      </c>
      <c r="Y25">
        <v>2</v>
      </c>
      <c r="Z25">
        <v>10</v>
      </c>
    </row>
    <row r="26" spans="1:26" x14ac:dyDescent="0.25">
      <c r="A26">
        <v>0</v>
      </c>
      <c r="B26">
        <v>15</v>
      </c>
      <c r="C26" t="s">
        <v>34</v>
      </c>
      <c r="D26">
        <v>5.0552999999999999</v>
      </c>
      <c r="E26">
        <v>19.78</v>
      </c>
      <c r="F26">
        <v>17.47</v>
      </c>
      <c r="G26">
        <v>19.059999999999999</v>
      </c>
      <c r="H26">
        <v>0.43</v>
      </c>
      <c r="I26">
        <v>55</v>
      </c>
      <c r="J26">
        <v>39.78</v>
      </c>
      <c r="K26">
        <v>19.54</v>
      </c>
      <c r="L26">
        <v>1</v>
      </c>
      <c r="M26">
        <v>7</v>
      </c>
      <c r="N26">
        <v>4.24</v>
      </c>
      <c r="O26">
        <v>5140</v>
      </c>
      <c r="P26">
        <v>67.81</v>
      </c>
      <c r="Q26">
        <v>793.63</v>
      </c>
      <c r="R26">
        <v>174.54</v>
      </c>
      <c r="S26">
        <v>86.27</v>
      </c>
      <c r="T26">
        <v>33398.879999999997</v>
      </c>
      <c r="U26">
        <v>0.49</v>
      </c>
      <c r="V26">
        <v>0.7</v>
      </c>
      <c r="W26">
        <v>0.37</v>
      </c>
      <c r="X26">
        <v>2.06</v>
      </c>
      <c r="Y26">
        <v>2</v>
      </c>
      <c r="Z26">
        <v>10</v>
      </c>
    </row>
    <row r="27" spans="1:26" x14ac:dyDescent="0.25">
      <c r="A27">
        <v>1</v>
      </c>
      <c r="B27">
        <v>15</v>
      </c>
      <c r="C27" t="s">
        <v>34</v>
      </c>
      <c r="D27">
        <v>5.0651000000000002</v>
      </c>
      <c r="E27">
        <v>19.739999999999998</v>
      </c>
      <c r="F27">
        <v>17.440000000000001</v>
      </c>
      <c r="G27">
        <v>19.38</v>
      </c>
      <c r="H27">
        <v>0.84</v>
      </c>
      <c r="I27">
        <v>54</v>
      </c>
      <c r="J27">
        <v>40.89</v>
      </c>
      <c r="K27">
        <v>19.54</v>
      </c>
      <c r="L27">
        <v>2</v>
      </c>
      <c r="M27">
        <v>0</v>
      </c>
      <c r="N27">
        <v>4.3499999999999996</v>
      </c>
      <c r="O27">
        <v>5277.26</v>
      </c>
      <c r="P27">
        <v>69.16</v>
      </c>
      <c r="Q27">
        <v>793.57</v>
      </c>
      <c r="R27">
        <v>173.48</v>
      </c>
      <c r="S27">
        <v>86.27</v>
      </c>
      <c r="T27">
        <v>32876.239999999998</v>
      </c>
      <c r="U27">
        <v>0.5</v>
      </c>
      <c r="V27">
        <v>0.7</v>
      </c>
      <c r="W27">
        <v>0.38</v>
      </c>
      <c r="X27">
        <v>2.0299999999999998</v>
      </c>
      <c r="Y27">
        <v>2</v>
      </c>
      <c r="Z27">
        <v>10</v>
      </c>
    </row>
    <row r="28" spans="1:26" x14ac:dyDescent="0.25">
      <c r="A28">
        <v>0</v>
      </c>
      <c r="B28">
        <v>70</v>
      </c>
      <c r="C28" t="s">
        <v>34</v>
      </c>
      <c r="D28">
        <v>3.3216999999999999</v>
      </c>
      <c r="E28">
        <v>30.11</v>
      </c>
      <c r="F28">
        <v>22.53</v>
      </c>
      <c r="G28">
        <v>7.31</v>
      </c>
      <c r="H28">
        <v>0.12</v>
      </c>
      <c r="I28">
        <v>185</v>
      </c>
      <c r="J28">
        <v>141.81</v>
      </c>
      <c r="K28">
        <v>47.83</v>
      </c>
      <c r="L28">
        <v>1</v>
      </c>
      <c r="M28">
        <v>183</v>
      </c>
      <c r="N28">
        <v>22.98</v>
      </c>
      <c r="O28">
        <v>17723.39</v>
      </c>
      <c r="P28">
        <v>252.63</v>
      </c>
      <c r="Q28">
        <v>793.79</v>
      </c>
      <c r="R28">
        <v>346.11</v>
      </c>
      <c r="S28">
        <v>86.27</v>
      </c>
      <c r="T28">
        <v>118532.53</v>
      </c>
      <c r="U28">
        <v>0.25</v>
      </c>
      <c r="V28">
        <v>0.54</v>
      </c>
      <c r="W28">
        <v>0.52</v>
      </c>
      <c r="X28">
        <v>7.11</v>
      </c>
      <c r="Y28">
        <v>2</v>
      </c>
      <c r="Z28">
        <v>10</v>
      </c>
    </row>
    <row r="29" spans="1:26" x14ac:dyDescent="0.25">
      <c r="A29">
        <v>1</v>
      </c>
      <c r="B29">
        <v>70</v>
      </c>
      <c r="C29" t="s">
        <v>34</v>
      </c>
      <c r="D29">
        <v>4.5387000000000004</v>
      </c>
      <c r="E29">
        <v>22.03</v>
      </c>
      <c r="F29">
        <v>17.75</v>
      </c>
      <c r="G29">
        <v>15</v>
      </c>
      <c r="H29">
        <v>0.25</v>
      </c>
      <c r="I29">
        <v>71</v>
      </c>
      <c r="J29">
        <v>143.16999999999999</v>
      </c>
      <c r="K29">
        <v>47.83</v>
      </c>
      <c r="L29">
        <v>2</v>
      </c>
      <c r="M29">
        <v>69</v>
      </c>
      <c r="N29">
        <v>23.34</v>
      </c>
      <c r="O29">
        <v>17891.86</v>
      </c>
      <c r="P29">
        <v>193.82</v>
      </c>
      <c r="Q29">
        <v>793.39</v>
      </c>
      <c r="R29">
        <v>186.24</v>
      </c>
      <c r="S29">
        <v>86.27</v>
      </c>
      <c r="T29">
        <v>39168.01</v>
      </c>
      <c r="U29">
        <v>0.46</v>
      </c>
      <c r="V29">
        <v>0.69</v>
      </c>
      <c r="W29">
        <v>0.31</v>
      </c>
      <c r="X29">
        <v>2.34</v>
      </c>
      <c r="Y29">
        <v>2</v>
      </c>
      <c r="Z29">
        <v>10</v>
      </c>
    </row>
    <row r="30" spans="1:26" x14ac:dyDescent="0.25">
      <c r="A30">
        <v>2</v>
      </c>
      <c r="B30">
        <v>70</v>
      </c>
      <c r="C30" t="s">
        <v>34</v>
      </c>
      <c r="D30">
        <v>4.8581000000000003</v>
      </c>
      <c r="E30">
        <v>20.58</v>
      </c>
      <c r="F30">
        <v>17.059999999999999</v>
      </c>
      <c r="G30">
        <v>22.74</v>
      </c>
      <c r="H30">
        <v>0.37</v>
      </c>
      <c r="I30">
        <v>45</v>
      </c>
      <c r="J30">
        <v>144.54</v>
      </c>
      <c r="K30">
        <v>47.83</v>
      </c>
      <c r="L30">
        <v>3</v>
      </c>
      <c r="M30">
        <v>43</v>
      </c>
      <c r="N30">
        <v>23.71</v>
      </c>
      <c r="O30">
        <v>18060.849999999999</v>
      </c>
      <c r="P30">
        <v>181.7</v>
      </c>
      <c r="Q30">
        <v>793.5</v>
      </c>
      <c r="R30">
        <v>162.87</v>
      </c>
      <c r="S30">
        <v>86.27</v>
      </c>
      <c r="T30">
        <v>27616.33</v>
      </c>
      <c r="U30">
        <v>0.53</v>
      </c>
      <c r="V30">
        <v>0.71</v>
      </c>
      <c r="W30">
        <v>0.28999999999999998</v>
      </c>
      <c r="X30">
        <v>1.64</v>
      </c>
      <c r="Y30">
        <v>2</v>
      </c>
      <c r="Z30">
        <v>10</v>
      </c>
    </row>
    <row r="31" spans="1:26" x14ac:dyDescent="0.25">
      <c r="A31">
        <v>3</v>
      </c>
      <c r="B31">
        <v>70</v>
      </c>
      <c r="C31" t="s">
        <v>34</v>
      </c>
      <c r="D31">
        <v>5.0614999999999997</v>
      </c>
      <c r="E31">
        <v>19.760000000000002</v>
      </c>
      <c r="F31">
        <v>16.600000000000001</v>
      </c>
      <c r="G31">
        <v>31.13</v>
      </c>
      <c r="H31">
        <v>0.49</v>
      </c>
      <c r="I31">
        <v>32</v>
      </c>
      <c r="J31">
        <v>145.91999999999999</v>
      </c>
      <c r="K31">
        <v>47.83</v>
      </c>
      <c r="L31">
        <v>4</v>
      </c>
      <c r="M31">
        <v>30</v>
      </c>
      <c r="N31">
        <v>24.09</v>
      </c>
      <c r="O31">
        <v>18230.349999999999</v>
      </c>
      <c r="P31">
        <v>172.15</v>
      </c>
      <c r="Q31">
        <v>793.38</v>
      </c>
      <c r="R31">
        <v>148.07</v>
      </c>
      <c r="S31">
        <v>86.27</v>
      </c>
      <c r="T31">
        <v>20279.28</v>
      </c>
      <c r="U31">
        <v>0.57999999999999996</v>
      </c>
      <c r="V31">
        <v>0.73</v>
      </c>
      <c r="W31">
        <v>0.27</v>
      </c>
      <c r="X31">
        <v>1.19</v>
      </c>
      <c r="Y31">
        <v>2</v>
      </c>
      <c r="Z31">
        <v>10</v>
      </c>
    </row>
    <row r="32" spans="1:26" x14ac:dyDescent="0.25">
      <c r="A32">
        <v>4</v>
      </c>
      <c r="B32">
        <v>70</v>
      </c>
      <c r="C32" t="s">
        <v>34</v>
      </c>
      <c r="D32">
        <v>5.2297000000000002</v>
      </c>
      <c r="E32">
        <v>19.12</v>
      </c>
      <c r="F32">
        <v>16.170000000000002</v>
      </c>
      <c r="G32">
        <v>38.81</v>
      </c>
      <c r="H32">
        <v>0.6</v>
      </c>
      <c r="I32">
        <v>25</v>
      </c>
      <c r="J32">
        <v>147.30000000000001</v>
      </c>
      <c r="K32">
        <v>47.83</v>
      </c>
      <c r="L32">
        <v>5</v>
      </c>
      <c r="M32">
        <v>23</v>
      </c>
      <c r="N32">
        <v>24.47</v>
      </c>
      <c r="O32">
        <v>18400.38</v>
      </c>
      <c r="P32">
        <v>161.97999999999999</v>
      </c>
      <c r="Q32">
        <v>793.33</v>
      </c>
      <c r="R32">
        <v>133.06</v>
      </c>
      <c r="S32">
        <v>86.27</v>
      </c>
      <c r="T32">
        <v>12808.07</v>
      </c>
      <c r="U32">
        <v>0.65</v>
      </c>
      <c r="V32">
        <v>0.75</v>
      </c>
      <c r="W32">
        <v>0.26</v>
      </c>
      <c r="X32">
        <v>0.76</v>
      </c>
      <c r="Y32">
        <v>2</v>
      </c>
      <c r="Z32">
        <v>10</v>
      </c>
    </row>
    <row r="33" spans="1:26" x14ac:dyDescent="0.25">
      <c r="A33">
        <v>5</v>
      </c>
      <c r="B33">
        <v>70</v>
      </c>
      <c r="C33" t="s">
        <v>34</v>
      </c>
      <c r="D33">
        <v>5.2880000000000003</v>
      </c>
      <c r="E33">
        <v>18.91</v>
      </c>
      <c r="F33">
        <v>16.100000000000001</v>
      </c>
      <c r="G33">
        <v>48.31</v>
      </c>
      <c r="H33">
        <v>0.71</v>
      </c>
      <c r="I33">
        <v>20</v>
      </c>
      <c r="J33">
        <v>148.68</v>
      </c>
      <c r="K33">
        <v>47.83</v>
      </c>
      <c r="L33">
        <v>6</v>
      </c>
      <c r="M33">
        <v>18</v>
      </c>
      <c r="N33">
        <v>24.85</v>
      </c>
      <c r="O33">
        <v>18570.939999999999</v>
      </c>
      <c r="P33">
        <v>156.78</v>
      </c>
      <c r="Q33">
        <v>793.26</v>
      </c>
      <c r="R33">
        <v>131.21</v>
      </c>
      <c r="S33">
        <v>86.27</v>
      </c>
      <c r="T33">
        <v>11908.65</v>
      </c>
      <c r="U33">
        <v>0.66</v>
      </c>
      <c r="V33">
        <v>0.76</v>
      </c>
      <c r="W33">
        <v>0.25</v>
      </c>
      <c r="X33">
        <v>0.69</v>
      </c>
      <c r="Y33">
        <v>2</v>
      </c>
      <c r="Z33">
        <v>10</v>
      </c>
    </row>
    <row r="34" spans="1:26" x14ac:dyDescent="0.25">
      <c r="A34">
        <v>6</v>
      </c>
      <c r="B34">
        <v>70</v>
      </c>
      <c r="C34" t="s">
        <v>34</v>
      </c>
      <c r="D34">
        <v>5.3331999999999997</v>
      </c>
      <c r="E34">
        <v>18.75</v>
      </c>
      <c r="F34">
        <v>16.03</v>
      </c>
      <c r="G34">
        <v>56.58</v>
      </c>
      <c r="H34">
        <v>0.83</v>
      </c>
      <c r="I34">
        <v>17</v>
      </c>
      <c r="J34">
        <v>150.07</v>
      </c>
      <c r="K34">
        <v>47.83</v>
      </c>
      <c r="L34">
        <v>7</v>
      </c>
      <c r="M34">
        <v>15</v>
      </c>
      <c r="N34">
        <v>25.24</v>
      </c>
      <c r="O34">
        <v>18742.03</v>
      </c>
      <c r="P34">
        <v>150.28</v>
      </c>
      <c r="Q34">
        <v>793.23</v>
      </c>
      <c r="R34">
        <v>128.82</v>
      </c>
      <c r="S34">
        <v>86.27</v>
      </c>
      <c r="T34">
        <v>10727.67</v>
      </c>
      <c r="U34">
        <v>0.67</v>
      </c>
      <c r="V34">
        <v>0.76</v>
      </c>
      <c r="W34">
        <v>0.25</v>
      </c>
      <c r="X34">
        <v>0.62</v>
      </c>
      <c r="Y34">
        <v>2</v>
      </c>
      <c r="Z34">
        <v>10</v>
      </c>
    </row>
    <row r="35" spans="1:26" x14ac:dyDescent="0.25">
      <c r="A35">
        <v>7</v>
      </c>
      <c r="B35">
        <v>70</v>
      </c>
      <c r="C35" t="s">
        <v>34</v>
      </c>
      <c r="D35">
        <v>5.3924000000000003</v>
      </c>
      <c r="E35">
        <v>18.54</v>
      </c>
      <c r="F35">
        <v>15.91</v>
      </c>
      <c r="G35">
        <v>68.19</v>
      </c>
      <c r="H35">
        <v>0.94</v>
      </c>
      <c r="I35">
        <v>14</v>
      </c>
      <c r="J35">
        <v>151.46</v>
      </c>
      <c r="K35">
        <v>47.83</v>
      </c>
      <c r="L35">
        <v>8</v>
      </c>
      <c r="M35">
        <v>11</v>
      </c>
      <c r="N35">
        <v>25.63</v>
      </c>
      <c r="O35">
        <v>18913.66</v>
      </c>
      <c r="P35">
        <v>143.46</v>
      </c>
      <c r="Q35">
        <v>793.23</v>
      </c>
      <c r="R35">
        <v>124.7</v>
      </c>
      <c r="S35">
        <v>86.27</v>
      </c>
      <c r="T35">
        <v>8683.51</v>
      </c>
      <c r="U35">
        <v>0.69</v>
      </c>
      <c r="V35">
        <v>0.77</v>
      </c>
      <c r="W35">
        <v>0.25</v>
      </c>
      <c r="X35">
        <v>0.5</v>
      </c>
      <c r="Y35">
        <v>2</v>
      </c>
      <c r="Z35">
        <v>10</v>
      </c>
    </row>
    <row r="36" spans="1:26" x14ac:dyDescent="0.25">
      <c r="A36">
        <v>8</v>
      </c>
      <c r="B36">
        <v>70</v>
      </c>
      <c r="C36" t="s">
        <v>34</v>
      </c>
      <c r="D36">
        <v>5.4253999999999998</v>
      </c>
      <c r="E36">
        <v>18.43</v>
      </c>
      <c r="F36">
        <v>15.83</v>
      </c>
      <c r="G36">
        <v>73.05</v>
      </c>
      <c r="H36">
        <v>1.04</v>
      </c>
      <c r="I36">
        <v>13</v>
      </c>
      <c r="J36">
        <v>152.85</v>
      </c>
      <c r="K36">
        <v>47.83</v>
      </c>
      <c r="L36">
        <v>9</v>
      </c>
      <c r="M36">
        <v>1</v>
      </c>
      <c r="N36">
        <v>26.03</v>
      </c>
      <c r="O36">
        <v>19085.830000000002</v>
      </c>
      <c r="P36">
        <v>138.87</v>
      </c>
      <c r="Q36">
        <v>793.26</v>
      </c>
      <c r="R36">
        <v>121.44</v>
      </c>
      <c r="S36">
        <v>86.27</v>
      </c>
      <c r="T36">
        <v>7057.97</v>
      </c>
      <c r="U36">
        <v>0.71</v>
      </c>
      <c r="V36">
        <v>0.77</v>
      </c>
      <c r="W36">
        <v>0.25</v>
      </c>
      <c r="X36">
        <v>0.42</v>
      </c>
      <c r="Y36">
        <v>2</v>
      </c>
      <c r="Z36">
        <v>10</v>
      </c>
    </row>
    <row r="37" spans="1:26" x14ac:dyDescent="0.25">
      <c r="A37">
        <v>9</v>
      </c>
      <c r="B37">
        <v>70</v>
      </c>
      <c r="C37" t="s">
        <v>34</v>
      </c>
      <c r="D37">
        <v>5.4275000000000002</v>
      </c>
      <c r="E37">
        <v>18.420000000000002</v>
      </c>
      <c r="F37">
        <v>15.82</v>
      </c>
      <c r="G37">
        <v>73.02</v>
      </c>
      <c r="H37">
        <v>1.1499999999999999</v>
      </c>
      <c r="I37">
        <v>13</v>
      </c>
      <c r="J37">
        <v>154.25</v>
      </c>
      <c r="K37">
        <v>47.83</v>
      </c>
      <c r="L37">
        <v>10</v>
      </c>
      <c r="M37">
        <v>0</v>
      </c>
      <c r="N37">
        <v>26.43</v>
      </c>
      <c r="O37">
        <v>19258.55</v>
      </c>
      <c r="P37">
        <v>139.79</v>
      </c>
      <c r="Q37">
        <v>793.26</v>
      </c>
      <c r="R37">
        <v>121.17</v>
      </c>
      <c r="S37">
        <v>86.27</v>
      </c>
      <c r="T37">
        <v>6923.36</v>
      </c>
      <c r="U37">
        <v>0.71</v>
      </c>
      <c r="V37">
        <v>0.77</v>
      </c>
      <c r="W37">
        <v>0.25</v>
      </c>
      <c r="X37">
        <v>0.41</v>
      </c>
      <c r="Y37">
        <v>2</v>
      </c>
      <c r="Z37">
        <v>10</v>
      </c>
    </row>
    <row r="38" spans="1:26" x14ac:dyDescent="0.25">
      <c r="A38">
        <v>0</v>
      </c>
      <c r="B38">
        <v>90</v>
      </c>
      <c r="C38" t="s">
        <v>34</v>
      </c>
      <c r="D38">
        <v>2.8315000000000001</v>
      </c>
      <c r="E38">
        <v>35.32</v>
      </c>
      <c r="F38">
        <v>24.58</v>
      </c>
      <c r="G38">
        <v>6.3</v>
      </c>
      <c r="H38">
        <v>0.1</v>
      </c>
      <c r="I38">
        <v>234</v>
      </c>
      <c r="J38">
        <v>176.73</v>
      </c>
      <c r="K38">
        <v>52.44</v>
      </c>
      <c r="L38">
        <v>1</v>
      </c>
      <c r="M38">
        <v>232</v>
      </c>
      <c r="N38">
        <v>33.29</v>
      </c>
      <c r="O38">
        <v>22031.19</v>
      </c>
      <c r="P38">
        <v>319.45</v>
      </c>
      <c r="Q38">
        <v>793.78</v>
      </c>
      <c r="R38">
        <v>415.02</v>
      </c>
      <c r="S38">
        <v>86.27</v>
      </c>
      <c r="T38">
        <v>152746.94</v>
      </c>
      <c r="U38">
        <v>0.21</v>
      </c>
      <c r="V38">
        <v>0.5</v>
      </c>
      <c r="W38">
        <v>0.59</v>
      </c>
      <c r="X38">
        <v>9.15</v>
      </c>
      <c r="Y38">
        <v>2</v>
      </c>
      <c r="Z38">
        <v>10</v>
      </c>
    </row>
    <row r="39" spans="1:26" x14ac:dyDescent="0.25">
      <c r="A39">
        <v>1</v>
      </c>
      <c r="B39">
        <v>90</v>
      </c>
      <c r="C39" t="s">
        <v>34</v>
      </c>
      <c r="D39">
        <v>4.1787999999999998</v>
      </c>
      <c r="E39">
        <v>23.93</v>
      </c>
      <c r="F39">
        <v>18.45</v>
      </c>
      <c r="G39">
        <v>12.87</v>
      </c>
      <c r="H39">
        <v>0.2</v>
      </c>
      <c r="I39">
        <v>86</v>
      </c>
      <c r="J39">
        <v>178.21</v>
      </c>
      <c r="K39">
        <v>52.44</v>
      </c>
      <c r="L39">
        <v>2</v>
      </c>
      <c r="M39">
        <v>84</v>
      </c>
      <c r="N39">
        <v>33.770000000000003</v>
      </c>
      <c r="O39">
        <v>22213.89</v>
      </c>
      <c r="P39">
        <v>235.68</v>
      </c>
      <c r="Q39">
        <v>793.46</v>
      </c>
      <c r="R39">
        <v>209.07</v>
      </c>
      <c r="S39">
        <v>86.27</v>
      </c>
      <c r="T39">
        <v>50511.62</v>
      </c>
      <c r="U39">
        <v>0.41</v>
      </c>
      <c r="V39">
        <v>0.66</v>
      </c>
      <c r="W39">
        <v>0.36</v>
      </c>
      <c r="X39">
        <v>3.04</v>
      </c>
      <c r="Y39">
        <v>2</v>
      </c>
      <c r="Z39">
        <v>10</v>
      </c>
    </row>
    <row r="40" spans="1:26" x14ac:dyDescent="0.25">
      <c r="A40">
        <v>2</v>
      </c>
      <c r="B40">
        <v>90</v>
      </c>
      <c r="C40" t="s">
        <v>34</v>
      </c>
      <c r="D40">
        <v>4.5934999999999997</v>
      </c>
      <c r="E40">
        <v>21.77</v>
      </c>
      <c r="F40">
        <v>17.43</v>
      </c>
      <c r="G40">
        <v>19.37</v>
      </c>
      <c r="H40">
        <v>0.3</v>
      </c>
      <c r="I40">
        <v>54</v>
      </c>
      <c r="J40">
        <v>179.7</v>
      </c>
      <c r="K40">
        <v>52.44</v>
      </c>
      <c r="L40">
        <v>3</v>
      </c>
      <c r="M40">
        <v>52</v>
      </c>
      <c r="N40">
        <v>34.26</v>
      </c>
      <c r="O40">
        <v>22397.24</v>
      </c>
      <c r="P40">
        <v>219.29</v>
      </c>
      <c r="Q40">
        <v>793.35</v>
      </c>
      <c r="R40">
        <v>175.56</v>
      </c>
      <c r="S40">
        <v>86.27</v>
      </c>
      <c r="T40">
        <v>33912.699999999997</v>
      </c>
      <c r="U40">
        <v>0.49</v>
      </c>
      <c r="V40">
        <v>0.7</v>
      </c>
      <c r="W40">
        <v>0.31</v>
      </c>
      <c r="X40">
        <v>2.02</v>
      </c>
      <c r="Y40">
        <v>2</v>
      </c>
      <c r="Z40">
        <v>10</v>
      </c>
    </row>
    <row r="41" spans="1:26" x14ac:dyDescent="0.25">
      <c r="A41">
        <v>3</v>
      </c>
      <c r="B41">
        <v>90</v>
      </c>
      <c r="C41" t="s">
        <v>34</v>
      </c>
      <c r="D41">
        <v>4.8834</v>
      </c>
      <c r="E41">
        <v>20.48</v>
      </c>
      <c r="F41">
        <v>16.71</v>
      </c>
      <c r="G41">
        <v>26.38</v>
      </c>
      <c r="H41">
        <v>0.39</v>
      </c>
      <c r="I41">
        <v>38</v>
      </c>
      <c r="J41">
        <v>181.19</v>
      </c>
      <c r="K41">
        <v>52.44</v>
      </c>
      <c r="L41">
        <v>4</v>
      </c>
      <c r="M41">
        <v>36</v>
      </c>
      <c r="N41">
        <v>34.75</v>
      </c>
      <c r="O41">
        <v>22581.25</v>
      </c>
      <c r="P41">
        <v>206.01</v>
      </c>
      <c r="Q41">
        <v>793.35</v>
      </c>
      <c r="R41">
        <v>150.85</v>
      </c>
      <c r="S41">
        <v>86.27</v>
      </c>
      <c r="T41">
        <v>21639.21</v>
      </c>
      <c r="U41">
        <v>0.56999999999999995</v>
      </c>
      <c r="V41">
        <v>0.73</v>
      </c>
      <c r="W41">
        <v>0.28000000000000003</v>
      </c>
      <c r="X41">
        <v>1.29</v>
      </c>
      <c r="Y41">
        <v>2</v>
      </c>
      <c r="Z41">
        <v>10</v>
      </c>
    </row>
    <row r="42" spans="1:26" x14ac:dyDescent="0.25">
      <c r="A42">
        <v>4</v>
      </c>
      <c r="B42">
        <v>90</v>
      </c>
      <c r="C42" t="s">
        <v>34</v>
      </c>
      <c r="D42">
        <v>4.9996999999999998</v>
      </c>
      <c r="E42">
        <v>20</v>
      </c>
      <c r="F42">
        <v>16.510000000000002</v>
      </c>
      <c r="G42">
        <v>33.03</v>
      </c>
      <c r="H42">
        <v>0.49</v>
      </c>
      <c r="I42">
        <v>30</v>
      </c>
      <c r="J42">
        <v>182.69</v>
      </c>
      <c r="K42">
        <v>52.44</v>
      </c>
      <c r="L42">
        <v>5</v>
      </c>
      <c r="M42">
        <v>28</v>
      </c>
      <c r="N42">
        <v>35.25</v>
      </c>
      <c r="O42">
        <v>22766.06</v>
      </c>
      <c r="P42">
        <v>200.45</v>
      </c>
      <c r="Q42">
        <v>793.33</v>
      </c>
      <c r="R42">
        <v>144.88999999999999</v>
      </c>
      <c r="S42">
        <v>86.27</v>
      </c>
      <c r="T42">
        <v>18699.71</v>
      </c>
      <c r="U42">
        <v>0.6</v>
      </c>
      <c r="V42">
        <v>0.74</v>
      </c>
      <c r="W42">
        <v>0.27</v>
      </c>
      <c r="X42">
        <v>1.1000000000000001</v>
      </c>
      <c r="Y42">
        <v>2</v>
      </c>
      <c r="Z42">
        <v>10</v>
      </c>
    </row>
    <row r="43" spans="1:26" x14ac:dyDescent="0.25">
      <c r="A43">
        <v>5</v>
      </c>
      <c r="B43">
        <v>90</v>
      </c>
      <c r="C43" t="s">
        <v>34</v>
      </c>
      <c r="D43">
        <v>5.1608999999999998</v>
      </c>
      <c r="E43">
        <v>19.38</v>
      </c>
      <c r="F43">
        <v>16.100000000000001</v>
      </c>
      <c r="G43">
        <v>40.26</v>
      </c>
      <c r="H43">
        <v>0.57999999999999996</v>
      </c>
      <c r="I43">
        <v>24</v>
      </c>
      <c r="J43">
        <v>184.19</v>
      </c>
      <c r="K43">
        <v>52.44</v>
      </c>
      <c r="L43">
        <v>6</v>
      </c>
      <c r="M43">
        <v>22</v>
      </c>
      <c r="N43">
        <v>35.75</v>
      </c>
      <c r="O43">
        <v>22951.43</v>
      </c>
      <c r="P43">
        <v>191.65</v>
      </c>
      <c r="Q43">
        <v>793.22</v>
      </c>
      <c r="R43">
        <v>130.87</v>
      </c>
      <c r="S43">
        <v>86.27</v>
      </c>
      <c r="T43">
        <v>11718.23</v>
      </c>
      <c r="U43">
        <v>0.66</v>
      </c>
      <c r="V43">
        <v>0.76</v>
      </c>
      <c r="W43">
        <v>0.25</v>
      </c>
      <c r="X43">
        <v>0.69</v>
      </c>
      <c r="Y43">
        <v>2</v>
      </c>
      <c r="Z43">
        <v>10</v>
      </c>
    </row>
    <row r="44" spans="1:26" x14ac:dyDescent="0.25">
      <c r="A44">
        <v>6</v>
      </c>
      <c r="B44">
        <v>90</v>
      </c>
      <c r="C44" t="s">
        <v>34</v>
      </c>
      <c r="D44">
        <v>5.1738999999999997</v>
      </c>
      <c r="E44">
        <v>19.329999999999998</v>
      </c>
      <c r="F44">
        <v>16.16</v>
      </c>
      <c r="G44">
        <v>46.17</v>
      </c>
      <c r="H44">
        <v>0.67</v>
      </c>
      <c r="I44">
        <v>21</v>
      </c>
      <c r="J44">
        <v>185.7</v>
      </c>
      <c r="K44">
        <v>52.44</v>
      </c>
      <c r="L44">
        <v>7</v>
      </c>
      <c r="M44">
        <v>19</v>
      </c>
      <c r="N44">
        <v>36.26</v>
      </c>
      <c r="O44">
        <v>23137.49</v>
      </c>
      <c r="P44">
        <v>188.86</v>
      </c>
      <c r="Q44">
        <v>793.33</v>
      </c>
      <c r="R44">
        <v>133.05000000000001</v>
      </c>
      <c r="S44">
        <v>86.27</v>
      </c>
      <c r="T44">
        <v>12824.61</v>
      </c>
      <c r="U44">
        <v>0.65</v>
      </c>
      <c r="V44">
        <v>0.75</v>
      </c>
      <c r="W44">
        <v>0.25</v>
      </c>
      <c r="X44">
        <v>0.75</v>
      </c>
      <c r="Y44">
        <v>2</v>
      </c>
      <c r="Z44">
        <v>10</v>
      </c>
    </row>
    <row r="45" spans="1:26" x14ac:dyDescent="0.25">
      <c r="A45">
        <v>7</v>
      </c>
      <c r="B45">
        <v>90</v>
      </c>
      <c r="C45" t="s">
        <v>34</v>
      </c>
      <c r="D45">
        <v>5.1935000000000002</v>
      </c>
      <c r="E45">
        <v>19.260000000000002</v>
      </c>
      <c r="F45">
        <v>16.190000000000001</v>
      </c>
      <c r="G45">
        <v>53.98</v>
      </c>
      <c r="H45">
        <v>0.76</v>
      </c>
      <c r="I45">
        <v>18</v>
      </c>
      <c r="J45">
        <v>187.22</v>
      </c>
      <c r="K45">
        <v>52.44</v>
      </c>
      <c r="L45">
        <v>8</v>
      </c>
      <c r="M45">
        <v>16</v>
      </c>
      <c r="N45">
        <v>36.78</v>
      </c>
      <c r="O45">
        <v>23324.240000000002</v>
      </c>
      <c r="P45">
        <v>185.72</v>
      </c>
      <c r="Q45">
        <v>793.21</v>
      </c>
      <c r="R45">
        <v>134.54</v>
      </c>
      <c r="S45">
        <v>86.27</v>
      </c>
      <c r="T45">
        <v>13587.14</v>
      </c>
      <c r="U45">
        <v>0.64</v>
      </c>
      <c r="V45">
        <v>0.75</v>
      </c>
      <c r="W45">
        <v>0.25</v>
      </c>
      <c r="X45">
        <v>0.78</v>
      </c>
      <c r="Y45">
        <v>2</v>
      </c>
      <c r="Z45">
        <v>10</v>
      </c>
    </row>
    <row r="46" spans="1:26" x14ac:dyDescent="0.25">
      <c r="A46">
        <v>8</v>
      </c>
      <c r="B46">
        <v>90</v>
      </c>
      <c r="C46" t="s">
        <v>34</v>
      </c>
      <c r="D46">
        <v>5.2752999999999997</v>
      </c>
      <c r="E46">
        <v>18.96</v>
      </c>
      <c r="F46">
        <v>15.97</v>
      </c>
      <c r="G46">
        <v>59.88</v>
      </c>
      <c r="H46">
        <v>0.85</v>
      </c>
      <c r="I46">
        <v>16</v>
      </c>
      <c r="J46">
        <v>188.74</v>
      </c>
      <c r="K46">
        <v>52.44</v>
      </c>
      <c r="L46">
        <v>9</v>
      </c>
      <c r="M46">
        <v>14</v>
      </c>
      <c r="N46">
        <v>37.299999999999997</v>
      </c>
      <c r="O46">
        <v>23511.69</v>
      </c>
      <c r="P46">
        <v>178.29</v>
      </c>
      <c r="Q46">
        <v>793.29</v>
      </c>
      <c r="R46">
        <v>126.52</v>
      </c>
      <c r="S46">
        <v>86.27</v>
      </c>
      <c r="T46">
        <v>9584.42</v>
      </c>
      <c r="U46">
        <v>0.68</v>
      </c>
      <c r="V46">
        <v>0.76</v>
      </c>
      <c r="W46">
        <v>0.25</v>
      </c>
      <c r="X46">
        <v>0.56000000000000005</v>
      </c>
      <c r="Y46">
        <v>2</v>
      </c>
      <c r="Z46">
        <v>10</v>
      </c>
    </row>
    <row r="47" spans="1:26" x14ac:dyDescent="0.25">
      <c r="A47">
        <v>9</v>
      </c>
      <c r="B47">
        <v>90</v>
      </c>
      <c r="C47" t="s">
        <v>34</v>
      </c>
      <c r="D47">
        <v>5.3136000000000001</v>
      </c>
      <c r="E47">
        <v>18.82</v>
      </c>
      <c r="F47">
        <v>15.9</v>
      </c>
      <c r="G47">
        <v>68.150000000000006</v>
      </c>
      <c r="H47">
        <v>0.93</v>
      </c>
      <c r="I47">
        <v>14</v>
      </c>
      <c r="J47">
        <v>190.26</v>
      </c>
      <c r="K47">
        <v>52.44</v>
      </c>
      <c r="L47">
        <v>10</v>
      </c>
      <c r="M47">
        <v>12</v>
      </c>
      <c r="N47">
        <v>37.82</v>
      </c>
      <c r="O47">
        <v>23699.85</v>
      </c>
      <c r="P47">
        <v>174.19</v>
      </c>
      <c r="Q47">
        <v>793.23</v>
      </c>
      <c r="R47">
        <v>124.42</v>
      </c>
      <c r="S47">
        <v>86.27</v>
      </c>
      <c r="T47">
        <v>8544.4699999999993</v>
      </c>
      <c r="U47">
        <v>0.69</v>
      </c>
      <c r="V47">
        <v>0.77</v>
      </c>
      <c r="W47">
        <v>0.24</v>
      </c>
      <c r="X47">
        <v>0.49</v>
      </c>
      <c r="Y47">
        <v>2</v>
      </c>
      <c r="Z47">
        <v>10</v>
      </c>
    </row>
    <row r="48" spans="1:26" x14ac:dyDescent="0.25">
      <c r="A48">
        <v>10</v>
      </c>
      <c r="B48">
        <v>90</v>
      </c>
      <c r="C48" t="s">
        <v>34</v>
      </c>
      <c r="D48">
        <v>5.3428000000000004</v>
      </c>
      <c r="E48">
        <v>18.72</v>
      </c>
      <c r="F48">
        <v>15.87</v>
      </c>
      <c r="G48">
        <v>79.349999999999994</v>
      </c>
      <c r="H48">
        <v>1.02</v>
      </c>
      <c r="I48">
        <v>12</v>
      </c>
      <c r="J48">
        <v>191.79</v>
      </c>
      <c r="K48">
        <v>52.44</v>
      </c>
      <c r="L48">
        <v>11</v>
      </c>
      <c r="M48">
        <v>10</v>
      </c>
      <c r="N48">
        <v>38.35</v>
      </c>
      <c r="O48">
        <v>23888.73</v>
      </c>
      <c r="P48">
        <v>167.94</v>
      </c>
      <c r="Q48">
        <v>793.21</v>
      </c>
      <c r="R48">
        <v>123.54</v>
      </c>
      <c r="S48">
        <v>86.27</v>
      </c>
      <c r="T48">
        <v>8113.74</v>
      </c>
      <c r="U48">
        <v>0.7</v>
      </c>
      <c r="V48">
        <v>0.77</v>
      </c>
      <c r="W48">
        <v>0.24</v>
      </c>
      <c r="X48">
        <v>0.46</v>
      </c>
      <c r="Y48">
        <v>2</v>
      </c>
      <c r="Z48">
        <v>10</v>
      </c>
    </row>
    <row r="49" spans="1:26" x14ac:dyDescent="0.25">
      <c r="A49">
        <v>11</v>
      </c>
      <c r="B49">
        <v>90</v>
      </c>
      <c r="C49" t="s">
        <v>34</v>
      </c>
      <c r="D49">
        <v>5.4019000000000004</v>
      </c>
      <c r="E49">
        <v>18.510000000000002</v>
      </c>
      <c r="F49">
        <v>15.7</v>
      </c>
      <c r="G49">
        <v>85.64</v>
      </c>
      <c r="H49">
        <v>1.1000000000000001</v>
      </c>
      <c r="I49">
        <v>11</v>
      </c>
      <c r="J49">
        <v>193.33</v>
      </c>
      <c r="K49">
        <v>52.44</v>
      </c>
      <c r="L49">
        <v>12</v>
      </c>
      <c r="M49">
        <v>8</v>
      </c>
      <c r="N49">
        <v>38.89</v>
      </c>
      <c r="O49">
        <v>24078.33</v>
      </c>
      <c r="P49">
        <v>162.47</v>
      </c>
      <c r="Q49">
        <v>793.22</v>
      </c>
      <c r="R49">
        <v>117.48</v>
      </c>
      <c r="S49">
        <v>86.27</v>
      </c>
      <c r="T49">
        <v>5089.84</v>
      </c>
      <c r="U49">
        <v>0.73</v>
      </c>
      <c r="V49">
        <v>0.78</v>
      </c>
      <c r="W49">
        <v>0.24</v>
      </c>
      <c r="X49">
        <v>0.28999999999999998</v>
      </c>
      <c r="Y49">
        <v>2</v>
      </c>
      <c r="Z49">
        <v>10</v>
      </c>
    </row>
    <row r="50" spans="1:26" x14ac:dyDescent="0.25">
      <c r="A50">
        <v>12</v>
      </c>
      <c r="B50">
        <v>90</v>
      </c>
      <c r="C50" t="s">
        <v>34</v>
      </c>
      <c r="D50">
        <v>5.4036</v>
      </c>
      <c r="E50">
        <v>18.510000000000002</v>
      </c>
      <c r="F50">
        <v>15.73</v>
      </c>
      <c r="G50">
        <v>94.38</v>
      </c>
      <c r="H50">
        <v>1.18</v>
      </c>
      <c r="I50">
        <v>10</v>
      </c>
      <c r="J50">
        <v>194.88</v>
      </c>
      <c r="K50">
        <v>52.44</v>
      </c>
      <c r="L50">
        <v>13</v>
      </c>
      <c r="M50">
        <v>2</v>
      </c>
      <c r="N50">
        <v>39.43</v>
      </c>
      <c r="O50">
        <v>24268.67</v>
      </c>
      <c r="P50">
        <v>158.57</v>
      </c>
      <c r="Q50">
        <v>793.37</v>
      </c>
      <c r="R50">
        <v>118.44</v>
      </c>
      <c r="S50">
        <v>86.27</v>
      </c>
      <c r="T50">
        <v>5572.98</v>
      </c>
      <c r="U50">
        <v>0.73</v>
      </c>
      <c r="V50">
        <v>0.77</v>
      </c>
      <c r="W50">
        <v>0.24</v>
      </c>
      <c r="X50">
        <v>0.32</v>
      </c>
      <c r="Y50">
        <v>2</v>
      </c>
      <c r="Z50">
        <v>10</v>
      </c>
    </row>
    <row r="51" spans="1:26" x14ac:dyDescent="0.25">
      <c r="A51">
        <v>13</v>
      </c>
      <c r="B51">
        <v>90</v>
      </c>
      <c r="C51" t="s">
        <v>34</v>
      </c>
      <c r="D51">
        <v>5.4038000000000004</v>
      </c>
      <c r="E51">
        <v>18.510000000000002</v>
      </c>
      <c r="F51">
        <v>15.73</v>
      </c>
      <c r="G51">
        <v>94.38</v>
      </c>
      <c r="H51">
        <v>1.27</v>
      </c>
      <c r="I51">
        <v>10</v>
      </c>
      <c r="J51">
        <v>196.42</v>
      </c>
      <c r="K51">
        <v>52.44</v>
      </c>
      <c r="L51">
        <v>14</v>
      </c>
      <c r="M51">
        <v>0</v>
      </c>
      <c r="N51">
        <v>39.979999999999997</v>
      </c>
      <c r="O51">
        <v>24459.75</v>
      </c>
      <c r="P51">
        <v>159.33000000000001</v>
      </c>
      <c r="Q51">
        <v>793.25</v>
      </c>
      <c r="R51">
        <v>118.25</v>
      </c>
      <c r="S51">
        <v>86.27</v>
      </c>
      <c r="T51">
        <v>5478.66</v>
      </c>
      <c r="U51">
        <v>0.73</v>
      </c>
      <c r="V51">
        <v>0.77</v>
      </c>
      <c r="W51">
        <v>0.25</v>
      </c>
      <c r="X51">
        <v>0.32</v>
      </c>
      <c r="Y51">
        <v>2</v>
      </c>
      <c r="Z51">
        <v>10</v>
      </c>
    </row>
    <row r="52" spans="1:26" x14ac:dyDescent="0.25">
      <c r="A52">
        <v>0</v>
      </c>
      <c r="B52">
        <v>10</v>
      </c>
      <c r="C52" t="s">
        <v>34</v>
      </c>
      <c r="D52">
        <v>4.7542999999999997</v>
      </c>
      <c r="E52">
        <v>21.03</v>
      </c>
      <c r="F52">
        <v>18.489999999999998</v>
      </c>
      <c r="G52">
        <v>13.69</v>
      </c>
      <c r="H52">
        <v>0.64</v>
      </c>
      <c r="I52">
        <v>81</v>
      </c>
      <c r="J52">
        <v>26.11</v>
      </c>
      <c r="K52">
        <v>12.1</v>
      </c>
      <c r="L52">
        <v>1</v>
      </c>
      <c r="M52">
        <v>0</v>
      </c>
      <c r="N52">
        <v>3.01</v>
      </c>
      <c r="O52">
        <v>3454.41</v>
      </c>
      <c r="P52">
        <v>53.14</v>
      </c>
      <c r="Q52">
        <v>793.7</v>
      </c>
      <c r="R52">
        <v>207.26</v>
      </c>
      <c r="S52">
        <v>86.27</v>
      </c>
      <c r="T52">
        <v>49629.5</v>
      </c>
      <c r="U52">
        <v>0.42</v>
      </c>
      <c r="V52">
        <v>0.66</v>
      </c>
      <c r="W52">
        <v>0.45</v>
      </c>
      <c r="X52">
        <v>3.07</v>
      </c>
      <c r="Y52">
        <v>2</v>
      </c>
      <c r="Z52">
        <v>10</v>
      </c>
    </row>
    <row r="53" spans="1:26" x14ac:dyDescent="0.25">
      <c r="A53">
        <v>0</v>
      </c>
      <c r="B53">
        <v>45</v>
      </c>
      <c r="C53" t="s">
        <v>34</v>
      </c>
      <c r="D53">
        <v>4.0285000000000002</v>
      </c>
      <c r="E53">
        <v>24.82</v>
      </c>
      <c r="F53">
        <v>20.2</v>
      </c>
      <c r="G53">
        <v>9.4700000000000006</v>
      </c>
      <c r="H53">
        <v>0.18</v>
      </c>
      <c r="I53">
        <v>128</v>
      </c>
      <c r="J53">
        <v>98.71</v>
      </c>
      <c r="K53">
        <v>39.72</v>
      </c>
      <c r="L53">
        <v>1</v>
      </c>
      <c r="M53">
        <v>126</v>
      </c>
      <c r="N53">
        <v>12.99</v>
      </c>
      <c r="O53">
        <v>12407.75</v>
      </c>
      <c r="P53">
        <v>175.35</v>
      </c>
      <c r="Q53">
        <v>793.88</v>
      </c>
      <c r="R53">
        <v>268.01</v>
      </c>
      <c r="S53">
        <v>86.27</v>
      </c>
      <c r="T53">
        <v>79770.47</v>
      </c>
      <c r="U53">
        <v>0.32</v>
      </c>
      <c r="V53">
        <v>0.6</v>
      </c>
      <c r="W53">
        <v>0.42</v>
      </c>
      <c r="X53">
        <v>4.78</v>
      </c>
      <c r="Y53">
        <v>2</v>
      </c>
      <c r="Z53">
        <v>10</v>
      </c>
    </row>
    <row r="54" spans="1:26" x14ac:dyDescent="0.25">
      <c r="A54">
        <v>1</v>
      </c>
      <c r="B54">
        <v>45</v>
      </c>
      <c r="C54" t="s">
        <v>34</v>
      </c>
      <c r="D54">
        <v>4.8838999999999997</v>
      </c>
      <c r="E54">
        <v>20.48</v>
      </c>
      <c r="F54">
        <v>17.399999999999999</v>
      </c>
      <c r="G54">
        <v>19.7</v>
      </c>
      <c r="H54">
        <v>0.35</v>
      </c>
      <c r="I54">
        <v>53</v>
      </c>
      <c r="J54">
        <v>99.95</v>
      </c>
      <c r="K54">
        <v>39.72</v>
      </c>
      <c r="L54">
        <v>2</v>
      </c>
      <c r="M54">
        <v>51</v>
      </c>
      <c r="N54">
        <v>13.24</v>
      </c>
      <c r="O54">
        <v>12561.45</v>
      </c>
      <c r="P54">
        <v>143.79</v>
      </c>
      <c r="Q54">
        <v>793.51</v>
      </c>
      <c r="R54">
        <v>174.6</v>
      </c>
      <c r="S54">
        <v>86.27</v>
      </c>
      <c r="T54">
        <v>33439.339999999997</v>
      </c>
      <c r="U54">
        <v>0.49</v>
      </c>
      <c r="V54">
        <v>0.7</v>
      </c>
      <c r="W54">
        <v>0.3</v>
      </c>
      <c r="X54">
        <v>1.98</v>
      </c>
      <c r="Y54">
        <v>2</v>
      </c>
      <c r="Z54">
        <v>10</v>
      </c>
    </row>
    <row r="55" spans="1:26" x14ac:dyDescent="0.25">
      <c r="A55">
        <v>2</v>
      </c>
      <c r="B55">
        <v>45</v>
      </c>
      <c r="C55" t="s">
        <v>34</v>
      </c>
      <c r="D55">
        <v>5.1950000000000003</v>
      </c>
      <c r="E55">
        <v>19.25</v>
      </c>
      <c r="F55">
        <v>16.600000000000001</v>
      </c>
      <c r="G55">
        <v>31.13</v>
      </c>
      <c r="H55">
        <v>0.52</v>
      </c>
      <c r="I55">
        <v>32</v>
      </c>
      <c r="J55">
        <v>101.2</v>
      </c>
      <c r="K55">
        <v>39.72</v>
      </c>
      <c r="L55">
        <v>3</v>
      </c>
      <c r="M55">
        <v>30</v>
      </c>
      <c r="N55">
        <v>13.49</v>
      </c>
      <c r="O55">
        <v>12715.54</v>
      </c>
      <c r="P55">
        <v>129.47999999999999</v>
      </c>
      <c r="Q55">
        <v>793.21</v>
      </c>
      <c r="R55">
        <v>148.06</v>
      </c>
      <c r="S55">
        <v>86.27</v>
      </c>
      <c r="T55">
        <v>20276.04</v>
      </c>
      <c r="U55">
        <v>0.57999999999999996</v>
      </c>
      <c r="V55">
        <v>0.73</v>
      </c>
      <c r="W55">
        <v>0.27</v>
      </c>
      <c r="X55">
        <v>1.19</v>
      </c>
      <c r="Y55">
        <v>2</v>
      </c>
      <c r="Z55">
        <v>10</v>
      </c>
    </row>
    <row r="56" spans="1:26" x14ac:dyDescent="0.25">
      <c r="A56">
        <v>3</v>
      </c>
      <c r="B56">
        <v>45</v>
      </c>
      <c r="C56" t="s">
        <v>34</v>
      </c>
      <c r="D56">
        <v>5.3223000000000003</v>
      </c>
      <c r="E56">
        <v>18.79</v>
      </c>
      <c r="F56">
        <v>16.329999999999998</v>
      </c>
      <c r="G56">
        <v>42.59</v>
      </c>
      <c r="H56">
        <v>0.69</v>
      </c>
      <c r="I56">
        <v>23</v>
      </c>
      <c r="J56">
        <v>102.45</v>
      </c>
      <c r="K56">
        <v>39.72</v>
      </c>
      <c r="L56">
        <v>4</v>
      </c>
      <c r="M56">
        <v>21</v>
      </c>
      <c r="N56">
        <v>13.74</v>
      </c>
      <c r="O56">
        <v>12870.03</v>
      </c>
      <c r="P56">
        <v>118.67</v>
      </c>
      <c r="Q56">
        <v>793.33</v>
      </c>
      <c r="R56">
        <v>139.01</v>
      </c>
      <c r="S56">
        <v>86.27</v>
      </c>
      <c r="T56">
        <v>15792.83</v>
      </c>
      <c r="U56">
        <v>0.62</v>
      </c>
      <c r="V56">
        <v>0.75</v>
      </c>
      <c r="W56">
        <v>0.26</v>
      </c>
      <c r="X56">
        <v>0.92</v>
      </c>
      <c r="Y56">
        <v>2</v>
      </c>
      <c r="Z56">
        <v>10</v>
      </c>
    </row>
    <row r="57" spans="1:26" x14ac:dyDescent="0.25">
      <c r="A57">
        <v>4</v>
      </c>
      <c r="B57">
        <v>45</v>
      </c>
      <c r="C57" t="s">
        <v>34</v>
      </c>
      <c r="D57">
        <v>5.4215</v>
      </c>
      <c r="E57">
        <v>18.440000000000001</v>
      </c>
      <c r="F57">
        <v>16.07</v>
      </c>
      <c r="G57">
        <v>50.74</v>
      </c>
      <c r="H57">
        <v>0.85</v>
      </c>
      <c r="I57">
        <v>19</v>
      </c>
      <c r="J57">
        <v>103.71</v>
      </c>
      <c r="K57">
        <v>39.72</v>
      </c>
      <c r="L57">
        <v>5</v>
      </c>
      <c r="M57">
        <v>1</v>
      </c>
      <c r="N57">
        <v>14</v>
      </c>
      <c r="O57">
        <v>13024.91</v>
      </c>
      <c r="P57">
        <v>112.76</v>
      </c>
      <c r="Q57">
        <v>793.49</v>
      </c>
      <c r="R57">
        <v>129.04</v>
      </c>
      <c r="S57">
        <v>86.27</v>
      </c>
      <c r="T57">
        <v>10828.2</v>
      </c>
      <c r="U57">
        <v>0.67</v>
      </c>
      <c r="V57">
        <v>0.76</v>
      </c>
      <c r="W57">
        <v>0.28000000000000003</v>
      </c>
      <c r="X57">
        <v>0.66</v>
      </c>
      <c r="Y57">
        <v>2</v>
      </c>
      <c r="Z57">
        <v>10</v>
      </c>
    </row>
    <row r="58" spans="1:26" x14ac:dyDescent="0.25">
      <c r="A58">
        <v>5</v>
      </c>
      <c r="B58">
        <v>45</v>
      </c>
      <c r="C58" t="s">
        <v>34</v>
      </c>
      <c r="D58">
        <v>5.4198000000000004</v>
      </c>
      <c r="E58">
        <v>18.45</v>
      </c>
      <c r="F58">
        <v>16.07</v>
      </c>
      <c r="G58">
        <v>50.75</v>
      </c>
      <c r="H58">
        <v>1.01</v>
      </c>
      <c r="I58">
        <v>19</v>
      </c>
      <c r="J58">
        <v>104.97</v>
      </c>
      <c r="K58">
        <v>39.72</v>
      </c>
      <c r="L58">
        <v>6</v>
      </c>
      <c r="M58">
        <v>0</v>
      </c>
      <c r="N58">
        <v>14.25</v>
      </c>
      <c r="O58">
        <v>13180.19</v>
      </c>
      <c r="P58">
        <v>113.71</v>
      </c>
      <c r="Q58">
        <v>793.31</v>
      </c>
      <c r="R58">
        <v>129.22999999999999</v>
      </c>
      <c r="S58">
        <v>86.27</v>
      </c>
      <c r="T58">
        <v>10925.8</v>
      </c>
      <c r="U58">
        <v>0.67</v>
      </c>
      <c r="V58">
        <v>0.76</v>
      </c>
      <c r="W58">
        <v>0.28000000000000003</v>
      </c>
      <c r="X58">
        <v>0.66</v>
      </c>
      <c r="Y58">
        <v>2</v>
      </c>
      <c r="Z58">
        <v>10</v>
      </c>
    </row>
    <row r="59" spans="1:26" x14ac:dyDescent="0.25">
      <c r="A59">
        <v>0</v>
      </c>
      <c r="B59">
        <v>60</v>
      </c>
      <c r="C59" t="s">
        <v>34</v>
      </c>
      <c r="D59">
        <v>3.5903999999999998</v>
      </c>
      <c r="E59">
        <v>27.85</v>
      </c>
      <c r="F59">
        <v>21.58</v>
      </c>
      <c r="G59">
        <v>7.99</v>
      </c>
      <c r="H59">
        <v>0.14000000000000001</v>
      </c>
      <c r="I59">
        <v>162</v>
      </c>
      <c r="J59">
        <v>124.63</v>
      </c>
      <c r="K59">
        <v>45</v>
      </c>
      <c r="L59">
        <v>1</v>
      </c>
      <c r="M59">
        <v>160</v>
      </c>
      <c r="N59">
        <v>18.64</v>
      </c>
      <c r="O59">
        <v>15605.44</v>
      </c>
      <c r="P59">
        <v>221.38</v>
      </c>
      <c r="Q59">
        <v>793.41</v>
      </c>
      <c r="R59">
        <v>314.3</v>
      </c>
      <c r="S59">
        <v>86.27</v>
      </c>
      <c r="T59">
        <v>102745.1</v>
      </c>
      <c r="U59">
        <v>0.27</v>
      </c>
      <c r="V59">
        <v>0.56000000000000005</v>
      </c>
      <c r="W59">
        <v>0.48</v>
      </c>
      <c r="X59">
        <v>6.16</v>
      </c>
      <c r="Y59">
        <v>2</v>
      </c>
      <c r="Z59">
        <v>10</v>
      </c>
    </row>
    <row r="60" spans="1:26" x14ac:dyDescent="0.25">
      <c r="A60">
        <v>1</v>
      </c>
      <c r="B60">
        <v>60</v>
      </c>
      <c r="C60" t="s">
        <v>34</v>
      </c>
      <c r="D60">
        <v>4.4558999999999997</v>
      </c>
      <c r="E60">
        <v>22.44</v>
      </c>
      <c r="F60">
        <v>18.57</v>
      </c>
      <c r="G60">
        <v>16.39</v>
      </c>
      <c r="H60">
        <v>0.28000000000000003</v>
      </c>
      <c r="I60">
        <v>68</v>
      </c>
      <c r="J60">
        <v>125.95</v>
      </c>
      <c r="K60">
        <v>45</v>
      </c>
      <c r="L60">
        <v>2</v>
      </c>
      <c r="M60">
        <v>66</v>
      </c>
      <c r="N60">
        <v>18.95</v>
      </c>
      <c r="O60">
        <v>15767.7</v>
      </c>
      <c r="P60">
        <v>185.01</v>
      </c>
      <c r="Q60">
        <v>793.55</v>
      </c>
      <c r="R60">
        <v>216.71</v>
      </c>
      <c r="S60">
        <v>86.27</v>
      </c>
      <c r="T60">
        <v>54419.78</v>
      </c>
      <c r="U60">
        <v>0.4</v>
      </c>
      <c r="V60">
        <v>0.66</v>
      </c>
      <c r="W60">
        <v>0.28999999999999998</v>
      </c>
      <c r="X60">
        <v>3.16</v>
      </c>
      <c r="Y60">
        <v>2</v>
      </c>
      <c r="Z60">
        <v>10</v>
      </c>
    </row>
    <row r="61" spans="1:26" x14ac:dyDescent="0.25">
      <c r="A61">
        <v>2</v>
      </c>
      <c r="B61">
        <v>60</v>
      </c>
      <c r="C61" t="s">
        <v>34</v>
      </c>
      <c r="D61">
        <v>5.0087000000000002</v>
      </c>
      <c r="E61">
        <v>19.97</v>
      </c>
      <c r="F61">
        <v>16.809999999999999</v>
      </c>
      <c r="G61">
        <v>25.22</v>
      </c>
      <c r="H61">
        <v>0.42</v>
      </c>
      <c r="I61">
        <v>40</v>
      </c>
      <c r="J61">
        <v>127.27</v>
      </c>
      <c r="K61">
        <v>45</v>
      </c>
      <c r="L61">
        <v>3</v>
      </c>
      <c r="M61">
        <v>38</v>
      </c>
      <c r="N61">
        <v>19.27</v>
      </c>
      <c r="O61">
        <v>15930.42</v>
      </c>
      <c r="P61">
        <v>161.59</v>
      </c>
      <c r="Q61">
        <v>793.31</v>
      </c>
      <c r="R61">
        <v>154.71</v>
      </c>
      <c r="S61">
        <v>86.27</v>
      </c>
      <c r="T61">
        <v>23561.97</v>
      </c>
      <c r="U61">
        <v>0.56000000000000005</v>
      </c>
      <c r="V61">
        <v>0.72</v>
      </c>
      <c r="W61">
        <v>0.28000000000000003</v>
      </c>
      <c r="X61">
        <v>1.4</v>
      </c>
      <c r="Y61">
        <v>2</v>
      </c>
      <c r="Z61">
        <v>10</v>
      </c>
    </row>
    <row r="62" spans="1:26" x14ac:dyDescent="0.25">
      <c r="A62">
        <v>3</v>
      </c>
      <c r="B62">
        <v>60</v>
      </c>
      <c r="C62" t="s">
        <v>34</v>
      </c>
      <c r="D62">
        <v>5.1676000000000002</v>
      </c>
      <c r="E62">
        <v>19.350000000000001</v>
      </c>
      <c r="F62">
        <v>16.48</v>
      </c>
      <c r="G62">
        <v>34.090000000000003</v>
      </c>
      <c r="H62">
        <v>0.55000000000000004</v>
      </c>
      <c r="I62">
        <v>29</v>
      </c>
      <c r="J62">
        <v>128.59</v>
      </c>
      <c r="K62">
        <v>45</v>
      </c>
      <c r="L62">
        <v>4</v>
      </c>
      <c r="M62">
        <v>27</v>
      </c>
      <c r="N62">
        <v>19.59</v>
      </c>
      <c r="O62">
        <v>16093.6</v>
      </c>
      <c r="P62">
        <v>152.38999999999999</v>
      </c>
      <c r="Q62">
        <v>793.27</v>
      </c>
      <c r="R62">
        <v>143.72999999999999</v>
      </c>
      <c r="S62">
        <v>86.27</v>
      </c>
      <c r="T62">
        <v>18127.43</v>
      </c>
      <c r="U62">
        <v>0.6</v>
      </c>
      <c r="V62">
        <v>0.74</v>
      </c>
      <c r="W62">
        <v>0.27</v>
      </c>
      <c r="X62">
        <v>1.07</v>
      </c>
      <c r="Y62">
        <v>2</v>
      </c>
      <c r="Z62">
        <v>10</v>
      </c>
    </row>
    <row r="63" spans="1:26" x14ac:dyDescent="0.25">
      <c r="A63">
        <v>4</v>
      </c>
      <c r="B63">
        <v>60</v>
      </c>
      <c r="C63" t="s">
        <v>34</v>
      </c>
      <c r="D63">
        <v>5.2927</v>
      </c>
      <c r="E63">
        <v>18.89</v>
      </c>
      <c r="F63">
        <v>16.2</v>
      </c>
      <c r="G63">
        <v>44.18</v>
      </c>
      <c r="H63">
        <v>0.68</v>
      </c>
      <c r="I63">
        <v>22</v>
      </c>
      <c r="J63">
        <v>129.91999999999999</v>
      </c>
      <c r="K63">
        <v>45</v>
      </c>
      <c r="L63">
        <v>5</v>
      </c>
      <c r="M63">
        <v>20</v>
      </c>
      <c r="N63">
        <v>19.920000000000002</v>
      </c>
      <c r="O63">
        <v>16257.24</v>
      </c>
      <c r="P63">
        <v>143.75</v>
      </c>
      <c r="Q63">
        <v>793.24</v>
      </c>
      <c r="R63">
        <v>134.47</v>
      </c>
      <c r="S63">
        <v>86.27</v>
      </c>
      <c r="T63">
        <v>13529.14</v>
      </c>
      <c r="U63">
        <v>0.64</v>
      </c>
      <c r="V63">
        <v>0.75</v>
      </c>
      <c r="W63">
        <v>0.25</v>
      </c>
      <c r="X63">
        <v>0.79</v>
      </c>
      <c r="Y63">
        <v>2</v>
      </c>
      <c r="Z63">
        <v>10</v>
      </c>
    </row>
    <row r="64" spans="1:26" x14ac:dyDescent="0.25">
      <c r="A64">
        <v>5</v>
      </c>
      <c r="B64">
        <v>60</v>
      </c>
      <c r="C64" t="s">
        <v>34</v>
      </c>
      <c r="D64">
        <v>5.3433000000000002</v>
      </c>
      <c r="E64">
        <v>18.72</v>
      </c>
      <c r="F64">
        <v>16.12</v>
      </c>
      <c r="G64">
        <v>53.74</v>
      </c>
      <c r="H64">
        <v>0.81</v>
      </c>
      <c r="I64">
        <v>18</v>
      </c>
      <c r="J64">
        <v>131.25</v>
      </c>
      <c r="K64">
        <v>45</v>
      </c>
      <c r="L64">
        <v>6</v>
      </c>
      <c r="M64">
        <v>16</v>
      </c>
      <c r="N64">
        <v>20.25</v>
      </c>
      <c r="O64">
        <v>16421.36</v>
      </c>
      <c r="P64">
        <v>135.79</v>
      </c>
      <c r="Q64">
        <v>793.21</v>
      </c>
      <c r="R64">
        <v>132.03</v>
      </c>
      <c r="S64">
        <v>86.27</v>
      </c>
      <c r="T64">
        <v>12329.61</v>
      </c>
      <c r="U64">
        <v>0.65</v>
      </c>
      <c r="V64">
        <v>0.76</v>
      </c>
      <c r="W64">
        <v>0.25</v>
      </c>
      <c r="X64">
        <v>0.71</v>
      </c>
      <c r="Y64">
        <v>2</v>
      </c>
      <c r="Z64">
        <v>10</v>
      </c>
    </row>
    <row r="65" spans="1:26" x14ac:dyDescent="0.25">
      <c r="A65">
        <v>6</v>
      </c>
      <c r="B65">
        <v>60</v>
      </c>
      <c r="C65" t="s">
        <v>34</v>
      </c>
      <c r="D65">
        <v>5.4019000000000004</v>
      </c>
      <c r="E65">
        <v>18.510000000000002</v>
      </c>
      <c r="F65">
        <v>16</v>
      </c>
      <c r="G65">
        <v>63.99</v>
      </c>
      <c r="H65">
        <v>0.93</v>
      </c>
      <c r="I65">
        <v>15</v>
      </c>
      <c r="J65">
        <v>132.58000000000001</v>
      </c>
      <c r="K65">
        <v>45</v>
      </c>
      <c r="L65">
        <v>7</v>
      </c>
      <c r="M65">
        <v>5</v>
      </c>
      <c r="N65">
        <v>20.59</v>
      </c>
      <c r="O65">
        <v>16585.95</v>
      </c>
      <c r="P65">
        <v>129.52000000000001</v>
      </c>
      <c r="Q65">
        <v>793.26</v>
      </c>
      <c r="R65">
        <v>127.57</v>
      </c>
      <c r="S65">
        <v>86.27</v>
      </c>
      <c r="T65">
        <v>10116.83</v>
      </c>
      <c r="U65">
        <v>0.68</v>
      </c>
      <c r="V65">
        <v>0.76</v>
      </c>
      <c r="W65">
        <v>0.25</v>
      </c>
      <c r="X65">
        <v>0.59</v>
      </c>
      <c r="Y65">
        <v>2</v>
      </c>
      <c r="Z65">
        <v>10</v>
      </c>
    </row>
    <row r="66" spans="1:26" x14ac:dyDescent="0.25">
      <c r="A66">
        <v>7</v>
      </c>
      <c r="B66">
        <v>60</v>
      </c>
      <c r="C66" t="s">
        <v>34</v>
      </c>
      <c r="D66">
        <v>5.4169999999999998</v>
      </c>
      <c r="E66">
        <v>18.46</v>
      </c>
      <c r="F66">
        <v>15.94</v>
      </c>
      <c r="G66">
        <v>63.78</v>
      </c>
      <c r="H66">
        <v>1.06</v>
      </c>
      <c r="I66">
        <v>15</v>
      </c>
      <c r="J66">
        <v>133.91999999999999</v>
      </c>
      <c r="K66">
        <v>45</v>
      </c>
      <c r="L66">
        <v>8</v>
      </c>
      <c r="M66">
        <v>0</v>
      </c>
      <c r="N66">
        <v>20.93</v>
      </c>
      <c r="O66">
        <v>16751.02</v>
      </c>
      <c r="P66">
        <v>129.13</v>
      </c>
      <c r="Q66">
        <v>793.37</v>
      </c>
      <c r="R66">
        <v>125.35</v>
      </c>
      <c r="S66">
        <v>86.27</v>
      </c>
      <c r="T66">
        <v>9002.66</v>
      </c>
      <c r="U66">
        <v>0.69</v>
      </c>
      <c r="V66">
        <v>0.76</v>
      </c>
      <c r="W66">
        <v>0.26</v>
      </c>
      <c r="X66">
        <v>0.53</v>
      </c>
      <c r="Y66">
        <v>2</v>
      </c>
      <c r="Z66">
        <v>10</v>
      </c>
    </row>
    <row r="67" spans="1:26" x14ac:dyDescent="0.25">
      <c r="A67">
        <v>0</v>
      </c>
      <c r="B67">
        <v>80</v>
      </c>
      <c r="C67" t="s">
        <v>34</v>
      </c>
      <c r="D67">
        <v>3.0667</v>
      </c>
      <c r="E67">
        <v>32.61</v>
      </c>
      <c r="F67">
        <v>23.55</v>
      </c>
      <c r="G67">
        <v>6.76</v>
      </c>
      <c r="H67">
        <v>0.11</v>
      </c>
      <c r="I67">
        <v>209</v>
      </c>
      <c r="J67">
        <v>159.12</v>
      </c>
      <c r="K67">
        <v>50.28</v>
      </c>
      <c r="L67">
        <v>1</v>
      </c>
      <c r="M67">
        <v>207</v>
      </c>
      <c r="N67">
        <v>27.84</v>
      </c>
      <c r="O67">
        <v>19859.16</v>
      </c>
      <c r="P67">
        <v>285.47000000000003</v>
      </c>
      <c r="Q67">
        <v>793.87</v>
      </c>
      <c r="R67">
        <v>380.45</v>
      </c>
      <c r="S67">
        <v>86.27</v>
      </c>
      <c r="T67">
        <v>135584.43</v>
      </c>
      <c r="U67">
        <v>0.23</v>
      </c>
      <c r="V67">
        <v>0.52</v>
      </c>
      <c r="W67">
        <v>0.55000000000000004</v>
      </c>
      <c r="X67">
        <v>8.1300000000000008</v>
      </c>
      <c r="Y67">
        <v>2</v>
      </c>
      <c r="Z67">
        <v>10</v>
      </c>
    </row>
    <row r="68" spans="1:26" x14ac:dyDescent="0.25">
      <c r="A68">
        <v>1</v>
      </c>
      <c r="B68">
        <v>80</v>
      </c>
      <c r="C68" t="s">
        <v>34</v>
      </c>
      <c r="D68">
        <v>4.3869999999999996</v>
      </c>
      <c r="E68">
        <v>22.79</v>
      </c>
      <c r="F68">
        <v>17.96</v>
      </c>
      <c r="G68">
        <v>13.81</v>
      </c>
      <c r="H68">
        <v>0.22</v>
      </c>
      <c r="I68">
        <v>78</v>
      </c>
      <c r="J68">
        <v>160.54</v>
      </c>
      <c r="K68">
        <v>50.28</v>
      </c>
      <c r="L68">
        <v>2</v>
      </c>
      <c r="M68">
        <v>76</v>
      </c>
      <c r="N68">
        <v>28.26</v>
      </c>
      <c r="O68">
        <v>20034.400000000001</v>
      </c>
      <c r="P68">
        <v>213.01</v>
      </c>
      <c r="Q68">
        <v>793.47</v>
      </c>
      <c r="R68">
        <v>192.1</v>
      </c>
      <c r="S68">
        <v>86.27</v>
      </c>
      <c r="T68">
        <v>42065.94</v>
      </c>
      <c r="U68">
        <v>0.45</v>
      </c>
      <c r="V68">
        <v>0.68</v>
      </c>
      <c r="W68">
        <v>0.34</v>
      </c>
      <c r="X68">
        <v>2.54</v>
      </c>
      <c r="Y68">
        <v>2</v>
      </c>
      <c r="Z68">
        <v>10</v>
      </c>
    </row>
    <row r="69" spans="1:26" x14ac:dyDescent="0.25">
      <c r="A69">
        <v>2</v>
      </c>
      <c r="B69">
        <v>80</v>
      </c>
      <c r="C69" t="s">
        <v>34</v>
      </c>
      <c r="D69">
        <v>4.7347000000000001</v>
      </c>
      <c r="E69">
        <v>21.12</v>
      </c>
      <c r="F69">
        <v>17.22</v>
      </c>
      <c r="G69">
        <v>21.08</v>
      </c>
      <c r="H69">
        <v>0.33</v>
      </c>
      <c r="I69">
        <v>49</v>
      </c>
      <c r="J69">
        <v>161.97</v>
      </c>
      <c r="K69">
        <v>50.28</v>
      </c>
      <c r="L69">
        <v>3</v>
      </c>
      <c r="M69">
        <v>47</v>
      </c>
      <c r="N69">
        <v>28.69</v>
      </c>
      <c r="O69">
        <v>20210.21</v>
      </c>
      <c r="P69">
        <v>200.18</v>
      </c>
      <c r="Q69">
        <v>793.37</v>
      </c>
      <c r="R69">
        <v>168.38</v>
      </c>
      <c r="S69">
        <v>86.27</v>
      </c>
      <c r="T69">
        <v>30352.48</v>
      </c>
      <c r="U69">
        <v>0.51</v>
      </c>
      <c r="V69">
        <v>0.71</v>
      </c>
      <c r="W69">
        <v>0.3</v>
      </c>
      <c r="X69">
        <v>1.81</v>
      </c>
      <c r="Y69">
        <v>2</v>
      </c>
      <c r="Z69">
        <v>10</v>
      </c>
    </row>
    <row r="70" spans="1:26" x14ac:dyDescent="0.25">
      <c r="A70">
        <v>3</v>
      </c>
      <c r="B70">
        <v>80</v>
      </c>
      <c r="C70" t="s">
        <v>34</v>
      </c>
      <c r="D70">
        <v>4.9946999999999999</v>
      </c>
      <c r="E70">
        <v>20.02</v>
      </c>
      <c r="F70">
        <v>16.57</v>
      </c>
      <c r="G70">
        <v>28.4</v>
      </c>
      <c r="H70">
        <v>0.43</v>
      </c>
      <c r="I70">
        <v>35</v>
      </c>
      <c r="J70">
        <v>163.4</v>
      </c>
      <c r="K70">
        <v>50.28</v>
      </c>
      <c r="L70">
        <v>4</v>
      </c>
      <c r="M70">
        <v>33</v>
      </c>
      <c r="N70">
        <v>29.12</v>
      </c>
      <c r="O70">
        <v>20386.62</v>
      </c>
      <c r="P70">
        <v>188.59</v>
      </c>
      <c r="Q70">
        <v>793.25</v>
      </c>
      <c r="R70">
        <v>146.82</v>
      </c>
      <c r="S70">
        <v>86.27</v>
      </c>
      <c r="T70">
        <v>19641.3</v>
      </c>
      <c r="U70">
        <v>0.59</v>
      </c>
      <c r="V70">
        <v>0.73</v>
      </c>
      <c r="W70">
        <v>0.26</v>
      </c>
      <c r="X70">
        <v>1.1599999999999999</v>
      </c>
      <c r="Y70">
        <v>2</v>
      </c>
      <c r="Z70">
        <v>10</v>
      </c>
    </row>
    <row r="71" spans="1:26" x14ac:dyDescent="0.25">
      <c r="A71">
        <v>4</v>
      </c>
      <c r="B71">
        <v>80</v>
      </c>
      <c r="C71" t="s">
        <v>34</v>
      </c>
      <c r="D71">
        <v>5.0923999999999996</v>
      </c>
      <c r="E71">
        <v>19.64</v>
      </c>
      <c r="F71">
        <v>16.41</v>
      </c>
      <c r="G71">
        <v>35.17</v>
      </c>
      <c r="H71">
        <v>0.54</v>
      </c>
      <c r="I71">
        <v>28</v>
      </c>
      <c r="J71">
        <v>164.83</v>
      </c>
      <c r="K71">
        <v>50.28</v>
      </c>
      <c r="L71">
        <v>5</v>
      </c>
      <c r="M71">
        <v>26</v>
      </c>
      <c r="N71">
        <v>29.55</v>
      </c>
      <c r="O71">
        <v>20563.61</v>
      </c>
      <c r="P71">
        <v>182.7</v>
      </c>
      <c r="Q71">
        <v>793.35</v>
      </c>
      <c r="R71">
        <v>141.36000000000001</v>
      </c>
      <c r="S71">
        <v>86.27</v>
      </c>
      <c r="T71">
        <v>16946.2</v>
      </c>
      <c r="U71">
        <v>0.61</v>
      </c>
      <c r="V71">
        <v>0.74</v>
      </c>
      <c r="W71">
        <v>0.27</v>
      </c>
      <c r="X71">
        <v>1</v>
      </c>
      <c r="Y71">
        <v>2</v>
      </c>
      <c r="Z71">
        <v>10</v>
      </c>
    </row>
    <row r="72" spans="1:26" x14ac:dyDescent="0.25">
      <c r="A72">
        <v>5</v>
      </c>
      <c r="B72">
        <v>80</v>
      </c>
      <c r="C72" t="s">
        <v>34</v>
      </c>
      <c r="D72">
        <v>5.1673</v>
      </c>
      <c r="E72">
        <v>19.350000000000001</v>
      </c>
      <c r="F72">
        <v>16.29</v>
      </c>
      <c r="G72">
        <v>42.49</v>
      </c>
      <c r="H72">
        <v>0.64</v>
      </c>
      <c r="I72">
        <v>23</v>
      </c>
      <c r="J72">
        <v>166.27</v>
      </c>
      <c r="K72">
        <v>50.28</v>
      </c>
      <c r="L72">
        <v>6</v>
      </c>
      <c r="M72">
        <v>21</v>
      </c>
      <c r="N72">
        <v>29.99</v>
      </c>
      <c r="O72">
        <v>20741.2</v>
      </c>
      <c r="P72">
        <v>176.66</v>
      </c>
      <c r="Q72">
        <v>793.25</v>
      </c>
      <c r="R72">
        <v>137.41</v>
      </c>
      <c r="S72">
        <v>86.27</v>
      </c>
      <c r="T72">
        <v>14995.75</v>
      </c>
      <c r="U72">
        <v>0.63</v>
      </c>
      <c r="V72">
        <v>0.75</v>
      </c>
      <c r="W72">
        <v>0.26</v>
      </c>
      <c r="X72">
        <v>0.88</v>
      </c>
      <c r="Y72">
        <v>2</v>
      </c>
      <c r="Z72">
        <v>10</v>
      </c>
    </row>
    <row r="73" spans="1:26" x14ac:dyDescent="0.25">
      <c r="A73">
        <v>6</v>
      </c>
      <c r="B73">
        <v>80</v>
      </c>
      <c r="C73" t="s">
        <v>34</v>
      </c>
      <c r="D73">
        <v>5.2842000000000002</v>
      </c>
      <c r="E73">
        <v>18.920000000000002</v>
      </c>
      <c r="F73">
        <v>15.99</v>
      </c>
      <c r="G73">
        <v>50.49</v>
      </c>
      <c r="H73">
        <v>0.74</v>
      </c>
      <c r="I73">
        <v>19</v>
      </c>
      <c r="J73">
        <v>167.72</v>
      </c>
      <c r="K73">
        <v>50.28</v>
      </c>
      <c r="L73">
        <v>7</v>
      </c>
      <c r="M73">
        <v>17</v>
      </c>
      <c r="N73">
        <v>30.44</v>
      </c>
      <c r="O73">
        <v>20919.39</v>
      </c>
      <c r="P73">
        <v>169.58</v>
      </c>
      <c r="Q73">
        <v>793.23</v>
      </c>
      <c r="R73">
        <v>127.06</v>
      </c>
      <c r="S73">
        <v>86.27</v>
      </c>
      <c r="T73">
        <v>9838.7099999999991</v>
      </c>
      <c r="U73">
        <v>0.68</v>
      </c>
      <c r="V73">
        <v>0.76</v>
      </c>
      <c r="W73">
        <v>0.25</v>
      </c>
      <c r="X73">
        <v>0.57999999999999996</v>
      </c>
      <c r="Y73">
        <v>2</v>
      </c>
      <c r="Z73">
        <v>10</v>
      </c>
    </row>
    <row r="74" spans="1:26" x14ac:dyDescent="0.25">
      <c r="A74">
        <v>7</v>
      </c>
      <c r="B74">
        <v>80</v>
      </c>
      <c r="C74" t="s">
        <v>34</v>
      </c>
      <c r="D74">
        <v>5.3189000000000002</v>
      </c>
      <c r="E74">
        <v>18.8</v>
      </c>
      <c r="F74">
        <v>15.96</v>
      </c>
      <c r="G74">
        <v>59.85</v>
      </c>
      <c r="H74">
        <v>0.84</v>
      </c>
      <c r="I74">
        <v>16</v>
      </c>
      <c r="J74">
        <v>169.17</v>
      </c>
      <c r="K74">
        <v>50.28</v>
      </c>
      <c r="L74">
        <v>8</v>
      </c>
      <c r="M74">
        <v>14</v>
      </c>
      <c r="N74">
        <v>30.89</v>
      </c>
      <c r="O74">
        <v>21098.19</v>
      </c>
      <c r="P74">
        <v>163.88</v>
      </c>
      <c r="Q74">
        <v>793.24</v>
      </c>
      <c r="R74">
        <v>126.4</v>
      </c>
      <c r="S74">
        <v>86.27</v>
      </c>
      <c r="T74">
        <v>9526.8799999999992</v>
      </c>
      <c r="U74">
        <v>0.68</v>
      </c>
      <c r="V74">
        <v>0.76</v>
      </c>
      <c r="W74">
        <v>0.25</v>
      </c>
      <c r="X74">
        <v>0.55000000000000004</v>
      </c>
      <c r="Y74">
        <v>2</v>
      </c>
      <c r="Z74">
        <v>10</v>
      </c>
    </row>
    <row r="75" spans="1:26" x14ac:dyDescent="0.25">
      <c r="A75">
        <v>8</v>
      </c>
      <c r="B75">
        <v>80</v>
      </c>
      <c r="C75" t="s">
        <v>34</v>
      </c>
      <c r="D75">
        <v>5.3529999999999998</v>
      </c>
      <c r="E75">
        <v>18.68</v>
      </c>
      <c r="F75">
        <v>15.91</v>
      </c>
      <c r="G75">
        <v>68.17</v>
      </c>
      <c r="H75">
        <v>0.94</v>
      </c>
      <c r="I75">
        <v>14</v>
      </c>
      <c r="J75">
        <v>170.62</v>
      </c>
      <c r="K75">
        <v>50.28</v>
      </c>
      <c r="L75">
        <v>9</v>
      </c>
      <c r="M75">
        <v>12</v>
      </c>
      <c r="N75">
        <v>31.34</v>
      </c>
      <c r="O75">
        <v>21277.599999999999</v>
      </c>
      <c r="P75">
        <v>158.77000000000001</v>
      </c>
      <c r="Q75">
        <v>793.21</v>
      </c>
      <c r="R75">
        <v>124.63</v>
      </c>
      <c r="S75">
        <v>86.27</v>
      </c>
      <c r="T75">
        <v>8651.74</v>
      </c>
      <c r="U75">
        <v>0.69</v>
      </c>
      <c r="V75">
        <v>0.77</v>
      </c>
      <c r="W75">
        <v>0.24</v>
      </c>
      <c r="X75">
        <v>0.5</v>
      </c>
      <c r="Y75">
        <v>2</v>
      </c>
      <c r="Z75">
        <v>10</v>
      </c>
    </row>
    <row r="76" spans="1:26" x14ac:dyDescent="0.25">
      <c r="A76">
        <v>9</v>
      </c>
      <c r="B76">
        <v>80</v>
      </c>
      <c r="C76" t="s">
        <v>34</v>
      </c>
      <c r="D76">
        <v>5.3906000000000001</v>
      </c>
      <c r="E76">
        <v>18.55</v>
      </c>
      <c r="F76">
        <v>15.84</v>
      </c>
      <c r="G76">
        <v>79.2</v>
      </c>
      <c r="H76">
        <v>1.03</v>
      </c>
      <c r="I76">
        <v>12</v>
      </c>
      <c r="J76">
        <v>172.08</v>
      </c>
      <c r="K76">
        <v>50.28</v>
      </c>
      <c r="L76">
        <v>10</v>
      </c>
      <c r="M76">
        <v>8</v>
      </c>
      <c r="N76">
        <v>31.8</v>
      </c>
      <c r="O76">
        <v>21457.64</v>
      </c>
      <c r="P76">
        <v>151.81</v>
      </c>
      <c r="Q76">
        <v>793.26</v>
      </c>
      <c r="R76">
        <v>122.35</v>
      </c>
      <c r="S76">
        <v>86.27</v>
      </c>
      <c r="T76">
        <v>7517.86</v>
      </c>
      <c r="U76">
        <v>0.71</v>
      </c>
      <c r="V76">
        <v>0.77</v>
      </c>
      <c r="W76">
        <v>0.24</v>
      </c>
      <c r="X76">
        <v>0.43</v>
      </c>
      <c r="Y76">
        <v>2</v>
      </c>
      <c r="Z76">
        <v>10</v>
      </c>
    </row>
    <row r="77" spans="1:26" x14ac:dyDescent="0.25">
      <c r="A77">
        <v>10</v>
      </c>
      <c r="B77">
        <v>80</v>
      </c>
      <c r="C77" t="s">
        <v>34</v>
      </c>
      <c r="D77">
        <v>5.4184999999999999</v>
      </c>
      <c r="E77">
        <v>18.46</v>
      </c>
      <c r="F77">
        <v>15.78</v>
      </c>
      <c r="G77">
        <v>86.05</v>
      </c>
      <c r="H77">
        <v>1.1200000000000001</v>
      </c>
      <c r="I77">
        <v>11</v>
      </c>
      <c r="J77">
        <v>173.55</v>
      </c>
      <c r="K77">
        <v>50.28</v>
      </c>
      <c r="L77">
        <v>11</v>
      </c>
      <c r="M77">
        <v>1</v>
      </c>
      <c r="N77">
        <v>32.270000000000003</v>
      </c>
      <c r="O77">
        <v>21638.31</v>
      </c>
      <c r="P77">
        <v>147.44</v>
      </c>
      <c r="Q77">
        <v>793.22</v>
      </c>
      <c r="R77">
        <v>119.86</v>
      </c>
      <c r="S77">
        <v>86.27</v>
      </c>
      <c r="T77">
        <v>6279.4</v>
      </c>
      <c r="U77">
        <v>0.72</v>
      </c>
      <c r="V77">
        <v>0.77</v>
      </c>
      <c r="W77">
        <v>0.25</v>
      </c>
      <c r="X77">
        <v>0.37</v>
      </c>
      <c r="Y77">
        <v>2</v>
      </c>
      <c r="Z77">
        <v>10</v>
      </c>
    </row>
    <row r="78" spans="1:26" x14ac:dyDescent="0.25">
      <c r="A78">
        <v>11</v>
      </c>
      <c r="B78">
        <v>80</v>
      </c>
      <c r="C78" t="s">
        <v>34</v>
      </c>
      <c r="D78">
        <v>5.4253999999999998</v>
      </c>
      <c r="E78">
        <v>18.43</v>
      </c>
      <c r="F78">
        <v>15.75</v>
      </c>
      <c r="G78">
        <v>85.92</v>
      </c>
      <c r="H78">
        <v>1.22</v>
      </c>
      <c r="I78">
        <v>11</v>
      </c>
      <c r="J78">
        <v>175.02</v>
      </c>
      <c r="K78">
        <v>50.28</v>
      </c>
      <c r="L78">
        <v>12</v>
      </c>
      <c r="M78">
        <v>0</v>
      </c>
      <c r="N78">
        <v>32.74</v>
      </c>
      <c r="O78">
        <v>21819.599999999999</v>
      </c>
      <c r="P78">
        <v>148.54</v>
      </c>
      <c r="Q78">
        <v>793.24</v>
      </c>
      <c r="R78">
        <v>118.96</v>
      </c>
      <c r="S78">
        <v>86.27</v>
      </c>
      <c r="T78">
        <v>5827.81</v>
      </c>
      <c r="U78">
        <v>0.73</v>
      </c>
      <c r="V78">
        <v>0.77</v>
      </c>
      <c r="W78">
        <v>0.25</v>
      </c>
      <c r="X78">
        <v>0.34</v>
      </c>
      <c r="Y78">
        <v>2</v>
      </c>
      <c r="Z78">
        <v>10</v>
      </c>
    </row>
    <row r="79" spans="1:26" x14ac:dyDescent="0.25">
      <c r="A79">
        <v>0</v>
      </c>
      <c r="B79">
        <v>35</v>
      </c>
      <c r="C79" t="s">
        <v>34</v>
      </c>
      <c r="D79">
        <v>4.3517000000000001</v>
      </c>
      <c r="E79">
        <v>22.98</v>
      </c>
      <c r="F79">
        <v>19.28</v>
      </c>
      <c r="G79">
        <v>11.02</v>
      </c>
      <c r="H79">
        <v>0.22</v>
      </c>
      <c r="I79">
        <v>105</v>
      </c>
      <c r="J79">
        <v>80.84</v>
      </c>
      <c r="K79">
        <v>35.1</v>
      </c>
      <c r="L79">
        <v>1</v>
      </c>
      <c r="M79">
        <v>103</v>
      </c>
      <c r="N79">
        <v>9.74</v>
      </c>
      <c r="O79">
        <v>10204.209999999999</v>
      </c>
      <c r="P79">
        <v>143.82</v>
      </c>
      <c r="Q79">
        <v>793.44</v>
      </c>
      <c r="R79">
        <v>237.24</v>
      </c>
      <c r="S79">
        <v>86.27</v>
      </c>
      <c r="T79">
        <v>64498.12</v>
      </c>
      <c r="U79">
        <v>0.36</v>
      </c>
      <c r="V79">
        <v>0.63</v>
      </c>
      <c r="W79">
        <v>0.38</v>
      </c>
      <c r="X79">
        <v>3.87</v>
      </c>
      <c r="Y79">
        <v>2</v>
      </c>
      <c r="Z79">
        <v>10</v>
      </c>
    </row>
    <row r="80" spans="1:26" x14ac:dyDescent="0.25">
      <c r="A80">
        <v>1</v>
      </c>
      <c r="B80">
        <v>35</v>
      </c>
      <c r="C80" t="s">
        <v>34</v>
      </c>
      <c r="D80">
        <v>5.0915999999999997</v>
      </c>
      <c r="E80">
        <v>19.64</v>
      </c>
      <c r="F80">
        <v>16.989999999999998</v>
      </c>
      <c r="G80">
        <v>23.17</v>
      </c>
      <c r="H80">
        <v>0.43</v>
      </c>
      <c r="I80">
        <v>44</v>
      </c>
      <c r="J80">
        <v>82.04</v>
      </c>
      <c r="K80">
        <v>35.1</v>
      </c>
      <c r="L80">
        <v>2</v>
      </c>
      <c r="M80">
        <v>42</v>
      </c>
      <c r="N80">
        <v>9.94</v>
      </c>
      <c r="O80">
        <v>10352.530000000001</v>
      </c>
      <c r="P80">
        <v>117.58</v>
      </c>
      <c r="Q80">
        <v>793.24</v>
      </c>
      <c r="R80">
        <v>160.75</v>
      </c>
      <c r="S80">
        <v>86.27</v>
      </c>
      <c r="T80">
        <v>26559.34</v>
      </c>
      <c r="U80">
        <v>0.54</v>
      </c>
      <c r="V80">
        <v>0.72</v>
      </c>
      <c r="W80">
        <v>0.28999999999999998</v>
      </c>
      <c r="X80">
        <v>1.58</v>
      </c>
      <c r="Y80">
        <v>2</v>
      </c>
      <c r="Z80">
        <v>10</v>
      </c>
    </row>
    <row r="81" spans="1:26" x14ac:dyDescent="0.25">
      <c r="A81">
        <v>2</v>
      </c>
      <c r="B81">
        <v>35</v>
      </c>
      <c r="C81" t="s">
        <v>34</v>
      </c>
      <c r="D81">
        <v>5.3593999999999999</v>
      </c>
      <c r="E81">
        <v>18.66</v>
      </c>
      <c r="F81">
        <v>16.32</v>
      </c>
      <c r="G81">
        <v>37.659999999999997</v>
      </c>
      <c r="H81">
        <v>0.63</v>
      </c>
      <c r="I81">
        <v>26</v>
      </c>
      <c r="J81">
        <v>83.25</v>
      </c>
      <c r="K81">
        <v>35.1</v>
      </c>
      <c r="L81">
        <v>3</v>
      </c>
      <c r="M81">
        <v>18</v>
      </c>
      <c r="N81">
        <v>10.15</v>
      </c>
      <c r="O81">
        <v>10501.19</v>
      </c>
      <c r="P81">
        <v>102.32</v>
      </c>
      <c r="Q81">
        <v>793.31</v>
      </c>
      <c r="R81">
        <v>137.82</v>
      </c>
      <c r="S81">
        <v>86.27</v>
      </c>
      <c r="T81">
        <v>15185.29</v>
      </c>
      <c r="U81">
        <v>0.63</v>
      </c>
      <c r="V81">
        <v>0.75</v>
      </c>
      <c r="W81">
        <v>0.28000000000000003</v>
      </c>
      <c r="X81">
        <v>0.91</v>
      </c>
      <c r="Y81">
        <v>2</v>
      </c>
      <c r="Z81">
        <v>10</v>
      </c>
    </row>
    <row r="82" spans="1:26" x14ac:dyDescent="0.25">
      <c r="A82">
        <v>3</v>
      </c>
      <c r="B82">
        <v>35</v>
      </c>
      <c r="C82" t="s">
        <v>34</v>
      </c>
      <c r="D82">
        <v>5.4074</v>
      </c>
      <c r="E82">
        <v>18.489999999999998</v>
      </c>
      <c r="F82">
        <v>16.190000000000001</v>
      </c>
      <c r="G82">
        <v>40.47</v>
      </c>
      <c r="H82">
        <v>0.83</v>
      </c>
      <c r="I82">
        <v>24</v>
      </c>
      <c r="J82">
        <v>84.46</v>
      </c>
      <c r="K82">
        <v>35.1</v>
      </c>
      <c r="L82">
        <v>4</v>
      </c>
      <c r="M82">
        <v>0</v>
      </c>
      <c r="N82">
        <v>10.36</v>
      </c>
      <c r="O82">
        <v>10650.22</v>
      </c>
      <c r="P82">
        <v>100.82</v>
      </c>
      <c r="Q82">
        <v>793.68</v>
      </c>
      <c r="R82">
        <v>132.9</v>
      </c>
      <c r="S82">
        <v>86.27</v>
      </c>
      <c r="T82">
        <v>12733.84</v>
      </c>
      <c r="U82">
        <v>0.65</v>
      </c>
      <c r="V82">
        <v>0.75</v>
      </c>
      <c r="W82">
        <v>0.28000000000000003</v>
      </c>
      <c r="X82">
        <v>0.78</v>
      </c>
      <c r="Y82">
        <v>2</v>
      </c>
      <c r="Z82">
        <v>10</v>
      </c>
    </row>
    <row r="83" spans="1:26" x14ac:dyDescent="0.25">
      <c r="A83">
        <v>0</v>
      </c>
      <c r="B83">
        <v>50</v>
      </c>
      <c r="C83" t="s">
        <v>34</v>
      </c>
      <c r="D83">
        <v>3.8813</v>
      </c>
      <c r="E83">
        <v>25.76</v>
      </c>
      <c r="F83">
        <v>20.64</v>
      </c>
      <c r="G83">
        <v>8.91</v>
      </c>
      <c r="H83">
        <v>0.16</v>
      </c>
      <c r="I83">
        <v>139</v>
      </c>
      <c r="J83">
        <v>107.41</v>
      </c>
      <c r="K83">
        <v>41.65</v>
      </c>
      <c r="L83">
        <v>1</v>
      </c>
      <c r="M83">
        <v>137</v>
      </c>
      <c r="N83">
        <v>14.77</v>
      </c>
      <c r="O83">
        <v>13481.73</v>
      </c>
      <c r="P83">
        <v>190.52</v>
      </c>
      <c r="Q83">
        <v>793.61</v>
      </c>
      <c r="R83">
        <v>282.52999999999997</v>
      </c>
      <c r="S83">
        <v>86.27</v>
      </c>
      <c r="T83">
        <v>86977.05</v>
      </c>
      <c r="U83">
        <v>0.31</v>
      </c>
      <c r="V83">
        <v>0.59</v>
      </c>
      <c r="W83">
        <v>0.45</v>
      </c>
      <c r="X83">
        <v>5.22</v>
      </c>
      <c r="Y83">
        <v>2</v>
      </c>
      <c r="Z83">
        <v>10</v>
      </c>
    </row>
    <row r="84" spans="1:26" x14ac:dyDescent="0.25">
      <c r="A84">
        <v>1</v>
      </c>
      <c r="B84">
        <v>50</v>
      </c>
      <c r="C84" t="s">
        <v>34</v>
      </c>
      <c r="D84">
        <v>4.7648999999999999</v>
      </c>
      <c r="E84">
        <v>20.99</v>
      </c>
      <c r="F84">
        <v>17.66</v>
      </c>
      <c r="G84">
        <v>18.27</v>
      </c>
      <c r="H84">
        <v>0.32</v>
      </c>
      <c r="I84">
        <v>58</v>
      </c>
      <c r="J84">
        <v>108.68</v>
      </c>
      <c r="K84">
        <v>41.65</v>
      </c>
      <c r="L84">
        <v>2</v>
      </c>
      <c r="M84">
        <v>56</v>
      </c>
      <c r="N84">
        <v>15.03</v>
      </c>
      <c r="O84">
        <v>13638.32</v>
      </c>
      <c r="P84">
        <v>156.57</v>
      </c>
      <c r="Q84">
        <v>793.3</v>
      </c>
      <c r="R84">
        <v>183.48</v>
      </c>
      <c r="S84">
        <v>86.27</v>
      </c>
      <c r="T84">
        <v>37853.769999999997</v>
      </c>
      <c r="U84">
        <v>0.47</v>
      </c>
      <c r="V84">
        <v>0.69</v>
      </c>
      <c r="W84">
        <v>0.31</v>
      </c>
      <c r="X84">
        <v>2.25</v>
      </c>
      <c r="Y84">
        <v>2</v>
      </c>
      <c r="Z84">
        <v>10</v>
      </c>
    </row>
    <row r="85" spans="1:26" x14ac:dyDescent="0.25">
      <c r="A85">
        <v>2</v>
      </c>
      <c r="B85">
        <v>50</v>
      </c>
      <c r="C85" t="s">
        <v>34</v>
      </c>
      <c r="D85">
        <v>5.1368</v>
      </c>
      <c r="E85">
        <v>19.47</v>
      </c>
      <c r="F85">
        <v>16.649999999999999</v>
      </c>
      <c r="G85">
        <v>28.55</v>
      </c>
      <c r="H85">
        <v>0.48</v>
      </c>
      <c r="I85">
        <v>35</v>
      </c>
      <c r="J85">
        <v>109.96</v>
      </c>
      <c r="K85">
        <v>41.65</v>
      </c>
      <c r="L85">
        <v>3</v>
      </c>
      <c r="M85">
        <v>33</v>
      </c>
      <c r="N85">
        <v>15.31</v>
      </c>
      <c r="O85">
        <v>13795.21</v>
      </c>
      <c r="P85">
        <v>140.54</v>
      </c>
      <c r="Q85">
        <v>793.23</v>
      </c>
      <c r="R85">
        <v>150.12</v>
      </c>
      <c r="S85">
        <v>86.27</v>
      </c>
      <c r="T85">
        <v>21288.57</v>
      </c>
      <c r="U85">
        <v>0.56999999999999995</v>
      </c>
      <c r="V85">
        <v>0.73</v>
      </c>
      <c r="W85">
        <v>0.26</v>
      </c>
      <c r="X85">
        <v>1.24</v>
      </c>
      <c r="Y85">
        <v>2</v>
      </c>
      <c r="Z85">
        <v>10</v>
      </c>
    </row>
    <row r="86" spans="1:26" x14ac:dyDescent="0.25">
      <c r="A86">
        <v>3</v>
      </c>
      <c r="B86">
        <v>50</v>
      </c>
      <c r="C86" t="s">
        <v>34</v>
      </c>
      <c r="D86">
        <v>5.3495999999999997</v>
      </c>
      <c r="E86">
        <v>18.690000000000001</v>
      </c>
      <c r="F86">
        <v>16.12</v>
      </c>
      <c r="G86">
        <v>40.31</v>
      </c>
      <c r="H86">
        <v>0.63</v>
      </c>
      <c r="I86">
        <v>24</v>
      </c>
      <c r="J86">
        <v>111.23</v>
      </c>
      <c r="K86">
        <v>41.65</v>
      </c>
      <c r="L86">
        <v>4</v>
      </c>
      <c r="M86">
        <v>22</v>
      </c>
      <c r="N86">
        <v>15.58</v>
      </c>
      <c r="O86">
        <v>13952.52</v>
      </c>
      <c r="P86">
        <v>128.26</v>
      </c>
      <c r="Q86">
        <v>793.27</v>
      </c>
      <c r="R86">
        <v>131.47</v>
      </c>
      <c r="S86">
        <v>86.27</v>
      </c>
      <c r="T86">
        <v>12021.45</v>
      </c>
      <c r="U86">
        <v>0.66</v>
      </c>
      <c r="V86">
        <v>0.76</v>
      </c>
      <c r="W86">
        <v>0.26</v>
      </c>
      <c r="X86">
        <v>0.71</v>
      </c>
      <c r="Y86">
        <v>2</v>
      </c>
      <c r="Z86">
        <v>10</v>
      </c>
    </row>
    <row r="87" spans="1:26" x14ac:dyDescent="0.25">
      <c r="A87">
        <v>4</v>
      </c>
      <c r="B87">
        <v>50</v>
      </c>
      <c r="C87" t="s">
        <v>34</v>
      </c>
      <c r="D87">
        <v>5.4256000000000002</v>
      </c>
      <c r="E87">
        <v>18.43</v>
      </c>
      <c r="F87">
        <v>15.97</v>
      </c>
      <c r="G87">
        <v>50.44</v>
      </c>
      <c r="H87">
        <v>0.78</v>
      </c>
      <c r="I87">
        <v>19</v>
      </c>
      <c r="J87">
        <v>112.51</v>
      </c>
      <c r="K87">
        <v>41.65</v>
      </c>
      <c r="L87">
        <v>5</v>
      </c>
      <c r="M87">
        <v>14</v>
      </c>
      <c r="N87">
        <v>15.86</v>
      </c>
      <c r="O87">
        <v>14110.24</v>
      </c>
      <c r="P87">
        <v>119.71</v>
      </c>
      <c r="Q87">
        <v>793.25</v>
      </c>
      <c r="R87">
        <v>126.43</v>
      </c>
      <c r="S87">
        <v>86.27</v>
      </c>
      <c r="T87">
        <v>9522.66</v>
      </c>
      <c r="U87">
        <v>0.68</v>
      </c>
      <c r="V87">
        <v>0.76</v>
      </c>
      <c r="W87">
        <v>0.25</v>
      </c>
      <c r="X87">
        <v>0.56000000000000005</v>
      </c>
      <c r="Y87">
        <v>2</v>
      </c>
      <c r="Z87">
        <v>10</v>
      </c>
    </row>
    <row r="88" spans="1:26" x14ac:dyDescent="0.25">
      <c r="A88">
        <v>5</v>
      </c>
      <c r="B88">
        <v>50</v>
      </c>
      <c r="C88" t="s">
        <v>34</v>
      </c>
      <c r="D88">
        <v>5.4245999999999999</v>
      </c>
      <c r="E88">
        <v>18.43</v>
      </c>
      <c r="F88">
        <v>16.02</v>
      </c>
      <c r="G88">
        <v>56.54</v>
      </c>
      <c r="H88">
        <v>0.93</v>
      </c>
      <c r="I88">
        <v>17</v>
      </c>
      <c r="J88">
        <v>113.79</v>
      </c>
      <c r="K88">
        <v>41.65</v>
      </c>
      <c r="L88">
        <v>6</v>
      </c>
      <c r="M88">
        <v>0</v>
      </c>
      <c r="N88">
        <v>16.14</v>
      </c>
      <c r="O88">
        <v>14268.39</v>
      </c>
      <c r="P88">
        <v>117.67</v>
      </c>
      <c r="Q88">
        <v>793.43</v>
      </c>
      <c r="R88">
        <v>127.76</v>
      </c>
      <c r="S88">
        <v>86.27</v>
      </c>
      <c r="T88">
        <v>10201.6</v>
      </c>
      <c r="U88">
        <v>0.68</v>
      </c>
      <c r="V88">
        <v>0.76</v>
      </c>
      <c r="W88">
        <v>0.27</v>
      </c>
      <c r="X88">
        <v>0.61</v>
      </c>
      <c r="Y88">
        <v>2</v>
      </c>
      <c r="Z88">
        <v>10</v>
      </c>
    </row>
    <row r="89" spans="1:26" x14ac:dyDescent="0.25">
      <c r="A89">
        <v>0</v>
      </c>
      <c r="B89">
        <v>25</v>
      </c>
      <c r="C89" t="s">
        <v>34</v>
      </c>
      <c r="D89">
        <v>4.8007</v>
      </c>
      <c r="E89">
        <v>20.83</v>
      </c>
      <c r="F89">
        <v>17.95</v>
      </c>
      <c r="G89">
        <v>13.81</v>
      </c>
      <c r="H89">
        <v>0.28000000000000003</v>
      </c>
      <c r="I89">
        <v>78</v>
      </c>
      <c r="J89">
        <v>61.76</v>
      </c>
      <c r="K89">
        <v>28.92</v>
      </c>
      <c r="L89">
        <v>1</v>
      </c>
      <c r="M89">
        <v>76</v>
      </c>
      <c r="N89">
        <v>6.84</v>
      </c>
      <c r="O89">
        <v>7851.41</v>
      </c>
      <c r="P89">
        <v>106.86</v>
      </c>
      <c r="Q89">
        <v>793.33</v>
      </c>
      <c r="R89">
        <v>191.95</v>
      </c>
      <c r="S89">
        <v>86.27</v>
      </c>
      <c r="T89">
        <v>41987.92</v>
      </c>
      <c r="U89">
        <v>0.45</v>
      </c>
      <c r="V89">
        <v>0.68</v>
      </c>
      <c r="W89">
        <v>0.34</v>
      </c>
      <c r="X89">
        <v>2.54</v>
      </c>
      <c r="Y89">
        <v>2</v>
      </c>
      <c r="Z89">
        <v>10</v>
      </c>
    </row>
    <row r="90" spans="1:26" x14ac:dyDescent="0.25">
      <c r="A90">
        <v>1</v>
      </c>
      <c r="B90">
        <v>25</v>
      </c>
      <c r="C90" t="s">
        <v>34</v>
      </c>
      <c r="D90">
        <v>5.2359</v>
      </c>
      <c r="E90">
        <v>19.100000000000001</v>
      </c>
      <c r="F90">
        <v>16.829999999999998</v>
      </c>
      <c r="G90">
        <v>29.7</v>
      </c>
      <c r="H90">
        <v>0.55000000000000004</v>
      </c>
      <c r="I90">
        <v>34</v>
      </c>
      <c r="J90">
        <v>62.92</v>
      </c>
      <c r="K90">
        <v>28.92</v>
      </c>
      <c r="L90">
        <v>2</v>
      </c>
      <c r="M90">
        <v>8</v>
      </c>
      <c r="N90">
        <v>7</v>
      </c>
      <c r="O90">
        <v>7994.37</v>
      </c>
      <c r="P90">
        <v>87.98</v>
      </c>
      <c r="Q90">
        <v>793.6</v>
      </c>
      <c r="R90">
        <v>154.94999999999999</v>
      </c>
      <c r="S90">
        <v>86.27</v>
      </c>
      <c r="T90">
        <v>23710.720000000001</v>
      </c>
      <c r="U90">
        <v>0.56000000000000005</v>
      </c>
      <c r="V90">
        <v>0.72</v>
      </c>
      <c r="W90">
        <v>0.3</v>
      </c>
      <c r="X90">
        <v>1.42</v>
      </c>
      <c r="Y90">
        <v>2</v>
      </c>
      <c r="Z90">
        <v>10</v>
      </c>
    </row>
    <row r="91" spans="1:26" x14ac:dyDescent="0.25">
      <c r="A91">
        <v>2</v>
      </c>
      <c r="B91">
        <v>25</v>
      </c>
      <c r="C91" t="s">
        <v>34</v>
      </c>
      <c r="D91">
        <v>5.2952000000000004</v>
      </c>
      <c r="E91">
        <v>18.89</v>
      </c>
      <c r="F91">
        <v>16.63</v>
      </c>
      <c r="G91">
        <v>30.24</v>
      </c>
      <c r="H91">
        <v>0.81</v>
      </c>
      <c r="I91">
        <v>33</v>
      </c>
      <c r="J91">
        <v>64.08</v>
      </c>
      <c r="K91">
        <v>28.92</v>
      </c>
      <c r="L91">
        <v>3</v>
      </c>
      <c r="M91">
        <v>0</v>
      </c>
      <c r="N91">
        <v>7.16</v>
      </c>
      <c r="O91">
        <v>8137.65</v>
      </c>
      <c r="P91">
        <v>87.72</v>
      </c>
      <c r="Q91">
        <v>793.37</v>
      </c>
      <c r="R91">
        <v>147.47</v>
      </c>
      <c r="S91">
        <v>86.27</v>
      </c>
      <c r="T91">
        <v>19974.400000000001</v>
      </c>
      <c r="U91">
        <v>0.57999999999999996</v>
      </c>
      <c r="V91">
        <v>0.73</v>
      </c>
      <c r="W91">
        <v>0.31</v>
      </c>
      <c r="X91">
        <v>1.22</v>
      </c>
      <c r="Y91">
        <v>2</v>
      </c>
      <c r="Z91">
        <v>10</v>
      </c>
    </row>
    <row r="92" spans="1:26" x14ac:dyDescent="0.25">
      <c r="A92">
        <v>0</v>
      </c>
      <c r="B92">
        <v>85</v>
      </c>
      <c r="C92" t="s">
        <v>34</v>
      </c>
      <c r="D92">
        <v>2.9514999999999998</v>
      </c>
      <c r="E92">
        <v>33.880000000000003</v>
      </c>
      <c r="F92">
        <v>24.02</v>
      </c>
      <c r="G92">
        <v>6.52</v>
      </c>
      <c r="H92">
        <v>0.11</v>
      </c>
      <c r="I92">
        <v>221</v>
      </c>
      <c r="J92">
        <v>167.88</v>
      </c>
      <c r="K92">
        <v>51.39</v>
      </c>
      <c r="L92">
        <v>1</v>
      </c>
      <c r="M92">
        <v>219</v>
      </c>
      <c r="N92">
        <v>30.49</v>
      </c>
      <c r="O92">
        <v>20939.59</v>
      </c>
      <c r="P92">
        <v>301.73</v>
      </c>
      <c r="Q92">
        <v>793.59</v>
      </c>
      <c r="R92">
        <v>396.5</v>
      </c>
      <c r="S92">
        <v>86.27</v>
      </c>
      <c r="T92">
        <v>143550.63</v>
      </c>
      <c r="U92">
        <v>0.22</v>
      </c>
      <c r="V92">
        <v>0.51</v>
      </c>
      <c r="W92">
        <v>0.56999999999999995</v>
      </c>
      <c r="X92">
        <v>8.6</v>
      </c>
      <c r="Y92">
        <v>2</v>
      </c>
      <c r="Z92">
        <v>10</v>
      </c>
    </row>
    <row r="93" spans="1:26" x14ac:dyDescent="0.25">
      <c r="A93">
        <v>1</v>
      </c>
      <c r="B93">
        <v>85</v>
      </c>
      <c r="C93" t="s">
        <v>34</v>
      </c>
      <c r="D93">
        <v>4.2728999999999999</v>
      </c>
      <c r="E93">
        <v>23.4</v>
      </c>
      <c r="F93">
        <v>18.25</v>
      </c>
      <c r="G93">
        <v>13.36</v>
      </c>
      <c r="H93">
        <v>0.21</v>
      </c>
      <c r="I93">
        <v>82</v>
      </c>
      <c r="J93">
        <v>169.33</v>
      </c>
      <c r="K93">
        <v>51.39</v>
      </c>
      <c r="L93">
        <v>2</v>
      </c>
      <c r="M93">
        <v>80</v>
      </c>
      <c r="N93">
        <v>30.94</v>
      </c>
      <c r="O93">
        <v>21118.46</v>
      </c>
      <c r="P93">
        <v>224.93</v>
      </c>
      <c r="Q93">
        <v>793.43</v>
      </c>
      <c r="R93">
        <v>202.28</v>
      </c>
      <c r="S93">
        <v>86.27</v>
      </c>
      <c r="T93">
        <v>47137.48</v>
      </c>
      <c r="U93">
        <v>0.43</v>
      </c>
      <c r="V93">
        <v>0.67</v>
      </c>
      <c r="W93">
        <v>0.35</v>
      </c>
      <c r="X93">
        <v>2.84</v>
      </c>
      <c r="Y93">
        <v>2</v>
      </c>
      <c r="Z93">
        <v>10</v>
      </c>
    </row>
    <row r="94" spans="1:26" x14ac:dyDescent="0.25">
      <c r="A94">
        <v>2</v>
      </c>
      <c r="B94">
        <v>85</v>
      </c>
      <c r="C94" t="s">
        <v>34</v>
      </c>
      <c r="D94">
        <v>4.6502999999999997</v>
      </c>
      <c r="E94">
        <v>21.5</v>
      </c>
      <c r="F94">
        <v>17.37</v>
      </c>
      <c r="G94">
        <v>20.04</v>
      </c>
      <c r="H94">
        <v>0.31</v>
      </c>
      <c r="I94">
        <v>52</v>
      </c>
      <c r="J94">
        <v>170.79</v>
      </c>
      <c r="K94">
        <v>51.39</v>
      </c>
      <c r="L94">
        <v>3</v>
      </c>
      <c r="M94">
        <v>50</v>
      </c>
      <c r="N94">
        <v>31.4</v>
      </c>
      <c r="O94">
        <v>21297.94</v>
      </c>
      <c r="P94">
        <v>210.37</v>
      </c>
      <c r="Q94">
        <v>793.33</v>
      </c>
      <c r="R94">
        <v>173.42</v>
      </c>
      <c r="S94">
        <v>86.27</v>
      </c>
      <c r="T94">
        <v>32855.050000000003</v>
      </c>
      <c r="U94">
        <v>0.5</v>
      </c>
      <c r="V94">
        <v>0.7</v>
      </c>
      <c r="W94">
        <v>0.31</v>
      </c>
      <c r="X94">
        <v>1.96</v>
      </c>
      <c r="Y94">
        <v>2</v>
      </c>
      <c r="Z94">
        <v>10</v>
      </c>
    </row>
    <row r="95" spans="1:26" x14ac:dyDescent="0.25">
      <c r="A95">
        <v>3</v>
      </c>
      <c r="B95">
        <v>85</v>
      </c>
      <c r="C95" t="s">
        <v>34</v>
      </c>
      <c r="D95">
        <v>4.9592999999999998</v>
      </c>
      <c r="E95">
        <v>20.16</v>
      </c>
      <c r="F95">
        <v>16.54</v>
      </c>
      <c r="G95">
        <v>26.82</v>
      </c>
      <c r="H95">
        <v>0.41</v>
      </c>
      <c r="I95">
        <v>37</v>
      </c>
      <c r="J95">
        <v>172.25</v>
      </c>
      <c r="K95">
        <v>51.39</v>
      </c>
      <c r="L95">
        <v>4</v>
      </c>
      <c r="M95">
        <v>35</v>
      </c>
      <c r="N95">
        <v>31.86</v>
      </c>
      <c r="O95">
        <v>21478.05</v>
      </c>
      <c r="P95">
        <v>196.3</v>
      </c>
      <c r="Q95">
        <v>793.38</v>
      </c>
      <c r="R95">
        <v>145.18</v>
      </c>
      <c r="S95">
        <v>86.27</v>
      </c>
      <c r="T95">
        <v>18809.599999999999</v>
      </c>
      <c r="U95">
        <v>0.59</v>
      </c>
      <c r="V95">
        <v>0.74</v>
      </c>
      <c r="W95">
        <v>0.27</v>
      </c>
      <c r="X95">
        <v>1.1299999999999999</v>
      </c>
      <c r="Y95">
        <v>2</v>
      </c>
      <c r="Z95">
        <v>10</v>
      </c>
    </row>
    <row r="96" spans="1:26" x14ac:dyDescent="0.25">
      <c r="A96">
        <v>4</v>
      </c>
      <c r="B96">
        <v>85</v>
      </c>
      <c r="C96" t="s">
        <v>34</v>
      </c>
      <c r="D96">
        <v>5.0461999999999998</v>
      </c>
      <c r="E96">
        <v>19.82</v>
      </c>
      <c r="F96">
        <v>16.46</v>
      </c>
      <c r="G96">
        <v>34.06</v>
      </c>
      <c r="H96">
        <v>0.51</v>
      </c>
      <c r="I96">
        <v>29</v>
      </c>
      <c r="J96">
        <v>173.71</v>
      </c>
      <c r="K96">
        <v>51.39</v>
      </c>
      <c r="L96">
        <v>5</v>
      </c>
      <c r="M96">
        <v>27</v>
      </c>
      <c r="N96">
        <v>32.32</v>
      </c>
      <c r="O96">
        <v>21658.78</v>
      </c>
      <c r="P96">
        <v>191.72</v>
      </c>
      <c r="Q96">
        <v>793.26</v>
      </c>
      <c r="R96">
        <v>143.05000000000001</v>
      </c>
      <c r="S96">
        <v>86.27</v>
      </c>
      <c r="T96">
        <v>17782.650000000001</v>
      </c>
      <c r="U96">
        <v>0.6</v>
      </c>
      <c r="V96">
        <v>0.74</v>
      </c>
      <c r="W96">
        <v>0.27</v>
      </c>
      <c r="X96">
        <v>1.05</v>
      </c>
      <c r="Y96">
        <v>2</v>
      </c>
      <c r="Z96">
        <v>10</v>
      </c>
    </row>
    <row r="97" spans="1:26" x14ac:dyDescent="0.25">
      <c r="A97">
        <v>5</v>
      </c>
      <c r="B97">
        <v>85</v>
      </c>
      <c r="C97" t="s">
        <v>34</v>
      </c>
      <c r="D97">
        <v>5.1037999999999997</v>
      </c>
      <c r="E97">
        <v>19.59</v>
      </c>
      <c r="F97">
        <v>16.41</v>
      </c>
      <c r="G97">
        <v>41.02</v>
      </c>
      <c r="H97">
        <v>0.61</v>
      </c>
      <c r="I97">
        <v>24</v>
      </c>
      <c r="J97">
        <v>175.18</v>
      </c>
      <c r="K97">
        <v>51.39</v>
      </c>
      <c r="L97">
        <v>6</v>
      </c>
      <c r="M97">
        <v>22</v>
      </c>
      <c r="N97">
        <v>32.79</v>
      </c>
      <c r="O97">
        <v>21840.16</v>
      </c>
      <c r="P97">
        <v>186.83</v>
      </c>
      <c r="Q97">
        <v>793.34</v>
      </c>
      <c r="R97">
        <v>142.13999999999999</v>
      </c>
      <c r="S97">
        <v>86.27</v>
      </c>
      <c r="T97">
        <v>17354.25</v>
      </c>
      <c r="U97">
        <v>0.61</v>
      </c>
      <c r="V97">
        <v>0.74</v>
      </c>
      <c r="W97">
        <v>0.25</v>
      </c>
      <c r="X97">
        <v>1</v>
      </c>
      <c r="Y97">
        <v>2</v>
      </c>
      <c r="Z97">
        <v>10</v>
      </c>
    </row>
    <row r="98" spans="1:26" x14ac:dyDescent="0.25">
      <c r="A98">
        <v>6</v>
      </c>
      <c r="B98">
        <v>85</v>
      </c>
      <c r="C98" t="s">
        <v>34</v>
      </c>
      <c r="D98">
        <v>5.2178000000000004</v>
      </c>
      <c r="E98">
        <v>19.16</v>
      </c>
      <c r="F98">
        <v>16.11</v>
      </c>
      <c r="G98">
        <v>48.34</v>
      </c>
      <c r="H98">
        <v>0.7</v>
      </c>
      <c r="I98">
        <v>20</v>
      </c>
      <c r="J98">
        <v>176.66</v>
      </c>
      <c r="K98">
        <v>51.39</v>
      </c>
      <c r="L98">
        <v>7</v>
      </c>
      <c r="M98">
        <v>18</v>
      </c>
      <c r="N98">
        <v>33.270000000000003</v>
      </c>
      <c r="O98">
        <v>22022.17</v>
      </c>
      <c r="P98">
        <v>179.34</v>
      </c>
      <c r="Q98">
        <v>793.38</v>
      </c>
      <c r="R98">
        <v>131.44</v>
      </c>
      <c r="S98">
        <v>86.27</v>
      </c>
      <c r="T98">
        <v>12027.04</v>
      </c>
      <c r="U98">
        <v>0.66</v>
      </c>
      <c r="V98">
        <v>0.76</v>
      </c>
      <c r="W98">
        <v>0.26</v>
      </c>
      <c r="X98">
        <v>0.7</v>
      </c>
      <c r="Y98">
        <v>2</v>
      </c>
      <c r="Z98">
        <v>10</v>
      </c>
    </row>
    <row r="99" spans="1:26" x14ac:dyDescent="0.25">
      <c r="A99">
        <v>7</v>
      </c>
      <c r="B99">
        <v>85</v>
      </c>
      <c r="C99" t="s">
        <v>34</v>
      </c>
      <c r="D99">
        <v>5.2698</v>
      </c>
      <c r="E99">
        <v>18.98</v>
      </c>
      <c r="F99">
        <v>16.03</v>
      </c>
      <c r="G99">
        <v>56.57</v>
      </c>
      <c r="H99">
        <v>0.8</v>
      </c>
      <c r="I99">
        <v>17</v>
      </c>
      <c r="J99">
        <v>178.14</v>
      </c>
      <c r="K99">
        <v>51.39</v>
      </c>
      <c r="L99">
        <v>8</v>
      </c>
      <c r="M99">
        <v>15</v>
      </c>
      <c r="N99">
        <v>33.75</v>
      </c>
      <c r="O99">
        <v>22204.83</v>
      </c>
      <c r="P99">
        <v>174.26</v>
      </c>
      <c r="Q99">
        <v>793.22</v>
      </c>
      <c r="R99">
        <v>128.69999999999999</v>
      </c>
      <c r="S99">
        <v>86.27</v>
      </c>
      <c r="T99">
        <v>10670.09</v>
      </c>
      <c r="U99">
        <v>0.67</v>
      </c>
      <c r="V99">
        <v>0.76</v>
      </c>
      <c r="W99">
        <v>0.25</v>
      </c>
      <c r="X99">
        <v>0.62</v>
      </c>
      <c r="Y99">
        <v>2</v>
      </c>
      <c r="Z99">
        <v>10</v>
      </c>
    </row>
    <row r="100" spans="1:26" x14ac:dyDescent="0.25">
      <c r="A100">
        <v>8</v>
      </c>
      <c r="B100">
        <v>85</v>
      </c>
      <c r="C100" t="s">
        <v>34</v>
      </c>
      <c r="D100">
        <v>5.3067000000000002</v>
      </c>
      <c r="E100">
        <v>18.84</v>
      </c>
      <c r="F100">
        <v>15.96</v>
      </c>
      <c r="G100">
        <v>63.85</v>
      </c>
      <c r="H100">
        <v>0.89</v>
      </c>
      <c r="I100">
        <v>15</v>
      </c>
      <c r="J100">
        <v>179.63</v>
      </c>
      <c r="K100">
        <v>51.39</v>
      </c>
      <c r="L100">
        <v>9</v>
      </c>
      <c r="M100">
        <v>13</v>
      </c>
      <c r="N100">
        <v>34.24</v>
      </c>
      <c r="O100">
        <v>22388.15</v>
      </c>
      <c r="P100">
        <v>168.72</v>
      </c>
      <c r="Q100">
        <v>793.21</v>
      </c>
      <c r="R100">
        <v>126.86</v>
      </c>
      <c r="S100">
        <v>86.27</v>
      </c>
      <c r="T100">
        <v>9762.4699999999993</v>
      </c>
      <c r="U100">
        <v>0.68</v>
      </c>
      <c r="V100">
        <v>0.76</v>
      </c>
      <c r="W100">
        <v>0.24</v>
      </c>
      <c r="X100">
        <v>0.55000000000000004</v>
      </c>
      <c r="Y100">
        <v>2</v>
      </c>
      <c r="Z100">
        <v>10</v>
      </c>
    </row>
    <row r="101" spans="1:26" x14ac:dyDescent="0.25">
      <c r="A101">
        <v>9</v>
      </c>
      <c r="B101">
        <v>85</v>
      </c>
      <c r="C101" t="s">
        <v>34</v>
      </c>
      <c r="D101">
        <v>5.3634000000000004</v>
      </c>
      <c r="E101">
        <v>18.64</v>
      </c>
      <c r="F101">
        <v>15.83</v>
      </c>
      <c r="G101">
        <v>73.069999999999993</v>
      </c>
      <c r="H101">
        <v>0.98</v>
      </c>
      <c r="I101">
        <v>13</v>
      </c>
      <c r="J101">
        <v>181.12</v>
      </c>
      <c r="K101">
        <v>51.39</v>
      </c>
      <c r="L101">
        <v>10</v>
      </c>
      <c r="M101">
        <v>11</v>
      </c>
      <c r="N101">
        <v>34.729999999999997</v>
      </c>
      <c r="O101">
        <v>22572.13</v>
      </c>
      <c r="P101">
        <v>163.81</v>
      </c>
      <c r="Q101">
        <v>793.22</v>
      </c>
      <c r="R101">
        <v>122.06</v>
      </c>
      <c r="S101">
        <v>86.27</v>
      </c>
      <c r="T101">
        <v>7370.13</v>
      </c>
      <c r="U101">
        <v>0.71</v>
      </c>
      <c r="V101">
        <v>0.77</v>
      </c>
      <c r="W101">
        <v>0.24</v>
      </c>
      <c r="X101">
        <v>0.42</v>
      </c>
      <c r="Y101">
        <v>2</v>
      </c>
      <c r="Z101">
        <v>10</v>
      </c>
    </row>
    <row r="102" spans="1:26" x14ac:dyDescent="0.25">
      <c r="A102">
        <v>10</v>
      </c>
      <c r="B102">
        <v>85</v>
      </c>
      <c r="C102" t="s">
        <v>34</v>
      </c>
      <c r="D102">
        <v>5.3766999999999996</v>
      </c>
      <c r="E102">
        <v>18.600000000000001</v>
      </c>
      <c r="F102">
        <v>15.82</v>
      </c>
      <c r="G102">
        <v>79.099999999999994</v>
      </c>
      <c r="H102">
        <v>1.07</v>
      </c>
      <c r="I102">
        <v>12</v>
      </c>
      <c r="J102">
        <v>182.62</v>
      </c>
      <c r="K102">
        <v>51.39</v>
      </c>
      <c r="L102">
        <v>11</v>
      </c>
      <c r="M102">
        <v>9</v>
      </c>
      <c r="N102">
        <v>35.22</v>
      </c>
      <c r="O102">
        <v>22756.91</v>
      </c>
      <c r="P102">
        <v>157.59</v>
      </c>
      <c r="Q102">
        <v>793.3</v>
      </c>
      <c r="R102">
        <v>121.62</v>
      </c>
      <c r="S102">
        <v>86.27</v>
      </c>
      <c r="T102">
        <v>7153.94</v>
      </c>
      <c r="U102">
        <v>0.71</v>
      </c>
      <c r="V102">
        <v>0.77</v>
      </c>
      <c r="W102">
        <v>0.24</v>
      </c>
      <c r="X102">
        <v>0.41</v>
      </c>
      <c r="Y102">
        <v>2</v>
      </c>
      <c r="Z102">
        <v>10</v>
      </c>
    </row>
    <row r="103" spans="1:26" x14ac:dyDescent="0.25">
      <c r="A103">
        <v>11</v>
      </c>
      <c r="B103">
        <v>85</v>
      </c>
      <c r="C103" t="s">
        <v>34</v>
      </c>
      <c r="D103">
        <v>5.3891</v>
      </c>
      <c r="E103">
        <v>18.559999999999999</v>
      </c>
      <c r="F103">
        <v>15.81</v>
      </c>
      <c r="G103">
        <v>86.24</v>
      </c>
      <c r="H103">
        <v>1.1599999999999999</v>
      </c>
      <c r="I103">
        <v>11</v>
      </c>
      <c r="J103">
        <v>184.12</v>
      </c>
      <c r="K103">
        <v>51.39</v>
      </c>
      <c r="L103">
        <v>12</v>
      </c>
      <c r="M103">
        <v>3</v>
      </c>
      <c r="N103">
        <v>35.729999999999997</v>
      </c>
      <c r="O103">
        <v>22942.240000000002</v>
      </c>
      <c r="P103">
        <v>154.99</v>
      </c>
      <c r="Q103">
        <v>793.28</v>
      </c>
      <c r="R103">
        <v>121.21</v>
      </c>
      <c r="S103">
        <v>86.27</v>
      </c>
      <c r="T103">
        <v>6953.64</v>
      </c>
      <c r="U103">
        <v>0.71</v>
      </c>
      <c r="V103">
        <v>0.77</v>
      </c>
      <c r="W103">
        <v>0.25</v>
      </c>
      <c r="X103">
        <v>0.4</v>
      </c>
      <c r="Y103">
        <v>2</v>
      </c>
      <c r="Z103">
        <v>10</v>
      </c>
    </row>
    <row r="104" spans="1:26" x14ac:dyDescent="0.25">
      <c r="A104">
        <v>12</v>
      </c>
      <c r="B104">
        <v>85</v>
      </c>
      <c r="C104" t="s">
        <v>34</v>
      </c>
      <c r="D104">
        <v>5.3893000000000004</v>
      </c>
      <c r="E104">
        <v>18.559999999999999</v>
      </c>
      <c r="F104">
        <v>15.81</v>
      </c>
      <c r="G104">
        <v>86.24</v>
      </c>
      <c r="H104">
        <v>1.24</v>
      </c>
      <c r="I104">
        <v>11</v>
      </c>
      <c r="J104">
        <v>185.63</v>
      </c>
      <c r="K104">
        <v>51.39</v>
      </c>
      <c r="L104">
        <v>13</v>
      </c>
      <c r="M104">
        <v>0</v>
      </c>
      <c r="N104">
        <v>36.24</v>
      </c>
      <c r="O104">
        <v>23128.27</v>
      </c>
      <c r="P104">
        <v>155.9</v>
      </c>
      <c r="Q104">
        <v>793.33</v>
      </c>
      <c r="R104">
        <v>121.01</v>
      </c>
      <c r="S104">
        <v>86.27</v>
      </c>
      <c r="T104">
        <v>6855.32</v>
      </c>
      <c r="U104">
        <v>0.71</v>
      </c>
      <c r="V104">
        <v>0.77</v>
      </c>
      <c r="W104">
        <v>0.25</v>
      </c>
      <c r="X104">
        <v>0.4</v>
      </c>
      <c r="Y104">
        <v>2</v>
      </c>
      <c r="Z104">
        <v>10</v>
      </c>
    </row>
    <row r="105" spans="1:26" x14ac:dyDescent="0.25">
      <c r="A105">
        <v>0</v>
      </c>
      <c r="B105">
        <v>20</v>
      </c>
      <c r="C105" t="s">
        <v>34</v>
      </c>
      <c r="D105">
        <v>4.7690000000000001</v>
      </c>
      <c r="E105">
        <v>20.97</v>
      </c>
      <c r="F105">
        <v>18.39</v>
      </c>
      <c r="G105">
        <v>16.23</v>
      </c>
      <c r="H105">
        <v>0.34</v>
      </c>
      <c r="I105">
        <v>68</v>
      </c>
      <c r="J105">
        <v>51.33</v>
      </c>
      <c r="K105">
        <v>24.83</v>
      </c>
      <c r="L105">
        <v>1</v>
      </c>
      <c r="M105">
        <v>66</v>
      </c>
      <c r="N105">
        <v>5.51</v>
      </c>
      <c r="O105">
        <v>6564.78</v>
      </c>
      <c r="P105">
        <v>92.73</v>
      </c>
      <c r="Q105">
        <v>793.41</v>
      </c>
      <c r="R105">
        <v>210.16</v>
      </c>
      <c r="S105">
        <v>86.27</v>
      </c>
      <c r="T105">
        <v>51142.65</v>
      </c>
      <c r="U105">
        <v>0.41</v>
      </c>
      <c r="V105">
        <v>0.66</v>
      </c>
      <c r="W105">
        <v>0.28999999999999998</v>
      </c>
      <c r="X105">
        <v>2.98</v>
      </c>
      <c r="Y105">
        <v>2</v>
      </c>
      <c r="Z105">
        <v>10</v>
      </c>
    </row>
    <row r="106" spans="1:26" x14ac:dyDescent="0.25">
      <c r="A106">
        <v>1</v>
      </c>
      <c r="B106">
        <v>20</v>
      </c>
      <c r="C106" t="s">
        <v>34</v>
      </c>
      <c r="D106">
        <v>5.2111999999999998</v>
      </c>
      <c r="E106">
        <v>19.190000000000001</v>
      </c>
      <c r="F106">
        <v>16.940000000000001</v>
      </c>
      <c r="G106">
        <v>24.79</v>
      </c>
      <c r="H106">
        <v>0.66</v>
      </c>
      <c r="I106">
        <v>41</v>
      </c>
      <c r="J106">
        <v>52.47</v>
      </c>
      <c r="K106">
        <v>24.83</v>
      </c>
      <c r="L106">
        <v>2</v>
      </c>
      <c r="M106">
        <v>0</v>
      </c>
      <c r="N106">
        <v>5.64</v>
      </c>
      <c r="O106">
        <v>6705.1</v>
      </c>
      <c r="P106">
        <v>78.709999999999994</v>
      </c>
      <c r="Q106">
        <v>793.53</v>
      </c>
      <c r="R106">
        <v>157.37</v>
      </c>
      <c r="S106">
        <v>86.27</v>
      </c>
      <c r="T106">
        <v>24885.05</v>
      </c>
      <c r="U106">
        <v>0.55000000000000004</v>
      </c>
      <c r="V106">
        <v>0.72</v>
      </c>
      <c r="W106">
        <v>0.34</v>
      </c>
      <c r="X106">
        <v>1.53</v>
      </c>
      <c r="Y106">
        <v>2</v>
      </c>
      <c r="Z106">
        <v>10</v>
      </c>
    </row>
    <row r="107" spans="1:26" x14ac:dyDescent="0.25">
      <c r="A107">
        <v>0</v>
      </c>
      <c r="B107">
        <v>65</v>
      </c>
      <c r="C107" t="s">
        <v>34</v>
      </c>
      <c r="D107">
        <v>3.4586999999999999</v>
      </c>
      <c r="E107">
        <v>28.91</v>
      </c>
      <c r="F107">
        <v>22.02</v>
      </c>
      <c r="G107">
        <v>7.64</v>
      </c>
      <c r="H107">
        <v>0.13</v>
      </c>
      <c r="I107">
        <v>173</v>
      </c>
      <c r="J107">
        <v>133.21</v>
      </c>
      <c r="K107">
        <v>46.47</v>
      </c>
      <c r="L107">
        <v>1</v>
      </c>
      <c r="M107">
        <v>171</v>
      </c>
      <c r="N107">
        <v>20.75</v>
      </c>
      <c r="O107">
        <v>16663.419999999998</v>
      </c>
      <c r="P107">
        <v>236.56</v>
      </c>
      <c r="Q107">
        <v>793.48</v>
      </c>
      <c r="R107">
        <v>329.14</v>
      </c>
      <c r="S107">
        <v>86.27</v>
      </c>
      <c r="T107">
        <v>110112.27</v>
      </c>
      <c r="U107">
        <v>0.26</v>
      </c>
      <c r="V107">
        <v>0.55000000000000004</v>
      </c>
      <c r="W107">
        <v>0.5</v>
      </c>
      <c r="X107">
        <v>6.6</v>
      </c>
      <c r="Y107">
        <v>2</v>
      </c>
      <c r="Z107">
        <v>10</v>
      </c>
    </row>
    <row r="108" spans="1:26" x14ac:dyDescent="0.25">
      <c r="A108">
        <v>1</v>
      </c>
      <c r="B108">
        <v>65</v>
      </c>
      <c r="C108" t="s">
        <v>34</v>
      </c>
      <c r="D108">
        <v>4.5354000000000001</v>
      </c>
      <c r="E108">
        <v>22.05</v>
      </c>
      <c r="F108">
        <v>17.989999999999998</v>
      </c>
      <c r="G108">
        <v>15.64</v>
      </c>
      <c r="H108">
        <v>0.26</v>
      </c>
      <c r="I108">
        <v>69</v>
      </c>
      <c r="J108">
        <v>134.55000000000001</v>
      </c>
      <c r="K108">
        <v>46.47</v>
      </c>
      <c r="L108">
        <v>2</v>
      </c>
      <c r="M108">
        <v>67</v>
      </c>
      <c r="N108">
        <v>21.09</v>
      </c>
      <c r="O108">
        <v>16828.84</v>
      </c>
      <c r="P108">
        <v>187.96</v>
      </c>
      <c r="Q108">
        <v>793.54</v>
      </c>
      <c r="R108">
        <v>195.41</v>
      </c>
      <c r="S108">
        <v>86.27</v>
      </c>
      <c r="T108">
        <v>43762.6</v>
      </c>
      <c r="U108">
        <v>0.44</v>
      </c>
      <c r="V108">
        <v>0.68</v>
      </c>
      <c r="W108">
        <v>0.3</v>
      </c>
      <c r="X108">
        <v>2.58</v>
      </c>
      <c r="Y108">
        <v>2</v>
      </c>
      <c r="Z108">
        <v>10</v>
      </c>
    </row>
    <row r="109" spans="1:26" x14ac:dyDescent="0.25">
      <c r="A109">
        <v>2</v>
      </c>
      <c r="B109">
        <v>65</v>
      </c>
      <c r="C109" t="s">
        <v>34</v>
      </c>
      <c r="D109">
        <v>4.9215</v>
      </c>
      <c r="E109">
        <v>20.32</v>
      </c>
      <c r="F109">
        <v>16.97</v>
      </c>
      <c r="G109">
        <v>23.68</v>
      </c>
      <c r="H109">
        <v>0.39</v>
      </c>
      <c r="I109">
        <v>43</v>
      </c>
      <c r="J109">
        <v>135.9</v>
      </c>
      <c r="K109">
        <v>46.47</v>
      </c>
      <c r="L109">
        <v>3</v>
      </c>
      <c r="M109">
        <v>41</v>
      </c>
      <c r="N109">
        <v>21.43</v>
      </c>
      <c r="O109">
        <v>16994.64</v>
      </c>
      <c r="P109">
        <v>171.92</v>
      </c>
      <c r="Q109">
        <v>793.37</v>
      </c>
      <c r="R109">
        <v>159.94</v>
      </c>
      <c r="S109">
        <v>86.27</v>
      </c>
      <c r="T109">
        <v>26158.95</v>
      </c>
      <c r="U109">
        <v>0.54</v>
      </c>
      <c r="V109">
        <v>0.72</v>
      </c>
      <c r="W109">
        <v>0.28999999999999998</v>
      </c>
      <c r="X109">
        <v>1.56</v>
      </c>
      <c r="Y109">
        <v>2</v>
      </c>
      <c r="Z109">
        <v>10</v>
      </c>
    </row>
    <row r="110" spans="1:26" x14ac:dyDescent="0.25">
      <c r="A110">
        <v>3</v>
      </c>
      <c r="B110">
        <v>65</v>
      </c>
      <c r="C110" t="s">
        <v>34</v>
      </c>
      <c r="D110">
        <v>5.1033999999999997</v>
      </c>
      <c r="E110">
        <v>19.59</v>
      </c>
      <c r="F110">
        <v>16.57</v>
      </c>
      <c r="G110">
        <v>32.07</v>
      </c>
      <c r="H110">
        <v>0.52</v>
      </c>
      <c r="I110">
        <v>31</v>
      </c>
      <c r="J110">
        <v>137.25</v>
      </c>
      <c r="K110">
        <v>46.47</v>
      </c>
      <c r="L110">
        <v>4</v>
      </c>
      <c r="M110">
        <v>29</v>
      </c>
      <c r="N110">
        <v>21.78</v>
      </c>
      <c r="O110">
        <v>17160.919999999998</v>
      </c>
      <c r="P110">
        <v>162.74</v>
      </c>
      <c r="Q110">
        <v>793.28</v>
      </c>
      <c r="R110">
        <v>146.88999999999999</v>
      </c>
      <c r="S110">
        <v>86.27</v>
      </c>
      <c r="T110">
        <v>19695.330000000002</v>
      </c>
      <c r="U110">
        <v>0.59</v>
      </c>
      <c r="V110">
        <v>0.73</v>
      </c>
      <c r="W110">
        <v>0.27</v>
      </c>
      <c r="X110">
        <v>1.1599999999999999</v>
      </c>
      <c r="Y110">
        <v>2</v>
      </c>
      <c r="Z110">
        <v>10</v>
      </c>
    </row>
    <row r="111" spans="1:26" x14ac:dyDescent="0.25">
      <c r="A111">
        <v>4</v>
      </c>
      <c r="B111">
        <v>65</v>
      </c>
      <c r="C111" t="s">
        <v>34</v>
      </c>
      <c r="D111">
        <v>5.1897000000000002</v>
      </c>
      <c r="E111">
        <v>19.27</v>
      </c>
      <c r="F111">
        <v>16.440000000000001</v>
      </c>
      <c r="G111">
        <v>41.09</v>
      </c>
      <c r="H111">
        <v>0.64</v>
      </c>
      <c r="I111">
        <v>24</v>
      </c>
      <c r="J111">
        <v>138.6</v>
      </c>
      <c r="K111">
        <v>46.47</v>
      </c>
      <c r="L111">
        <v>5</v>
      </c>
      <c r="M111">
        <v>22</v>
      </c>
      <c r="N111">
        <v>22.13</v>
      </c>
      <c r="O111">
        <v>17327.689999999999</v>
      </c>
      <c r="P111">
        <v>155.72</v>
      </c>
      <c r="Q111">
        <v>793.28</v>
      </c>
      <c r="R111">
        <v>143.19</v>
      </c>
      <c r="S111">
        <v>86.27</v>
      </c>
      <c r="T111">
        <v>17882.259999999998</v>
      </c>
      <c r="U111">
        <v>0.6</v>
      </c>
      <c r="V111">
        <v>0.74</v>
      </c>
      <c r="W111">
        <v>0.24</v>
      </c>
      <c r="X111">
        <v>1.02</v>
      </c>
      <c r="Y111">
        <v>2</v>
      </c>
      <c r="Z111">
        <v>10</v>
      </c>
    </row>
    <row r="112" spans="1:26" x14ac:dyDescent="0.25">
      <c r="A112">
        <v>5</v>
      </c>
      <c r="B112">
        <v>65</v>
      </c>
      <c r="C112" t="s">
        <v>34</v>
      </c>
      <c r="D112">
        <v>5.3484999999999996</v>
      </c>
      <c r="E112">
        <v>18.7</v>
      </c>
      <c r="F112">
        <v>16</v>
      </c>
      <c r="G112">
        <v>50.52</v>
      </c>
      <c r="H112">
        <v>0.76</v>
      </c>
      <c r="I112">
        <v>19</v>
      </c>
      <c r="J112">
        <v>139.94999999999999</v>
      </c>
      <c r="K112">
        <v>46.47</v>
      </c>
      <c r="L112">
        <v>6</v>
      </c>
      <c r="M112">
        <v>17</v>
      </c>
      <c r="N112">
        <v>22.49</v>
      </c>
      <c r="O112">
        <v>17494.97</v>
      </c>
      <c r="P112">
        <v>146.06</v>
      </c>
      <c r="Q112">
        <v>793.33</v>
      </c>
      <c r="R112">
        <v>127.33</v>
      </c>
      <c r="S112">
        <v>86.27</v>
      </c>
      <c r="T112">
        <v>9972.61</v>
      </c>
      <c r="U112">
        <v>0.68</v>
      </c>
      <c r="V112">
        <v>0.76</v>
      </c>
      <c r="W112">
        <v>0.25</v>
      </c>
      <c r="X112">
        <v>0.59</v>
      </c>
      <c r="Y112">
        <v>2</v>
      </c>
      <c r="Z112">
        <v>10</v>
      </c>
    </row>
    <row r="113" spans="1:26" x14ac:dyDescent="0.25">
      <c r="A113">
        <v>6</v>
      </c>
      <c r="B113">
        <v>65</v>
      </c>
      <c r="C113" t="s">
        <v>34</v>
      </c>
      <c r="D113">
        <v>5.3806000000000003</v>
      </c>
      <c r="E113">
        <v>18.59</v>
      </c>
      <c r="F113">
        <v>15.97</v>
      </c>
      <c r="G113">
        <v>59.89</v>
      </c>
      <c r="H113">
        <v>0.88</v>
      </c>
      <c r="I113">
        <v>16</v>
      </c>
      <c r="J113">
        <v>141.31</v>
      </c>
      <c r="K113">
        <v>46.47</v>
      </c>
      <c r="L113">
        <v>7</v>
      </c>
      <c r="M113">
        <v>14</v>
      </c>
      <c r="N113">
        <v>22.85</v>
      </c>
      <c r="O113">
        <v>17662.75</v>
      </c>
      <c r="P113">
        <v>138.5</v>
      </c>
      <c r="Q113">
        <v>793.21</v>
      </c>
      <c r="R113">
        <v>126.65</v>
      </c>
      <c r="S113">
        <v>86.27</v>
      </c>
      <c r="T113">
        <v>9652.33</v>
      </c>
      <c r="U113">
        <v>0.68</v>
      </c>
      <c r="V113">
        <v>0.76</v>
      </c>
      <c r="W113">
        <v>0.25</v>
      </c>
      <c r="X113">
        <v>0.56000000000000005</v>
      </c>
      <c r="Y113">
        <v>2</v>
      </c>
      <c r="Z113">
        <v>10</v>
      </c>
    </row>
    <row r="114" spans="1:26" x14ac:dyDescent="0.25">
      <c r="A114">
        <v>7</v>
      </c>
      <c r="B114">
        <v>65</v>
      </c>
      <c r="C114" t="s">
        <v>34</v>
      </c>
      <c r="D114">
        <v>5.4164000000000003</v>
      </c>
      <c r="E114">
        <v>18.46</v>
      </c>
      <c r="F114">
        <v>15.9</v>
      </c>
      <c r="G114">
        <v>68.150000000000006</v>
      </c>
      <c r="H114">
        <v>0.99</v>
      </c>
      <c r="I114">
        <v>14</v>
      </c>
      <c r="J114">
        <v>142.68</v>
      </c>
      <c r="K114">
        <v>46.47</v>
      </c>
      <c r="L114">
        <v>8</v>
      </c>
      <c r="M114">
        <v>2</v>
      </c>
      <c r="N114">
        <v>23.21</v>
      </c>
      <c r="O114">
        <v>17831.04</v>
      </c>
      <c r="P114">
        <v>133.87</v>
      </c>
      <c r="Q114">
        <v>793.32</v>
      </c>
      <c r="R114">
        <v>123.97</v>
      </c>
      <c r="S114">
        <v>86.27</v>
      </c>
      <c r="T114">
        <v>8321.7800000000007</v>
      </c>
      <c r="U114">
        <v>0.7</v>
      </c>
      <c r="V114">
        <v>0.77</v>
      </c>
      <c r="W114">
        <v>0.26</v>
      </c>
      <c r="X114">
        <v>0.49</v>
      </c>
      <c r="Y114">
        <v>2</v>
      </c>
      <c r="Z114">
        <v>10</v>
      </c>
    </row>
    <row r="115" spans="1:26" x14ac:dyDescent="0.25">
      <c r="A115">
        <v>8</v>
      </c>
      <c r="B115">
        <v>65</v>
      </c>
      <c r="C115" t="s">
        <v>34</v>
      </c>
      <c r="D115">
        <v>5.4145000000000003</v>
      </c>
      <c r="E115">
        <v>18.47</v>
      </c>
      <c r="F115">
        <v>15.91</v>
      </c>
      <c r="G115">
        <v>68.17</v>
      </c>
      <c r="H115">
        <v>1.1100000000000001</v>
      </c>
      <c r="I115">
        <v>14</v>
      </c>
      <c r="J115">
        <v>144.05000000000001</v>
      </c>
      <c r="K115">
        <v>46.47</v>
      </c>
      <c r="L115">
        <v>9</v>
      </c>
      <c r="M115">
        <v>0</v>
      </c>
      <c r="N115">
        <v>23.58</v>
      </c>
      <c r="O115">
        <v>17999.830000000002</v>
      </c>
      <c r="P115">
        <v>134.61000000000001</v>
      </c>
      <c r="Q115">
        <v>793.4</v>
      </c>
      <c r="R115">
        <v>124.05</v>
      </c>
      <c r="S115">
        <v>86.27</v>
      </c>
      <c r="T115">
        <v>8362.2199999999993</v>
      </c>
      <c r="U115">
        <v>0.7</v>
      </c>
      <c r="V115">
        <v>0.77</v>
      </c>
      <c r="W115">
        <v>0.26</v>
      </c>
      <c r="X115">
        <v>0.5</v>
      </c>
      <c r="Y115">
        <v>2</v>
      </c>
      <c r="Z115">
        <v>10</v>
      </c>
    </row>
    <row r="116" spans="1:26" x14ac:dyDescent="0.25">
      <c r="A116">
        <v>0</v>
      </c>
      <c r="B116">
        <v>75</v>
      </c>
      <c r="C116" t="s">
        <v>34</v>
      </c>
      <c r="D116">
        <v>3.1924000000000001</v>
      </c>
      <c r="E116">
        <v>31.32</v>
      </c>
      <c r="F116">
        <v>23.03</v>
      </c>
      <c r="G116">
        <v>7.01</v>
      </c>
      <c r="H116">
        <v>0.12</v>
      </c>
      <c r="I116">
        <v>197</v>
      </c>
      <c r="J116">
        <v>150.44</v>
      </c>
      <c r="K116">
        <v>49.1</v>
      </c>
      <c r="L116">
        <v>1</v>
      </c>
      <c r="M116">
        <v>195</v>
      </c>
      <c r="N116">
        <v>25.34</v>
      </c>
      <c r="O116">
        <v>18787.759999999998</v>
      </c>
      <c r="P116">
        <v>268.8</v>
      </c>
      <c r="Q116">
        <v>793.9</v>
      </c>
      <c r="R116">
        <v>363.02</v>
      </c>
      <c r="S116">
        <v>86.27</v>
      </c>
      <c r="T116">
        <v>126931</v>
      </c>
      <c r="U116">
        <v>0.24</v>
      </c>
      <c r="V116">
        <v>0.53</v>
      </c>
      <c r="W116">
        <v>0.53</v>
      </c>
      <c r="X116">
        <v>7.61</v>
      </c>
      <c r="Y116">
        <v>2</v>
      </c>
      <c r="Z116">
        <v>10</v>
      </c>
    </row>
    <row r="117" spans="1:26" x14ac:dyDescent="0.25">
      <c r="A117">
        <v>1</v>
      </c>
      <c r="B117">
        <v>75</v>
      </c>
      <c r="C117" t="s">
        <v>34</v>
      </c>
      <c r="D117">
        <v>4.4842000000000004</v>
      </c>
      <c r="E117">
        <v>22.3</v>
      </c>
      <c r="F117">
        <v>17.760000000000002</v>
      </c>
      <c r="G117">
        <v>14.4</v>
      </c>
      <c r="H117">
        <v>0.23</v>
      </c>
      <c r="I117">
        <v>74</v>
      </c>
      <c r="J117">
        <v>151.83000000000001</v>
      </c>
      <c r="K117">
        <v>49.1</v>
      </c>
      <c r="L117">
        <v>2</v>
      </c>
      <c r="M117">
        <v>72</v>
      </c>
      <c r="N117">
        <v>25.73</v>
      </c>
      <c r="O117">
        <v>18959.54</v>
      </c>
      <c r="P117">
        <v>202.41</v>
      </c>
      <c r="Q117">
        <v>793.42</v>
      </c>
      <c r="R117">
        <v>186.08</v>
      </c>
      <c r="S117">
        <v>86.27</v>
      </c>
      <c r="T117">
        <v>39076.49</v>
      </c>
      <c r="U117">
        <v>0.46</v>
      </c>
      <c r="V117">
        <v>0.69</v>
      </c>
      <c r="W117">
        <v>0.32</v>
      </c>
      <c r="X117">
        <v>2.35</v>
      </c>
      <c r="Y117">
        <v>2</v>
      </c>
      <c r="Z117">
        <v>10</v>
      </c>
    </row>
    <row r="118" spans="1:26" x14ac:dyDescent="0.25">
      <c r="A118">
        <v>2</v>
      </c>
      <c r="B118">
        <v>75</v>
      </c>
      <c r="C118" t="s">
        <v>34</v>
      </c>
      <c r="D118">
        <v>4.8023999999999996</v>
      </c>
      <c r="E118">
        <v>20.82</v>
      </c>
      <c r="F118">
        <v>17.11</v>
      </c>
      <c r="G118">
        <v>21.84</v>
      </c>
      <c r="H118">
        <v>0.35</v>
      </c>
      <c r="I118">
        <v>47</v>
      </c>
      <c r="J118">
        <v>153.22999999999999</v>
      </c>
      <c r="K118">
        <v>49.1</v>
      </c>
      <c r="L118">
        <v>3</v>
      </c>
      <c r="M118">
        <v>45</v>
      </c>
      <c r="N118">
        <v>26.13</v>
      </c>
      <c r="O118">
        <v>19131.849999999999</v>
      </c>
      <c r="P118">
        <v>190.84</v>
      </c>
      <c r="Q118">
        <v>793.39</v>
      </c>
      <c r="R118">
        <v>164.67</v>
      </c>
      <c r="S118">
        <v>86.27</v>
      </c>
      <c r="T118">
        <v>28506.01</v>
      </c>
      <c r="U118">
        <v>0.52</v>
      </c>
      <c r="V118">
        <v>0.71</v>
      </c>
      <c r="W118">
        <v>0.3</v>
      </c>
      <c r="X118">
        <v>1.7</v>
      </c>
      <c r="Y118">
        <v>2</v>
      </c>
      <c r="Z118">
        <v>10</v>
      </c>
    </row>
    <row r="119" spans="1:26" x14ac:dyDescent="0.25">
      <c r="A119">
        <v>3</v>
      </c>
      <c r="B119">
        <v>75</v>
      </c>
      <c r="C119" t="s">
        <v>34</v>
      </c>
      <c r="D119">
        <v>4.9661</v>
      </c>
      <c r="E119">
        <v>20.14</v>
      </c>
      <c r="F119">
        <v>16.82</v>
      </c>
      <c r="G119">
        <v>29.68</v>
      </c>
      <c r="H119">
        <v>0.46</v>
      </c>
      <c r="I119">
        <v>34</v>
      </c>
      <c r="J119">
        <v>154.63</v>
      </c>
      <c r="K119">
        <v>49.1</v>
      </c>
      <c r="L119">
        <v>4</v>
      </c>
      <c r="M119">
        <v>32</v>
      </c>
      <c r="N119">
        <v>26.53</v>
      </c>
      <c r="O119">
        <v>19304.72</v>
      </c>
      <c r="P119">
        <v>183.14</v>
      </c>
      <c r="Q119">
        <v>793.27</v>
      </c>
      <c r="R119">
        <v>155.80000000000001</v>
      </c>
      <c r="S119">
        <v>86.27</v>
      </c>
      <c r="T119">
        <v>24135.13</v>
      </c>
      <c r="U119">
        <v>0.55000000000000004</v>
      </c>
      <c r="V119">
        <v>0.72</v>
      </c>
      <c r="W119">
        <v>0.27</v>
      </c>
      <c r="X119">
        <v>1.41</v>
      </c>
      <c r="Y119">
        <v>2</v>
      </c>
      <c r="Z119">
        <v>10</v>
      </c>
    </row>
    <row r="120" spans="1:26" x14ac:dyDescent="0.25">
      <c r="A120">
        <v>4</v>
      </c>
      <c r="B120">
        <v>75</v>
      </c>
      <c r="C120" t="s">
        <v>34</v>
      </c>
      <c r="D120">
        <v>5.1605999999999996</v>
      </c>
      <c r="E120">
        <v>19.38</v>
      </c>
      <c r="F120">
        <v>16.309999999999999</v>
      </c>
      <c r="G120">
        <v>37.630000000000003</v>
      </c>
      <c r="H120">
        <v>0.56999999999999995</v>
      </c>
      <c r="I120">
        <v>26</v>
      </c>
      <c r="J120">
        <v>156.03</v>
      </c>
      <c r="K120">
        <v>49.1</v>
      </c>
      <c r="L120">
        <v>5</v>
      </c>
      <c r="M120">
        <v>24</v>
      </c>
      <c r="N120">
        <v>26.94</v>
      </c>
      <c r="O120">
        <v>19478.150000000001</v>
      </c>
      <c r="P120">
        <v>172.95</v>
      </c>
      <c r="Q120">
        <v>793.22</v>
      </c>
      <c r="R120">
        <v>137.94</v>
      </c>
      <c r="S120">
        <v>86.27</v>
      </c>
      <c r="T120">
        <v>15243.75</v>
      </c>
      <c r="U120">
        <v>0.63</v>
      </c>
      <c r="V120">
        <v>0.75</v>
      </c>
      <c r="W120">
        <v>0.26</v>
      </c>
      <c r="X120">
        <v>0.9</v>
      </c>
      <c r="Y120">
        <v>2</v>
      </c>
      <c r="Z120">
        <v>10</v>
      </c>
    </row>
    <row r="121" spans="1:26" x14ac:dyDescent="0.25">
      <c r="A121">
        <v>5</v>
      </c>
      <c r="B121">
        <v>75</v>
      </c>
      <c r="C121" t="s">
        <v>34</v>
      </c>
      <c r="D121">
        <v>5.2432999999999996</v>
      </c>
      <c r="E121">
        <v>19.07</v>
      </c>
      <c r="F121">
        <v>16.149999999999999</v>
      </c>
      <c r="G121">
        <v>46.15</v>
      </c>
      <c r="H121">
        <v>0.67</v>
      </c>
      <c r="I121">
        <v>21</v>
      </c>
      <c r="J121">
        <v>157.44</v>
      </c>
      <c r="K121">
        <v>49.1</v>
      </c>
      <c r="L121">
        <v>6</v>
      </c>
      <c r="M121">
        <v>19</v>
      </c>
      <c r="N121">
        <v>27.35</v>
      </c>
      <c r="O121">
        <v>19652.13</v>
      </c>
      <c r="P121">
        <v>166.14</v>
      </c>
      <c r="Q121">
        <v>793.22</v>
      </c>
      <c r="R121">
        <v>132.93</v>
      </c>
      <c r="S121">
        <v>86.27</v>
      </c>
      <c r="T121">
        <v>12765.17</v>
      </c>
      <c r="U121">
        <v>0.65</v>
      </c>
      <c r="V121">
        <v>0.75</v>
      </c>
      <c r="W121">
        <v>0.25</v>
      </c>
      <c r="X121">
        <v>0.74</v>
      </c>
      <c r="Y121">
        <v>2</v>
      </c>
      <c r="Z121">
        <v>10</v>
      </c>
    </row>
    <row r="122" spans="1:26" x14ac:dyDescent="0.25">
      <c r="A122">
        <v>6</v>
      </c>
      <c r="B122">
        <v>75</v>
      </c>
      <c r="C122" t="s">
        <v>34</v>
      </c>
      <c r="D122">
        <v>5.2690000000000001</v>
      </c>
      <c r="E122">
        <v>18.98</v>
      </c>
      <c r="F122">
        <v>16.149999999999999</v>
      </c>
      <c r="G122">
        <v>53.84</v>
      </c>
      <c r="H122">
        <v>0.78</v>
      </c>
      <c r="I122">
        <v>18</v>
      </c>
      <c r="J122">
        <v>158.86000000000001</v>
      </c>
      <c r="K122">
        <v>49.1</v>
      </c>
      <c r="L122">
        <v>7</v>
      </c>
      <c r="M122">
        <v>16</v>
      </c>
      <c r="N122">
        <v>27.77</v>
      </c>
      <c r="O122">
        <v>19826.68</v>
      </c>
      <c r="P122">
        <v>162.01</v>
      </c>
      <c r="Q122">
        <v>793.23</v>
      </c>
      <c r="R122">
        <v>133.02000000000001</v>
      </c>
      <c r="S122">
        <v>86.27</v>
      </c>
      <c r="T122">
        <v>12824.98</v>
      </c>
      <c r="U122">
        <v>0.65</v>
      </c>
      <c r="V122">
        <v>0.75</v>
      </c>
      <c r="W122">
        <v>0.25</v>
      </c>
      <c r="X122">
        <v>0.74</v>
      </c>
      <c r="Y122">
        <v>2</v>
      </c>
      <c r="Z122">
        <v>10</v>
      </c>
    </row>
    <row r="123" spans="1:26" x14ac:dyDescent="0.25">
      <c r="A123">
        <v>7</v>
      </c>
      <c r="B123">
        <v>75</v>
      </c>
      <c r="C123" t="s">
        <v>34</v>
      </c>
      <c r="D123">
        <v>5.3811999999999998</v>
      </c>
      <c r="E123">
        <v>18.579999999999998</v>
      </c>
      <c r="F123">
        <v>15.85</v>
      </c>
      <c r="G123">
        <v>63.39</v>
      </c>
      <c r="H123">
        <v>0.88</v>
      </c>
      <c r="I123">
        <v>15</v>
      </c>
      <c r="J123">
        <v>160.28</v>
      </c>
      <c r="K123">
        <v>49.1</v>
      </c>
      <c r="L123">
        <v>8</v>
      </c>
      <c r="M123">
        <v>13</v>
      </c>
      <c r="N123">
        <v>28.19</v>
      </c>
      <c r="O123">
        <v>20001.93</v>
      </c>
      <c r="P123">
        <v>153.13999999999999</v>
      </c>
      <c r="Q123">
        <v>793.25</v>
      </c>
      <c r="R123">
        <v>122.42</v>
      </c>
      <c r="S123">
        <v>86.27</v>
      </c>
      <c r="T123">
        <v>7537.7</v>
      </c>
      <c r="U123">
        <v>0.7</v>
      </c>
      <c r="V123">
        <v>0.77</v>
      </c>
      <c r="W123">
        <v>0.25</v>
      </c>
      <c r="X123">
        <v>0.44</v>
      </c>
      <c r="Y123">
        <v>2</v>
      </c>
      <c r="Z123">
        <v>10</v>
      </c>
    </row>
    <row r="124" spans="1:26" x14ac:dyDescent="0.25">
      <c r="A124">
        <v>8</v>
      </c>
      <c r="B124">
        <v>75</v>
      </c>
      <c r="C124" t="s">
        <v>34</v>
      </c>
      <c r="D124">
        <v>5.4010999999999996</v>
      </c>
      <c r="E124">
        <v>18.510000000000002</v>
      </c>
      <c r="F124">
        <v>15.84</v>
      </c>
      <c r="G124">
        <v>73.11</v>
      </c>
      <c r="H124">
        <v>0.99</v>
      </c>
      <c r="I124">
        <v>13</v>
      </c>
      <c r="J124">
        <v>161.71</v>
      </c>
      <c r="K124">
        <v>49.1</v>
      </c>
      <c r="L124">
        <v>9</v>
      </c>
      <c r="M124">
        <v>10</v>
      </c>
      <c r="N124">
        <v>28.61</v>
      </c>
      <c r="O124">
        <v>20177.64</v>
      </c>
      <c r="P124">
        <v>147.80000000000001</v>
      </c>
      <c r="Q124">
        <v>793.22</v>
      </c>
      <c r="R124">
        <v>122.37</v>
      </c>
      <c r="S124">
        <v>86.27</v>
      </c>
      <c r="T124">
        <v>7526.86</v>
      </c>
      <c r="U124">
        <v>0.7</v>
      </c>
      <c r="V124">
        <v>0.77</v>
      </c>
      <c r="W124">
        <v>0.24</v>
      </c>
      <c r="X124">
        <v>0.43</v>
      </c>
      <c r="Y124">
        <v>2</v>
      </c>
      <c r="Z124">
        <v>10</v>
      </c>
    </row>
    <row r="125" spans="1:26" x14ac:dyDescent="0.25">
      <c r="A125">
        <v>9</v>
      </c>
      <c r="B125">
        <v>75</v>
      </c>
      <c r="C125" t="s">
        <v>34</v>
      </c>
      <c r="D125">
        <v>5.4173</v>
      </c>
      <c r="E125">
        <v>18.46</v>
      </c>
      <c r="F125">
        <v>15.82</v>
      </c>
      <c r="G125">
        <v>79.08</v>
      </c>
      <c r="H125">
        <v>1.0900000000000001</v>
      </c>
      <c r="I125">
        <v>12</v>
      </c>
      <c r="J125">
        <v>163.13</v>
      </c>
      <c r="K125">
        <v>49.1</v>
      </c>
      <c r="L125">
        <v>10</v>
      </c>
      <c r="M125">
        <v>3</v>
      </c>
      <c r="N125">
        <v>29.04</v>
      </c>
      <c r="O125">
        <v>20353.939999999999</v>
      </c>
      <c r="P125">
        <v>143.96</v>
      </c>
      <c r="Q125">
        <v>793.23</v>
      </c>
      <c r="R125">
        <v>121.24</v>
      </c>
      <c r="S125">
        <v>86.27</v>
      </c>
      <c r="T125">
        <v>6964.48</v>
      </c>
      <c r="U125">
        <v>0.71</v>
      </c>
      <c r="V125">
        <v>0.77</v>
      </c>
      <c r="W125">
        <v>0.25</v>
      </c>
      <c r="X125">
        <v>0.41</v>
      </c>
      <c r="Y125">
        <v>2</v>
      </c>
      <c r="Z125">
        <v>10</v>
      </c>
    </row>
    <row r="126" spans="1:26" x14ac:dyDescent="0.25">
      <c r="A126">
        <v>10</v>
      </c>
      <c r="B126">
        <v>75</v>
      </c>
      <c r="C126" t="s">
        <v>34</v>
      </c>
      <c r="D126">
        <v>5.4169</v>
      </c>
      <c r="E126">
        <v>18.46</v>
      </c>
      <c r="F126">
        <v>15.82</v>
      </c>
      <c r="G126">
        <v>79.09</v>
      </c>
      <c r="H126">
        <v>1.18</v>
      </c>
      <c r="I126">
        <v>12</v>
      </c>
      <c r="J126">
        <v>164.57</v>
      </c>
      <c r="K126">
        <v>49.1</v>
      </c>
      <c r="L126">
        <v>11</v>
      </c>
      <c r="M126">
        <v>0</v>
      </c>
      <c r="N126">
        <v>29.47</v>
      </c>
      <c r="O126">
        <v>20530.82</v>
      </c>
      <c r="P126">
        <v>144.77000000000001</v>
      </c>
      <c r="Q126">
        <v>793.23</v>
      </c>
      <c r="R126">
        <v>121.18</v>
      </c>
      <c r="S126">
        <v>86.27</v>
      </c>
      <c r="T126">
        <v>6936.46</v>
      </c>
      <c r="U126">
        <v>0.71</v>
      </c>
      <c r="V126">
        <v>0.77</v>
      </c>
      <c r="W126">
        <v>0.25</v>
      </c>
      <c r="X126">
        <v>0.41</v>
      </c>
      <c r="Y126">
        <v>2</v>
      </c>
      <c r="Z126">
        <v>10</v>
      </c>
    </row>
    <row r="127" spans="1:26" x14ac:dyDescent="0.25">
      <c r="A127">
        <v>0</v>
      </c>
      <c r="B127">
        <v>95</v>
      </c>
      <c r="C127" t="s">
        <v>34</v>
      </c>
      <c r="D127">
        <v>2.7204999999999999</v>
      </c>
      <c r="E127">
        <v>36.76</v>
      </c>
      <c r="F127">
        <v>25.1</v>
      </c>
      <c r="G127">
        <v>6.1</v>
      </c>
      <c r="H127">
        <v>0.1</v>
      </c>
      <c r="I127">
        <v>247</v>
      </c>
      <c r="J127">
        <v>185.69</v>
      </c>
      <c r="K127">
        <v>53.44</v>
      </c>
      <c r="L127">
        <v>1</v>
      </c>
      <c r="M127">
        <v>245</v>
      </c>
      <c r="N127">
        <v>36.26</v>
      </c>
      <c r="O127">
        <v>23136.14</v>
      </c>
      <c r="P127">
        <v>337.05</v>
      </c>
      <c r="Q127">
        <v>793.57</v>
      </c>
      <c r="R127">
        <v>432.41</v>
      </c>
      <c r="S127">
        <v>86.27</v>
      </c>
      <c r="T127">
        <v>161374.1</v>
      </c>
      <c r="U127">
        <v>0.2</v>
      </c>
      <c r="V127">
        <v>0.49</v>
      </c>
      <c r="W127">
        <v>0.61</v>
      </c>
      <c r="X127">
        <v>9.67</v>
      </c>
      <c r="Y127">
        <v>2</v>
      </c>
      <c r="Z127">
        <v>10</v>
      </c>
    </row>
    <row r="128" spans="1:26" x14ac:dyDescent="0.25">
      <c r="A128">
        <v>1</v>
      </c>
      <c r="B128">
        <v>95</v>
      </c>
      <c r="C128" t="s">
        <v>34</v>
      </c>
      <c r="D128">
        <v>4.0877999999999997</v>
      </c>
      <c r="E128">
        <v>24.46</v>
      </c>
      <c r="F128">
        <v>18.64</v>
      </c>
      <c r="G128">
        <v>12.43</v>
      </c>
      <c r="H128">
        <v>0.19</v>
      </c>
      <c r="I128">
        <v>90</v>
      </c>
      <c r="J128">
        <v>187.21</v>
      </c>
      <c r="K128">
        <v>53.44</v>
      </c>
      <c r="L128">
        <v>2</v>
      </c>
      <c r="M128">
        <v>88</v>
      </c>
      <c r="N128">
        <v>36.770000000000003</v>
      </c>
      <c r="O128">
        <v>23322.880000000001</v>
      </c>
      <c r="P128">
        <v>246.35</v>
      </c>
      <c r="Q128">
        <v>793.53</v>
      </c>
      <c r="R128">
        <v>215.6</v>
      </c>
      <c r="S128">
        <v>86.27</v>
      </c>
      <c r="T128">
        <v>53753.17</v>
      </c>
      <c r="U128">
        <v>0.4</v>
      </c>
      <c r="V128">
        <v>0.65</v>
      </c>
      <c r="W128">
        <v>0.36</v>
      </c>
      <c r="X128">
        <v>3.23</v>
      </c>
      <c r="Y128">
        <v>2</v>
      </c>
      <c r="Z128">
        <v>10</v>
      </c>
    </row>
    <row r="129" spans="1:26" x14ac:dyDescent="0.25">
      <c r="A129">
        <v>2</v>
      </c>
      <c r="B129">
        <v>95</v>
      </c>
      <c r="C129" t="s">
        <v>34</v>
      </c>
      <c r="D129">
        <v>4.5265000000000004</v>
      </c>
      <c r="E129">
        <v>22.09</v>
      </c>
      <c r="F129">
        <v>17.54</v>
      </c>
      <c r="G129">
        <v>18.79</v>
      </c>
      <c r="H129">
        <v>0.28000000000000003</v>
      </c>
      <c r="I129">
        <v>56</v>
      </c>
      <c r="J129">
        <v>188.73</v>
      </c>
      <c r="K129">
        <v>53.44</v>
      </c>
      <c r="L129">
        <v>3</v>
      </c>
      <c r="M129">
        <v>54</v>
      </c>
      <c r="N129">
        <v>37.29</v>
      </c>
      <c r="O129">
        <v>23510.33</v>
      </c>
      <c r="P129">
        <v>228.54</v>
      </c>
      <c r="Q129">
        <v>793.38</v>
      </c>
      <c r="R129">
        <v>179.2</v>
      </c>
      <c r="S129">
        <v>86.27</v>
      </c>
      <c r="T129">
        <v>35726.519999999997</v>
      </c>
      <c r="U129">
        <v>0.48</v>
      </c>
      <c r="V129">
        <v>0.69</v>
      </c>
      <c r="W129">
        <v>0.31</v>
      </c>
      <c r="X129">
        <v>2.13</v>
      </c>
      <c r="Y129">
        <v>2</v>
      </c>
      <c r="Z129">
        <v>10</v>
      </c>
    </row>
    <row r="130" spans="1:26" x14ac:dyDescent="0.25">
      <c r="A130">
        <v>3</v>
      </c>
      <c r="B130">
        <v>95</v>
      </c>
      <c r="C130" t="s">
        <v>34</v>
      </c>
      <c r="D130">
        <v>4.8140999999999998</v>
      </c>
      <c r="E130">
        <v>20.77</v>
      </c>
      <c r="F130">
        <v>16.82</v>
      </c>
      <c r="G130">
        <v>25.22</v>
      </c>
      <c r="H130">
        <v>0.37</v>
      </c>
      <c r="I130">
        <v>40</v>
      </c>
      <c r="J130">
        <v>190.25</v>
      </c>
      <c r="K130">
        <v>53.44</v>
      </c>
      <c r="L130">
        <v>4</v>
      </c>
      <c r="M130">
        <v>38</v>
      </c>
      <c r="N130">
        <v>37.82</v>
      </c>
      <c r="O130">
        <v>23698.48</v>
      </c>
      <c r="P130">
        <v>215.62</v>
      </c>
      <c r="Q130">
        <v>793.32</v>
      </c>
      <c r="R130">
        <v>154.63999999999999</v>
      </c>
      <c r="S130">
        <v>86.27</v>
      </c>
      <c r="T130">
        <v>23523.97</v>
      </c>
      <c r="U130">
        <v>0.56000000000000005</v>
      </c>
      <c r="V130">
        <v>0.72</v>
      </c>
      <c r="W130">
        <v>0.28999999999999998</v>
      </c>
      <c r="X130">
        <v>1.4</v>
      </c>
      <c r="Y130">
        <v>2</v>
      </c>
      <c r="Z130">
        <v>10</v>
      </c>
    </row>
    <row r="131" spans="1:26" x14ac:dyDescent="0.25">
      <c r="A131">
        <v>4</v>
      </c>
      <c r="B131">
        <v>95</v>
      </c>
      <c r="C131" t="s">
        <v>34</v>
      </c>
      <c r="D131">
        <v>4.9306000000000001</v>
      </c>
      <c r="E131">
        <v>20.28</v>
      </c>
      <c r="F131">
        <v>16.62</v>
      </c>
      <c r="G131">
        <v>31.17</v>
      </c>
      <c r="H131">
        <v>0.46</v>
      </c>
      <c r="I131">
        <v>32</v>
      </c>
      <c r="J131">
        <v>191.78</v>
      </c>
      <c r="K131">
        <v>53.44</v>
      </c>
      <c r="L131">
        <v>5</v>
      </c>
      <c r="M131">
        <v>30</v>
      </c>
      <c r="N131">
        <v>38.35</v>
      </c>
      <c r="O131">
        <v>23887.360000000001</v>
      </c>
      <c r="P131">
        <v>209.89</v>
      </c>
      <c r="Q131">
        <v>793.24</v>
      </c>
      <c r="R131">
        <v>148.6</v>
      </c>
      <c r="S131">
        <v>86.27</v>
      </c>
      <c r="T131">
        <v>20545.07</v>
      </c>
      <c r="U131">
        <v>0.57999999999999996</v>
      </c>
      <c r="V131">
        <v>0.73</v>
      </c>
      <c r="W131">
        <v>0.27</v>
      </c>
      <c r="X131">
        <v>1.21</v>
      </c>
      <c r="Y131">
        <v>2</v>
      </c>
      <c r="Z131">
        <v>10</v>
      </c>
    </row>
    <row r="132" spans="1:26" x14ac:dyDescent="0.25">
      <c r="A132">
        <v>5</v>
      </c>
      <c r="B132">
        <v>95</v>
      </c>
      <c r="C132" t="s">
        <v>34</v>
      </c>
      <c r="D132">
        <v>5.0693000000000001</v>
      </c>
      <c r="E132">
        <v>19.73</v>
      </c>
      <c r="F132">
        <v>16.29</v>
      </c>
      <c r="G132">
        <v>37.590000000000003</v>
      </c>
      <c r="H132">
        <v>0.55000000000000004</v>
      </c>
      <c r="I132">
        <v>26</v>
      </c>
      <c r="J132">
        <v>193.32</v>
      </c>
      <c r="K132">
        <v>53.44</v>
      </c>
      <c r="L132">
        <v>6</v>
      </c>
      <c r="M132">
        <v>24</v>
      </c>
      <c r="N132">
        <v>38.89</v>
      </c>
      <c r="O132">
        <v>24076.95</v>
      </c>
      <c r="P132">
        <v>202.21</v>
      </c>
      <c r="Q132">
        <v>793.21</v>
      </c>
      <c r="R132">
        <v>137.31</v>
      </c>
      <c r="S132">
        <v>86.27</v>
      </c>
      <c r="T132">
        <v>14927.66</v>
      </c>
      <c r="U132">
        <v>0.63</v>
      </c>
      <c r="V132">
        <v>0.75</v>
      </c>
      <c r="W132">
        <v>0.26</v>
      </c>
      <c r="X132">
        <v>0.88</v>
      </c>
      <c r="Y132">
        <v>2</v>
      </c>
      <c r="Z132">
        <v>10</v>
      </c>
    </row>
    <row r="133" spans="1:26" x14ac:dyDescent="0.25">
      <c r="A133">
        <v>6</v>
      </c>
      <c r="B133">
        <v>95</v>
      </c>
      <c r="C133" t="s">
        <v>34</v>
      </c>
      <c r="D133">
        <v>5.1264000000000003</v>
      </c>
      <c r="E133">
        <v>19.510000000000002</v>
      </c>
      <c r="F133">
        <v>16.22</v>
      </c>
      <c r="G133">
        <v>44.23</v>
      </c>
      <c r="H133">
        <v>0.64</v>
      </c>
      <c r="I133">
        <v>22</v>
      </c>
      <c r="J133">
        <v>194.86</v>
      </c>
      <c r="K133">
        <v>53.44</v>
      </c>
      <c r="L133">
        <v>7</v>
      </c>
      <c r="M133">
        <v>20</v>
      </c>
      <c r="N133">
        <v>39.43</v>
      </c>
      <c r="O133">
        <v>24267.279999999999</v>
      </c>
      <c r="P133">
        <v>198.03</v>
      </c>
      <c r="Q133">
        <v>793.31</v>
      </c>
      <c r="R133">
        <v>135.09</v>
      </c>
      <c r="S133">
        <v>86.27</v>
      </c>
      <c r="T133">
        <v>13842.44</v>
      </c>
      <c r="U133">
        <v>0.64</v>
      </c>
      <c r="V133">
        <v>0.75</v>
      </c>
      <c r="W133">
        <v>0.26</v>
      </c>
      <c r="X133">
        <v>0.81</v>
      </c>
      <c r="Y133">
        <v>2</v>
      </c>
      <c r="Z133">
        <v>10</v>
      </c>
    </row>
    <row r="134" spans="1:26" x14ac:dyDescent="0.25">
      <c r="A134">
        <v>7</v>
      </c>
      <c r="B134">
        <v>95</v>
      </c>
      <c r="C134" t="s">
        <v>34</v>
      </c>
      <c r="D134">
        <v>5.2226999999999997</v>
      </c>
      <c r="E134">
        <v>19.149999999999999</v>
      </c>
      <c r="F134">
        <v>15.97</v>
      </c>
      <c r="G134">
        <v>50.44</v>
      </c>
      <c r="H134">
        <v>0.72</v>
      </c>
      <c r="I134">
        <v>19</v>
      </c>
      <c r="J134">
        <v>196.41</v>
      </c>
      <c r="K134">
        <v>53.44</v>
      </c>
      <c r="L134">
        <v>8</v>
      </c>
      <c r="M134">
        <v>17</v>
      </c>
      <c r="N134">
        <v>39.979999999999997</v>
      </c>
      <c r="O134">
        <v>24458.36</v>
      </c>
      <c r="P134">
        <v>190.91</v>
      </c>
      <c r="Q134">
        <v>793.25</v>
      </c>
      <c r="R134">
        <v>126.49</v>
      </c>
      <c r="S134">
        <v>86.27</v>
      </c>
      <c r="T134">
        <v>9556.98</v>
      </c>
      <c r="U134">
        <v>0.68</v>
      </c>
      <c r="V134">
        <v>0.76</v>
      </c>
      <c r="W134">
        <v>0.25</v>
      </c>
      <c r="X134">
        <v>0.56000000000000005</v>
      </c>
      <c r="Y134">
        <v>2</v>
      </c>
      <c r="Z134">
        <v>10</v>
      </c>
    </row>
    <row r="135" spans="1:26" x14ac:dyDescent="0.25">
      <c r="A135">
        <v>8</v>
      </c>
      <c r="B135">
        <v>95</v>
      </c>
      <c r="C135" t="s">
        <v>34</v>
      </c>
      <c r="D135">
        <v>5.2629999999999999</v>
      </c>
      <c r="E135">
        <v>19</v>
      </c>
      <c r="F135">
        <v>15.94</v>
      </c>
      <c r="G135">
        <v>59.76</v>
      </c>
      <c r="H135">
        <v>0.81</v>
      </c>
      <c r="I135">
        <v>16</v>
      </c>
      <c r="J135">
        <v>197.97</v>
      </c>
      <c r="K135">
        <v>53.44</v>
      </c>
      <c r="L135">
        <v>9</v>
      </c>
      <c r="M135">
        <v>14</v>
      </c>
      <c r="N135">
        <v>40.53</v>
      </c>
      <c r="O135">
        <v>24650.18</v>
      </c>
      <c r="P135">
        <v>187.22</v>
      </c>
      <c r="Q135">
        <v>793.21</v>
      </c>
      <c r="R135">
        <v>125.57</v>
      </c>
      <c r="S135">
        <v>86.27</v>
      </c>
      <c r="T135">
        <v>9112.1</v>
      </c>
      <c r="U135">
        <v>0.69</v>
      </c>
      <c r="V135">
        <v>0.76</v>
      </c>
      <c r="W135">
        <v>0.25</v>
      </c>
      <c r="X135">
        <v>0.53</v>
      </c>
      <c r="Y135">
        <v>2</v>
      </c>
      <c r="Z135">
        <v>10</v>
      </c>
    </row>
    <row r="136" spans="1:26" x14ac:dyDescent="0.25">
      <c r="A136">
        <v>9</v>
      </c>
      <c r="B136">
        <v>95</v>
      </c>
      <c r="C136" t="s">
        <v>34</v>
      </c>
      <c r="D136">
        <v>5.2573999999999996</v>
      </c>
      <c r="E136">
        <v>19.02</v>
      </c>
      <c r="F136">
        <v>15.99</v>
      </c>
      <c r="G136">
        <v>63.98</v>
      </c>
      <c r="H136">
        <v>0.89</v>
      </c>
      <c r="I136">
        <v>15</v>
      </c>
      <c r="J136">
        <v>199.53</v>
      </c>
      <c r="K136">
        <v>53.44</v>
      </c>
      <c r="L136">
        <v>10</v>
      </c>
      <c r="M136">
        <v>13</v>
      </c>
      <c r="N136">
        <v>41.1</v>
      </c>
      <c r="O136">
        <v>24842.77</v>
      </c>
      <c r="P136">
        <v>184.16</v>
      </c>
      <c r="Q136">
        <v>793.23</v>
      </c>
      <c r="R136">
        <v>127.77</v>
      </c>
      <c r="S136">
        <v>86.27</v>
      </c>
      <c r="T136">
        <v>10215.98</v>
      </c>
      <c r="U136">
        <v>0.68</v>
      </c>
      <c r="V136">
        <v>0.76</v>
      </c>
      <c r="W136">
        <v>0.24</v>
      </c>
      <c r="X136">
        <v>0.57999999999999996</v>
      </c>
      <c r="Y136">
        <v>2</v>
      </c>
      <c r="Z136">
        <v>10</v>
      </c>
    </row>
    <row r="137" spans="1:26" x14ac:dyDescent="0.25">
      <c r="A137">
        <v>10</v>
      </c>
      <c r="B137">
        <v>95</v>
      </c>
      <c r="C137" t="s">
        <v>34</v>
      </c>
      <c r="D137">
        <v>5.3243999999999998</v>
      </c>
      <c r="E137">
        <v>18.78</v>
      </c>
      <c r="F137">
        <v>15.83</v>
      </c>
      <c r="G137">
        <v>73.06</v>
      </c>
      <c r="H137">
        <v>0.97</v>
      </c>
      <c r="I137">
        <v>13</v>
      </c>
      <c r="J137">
        <v>201.1</v>
      </c>
      <c r="K137">
        <v>53.44</v>
      </c>
      <c r="L137">
        <v>11</v>
      </c>
      <c r="M137">
        <v>11</v>
      </c>
      <c r="N137">
        <v>41.66</v>
      </c>
      <c r="O137">
        <v>25036.12</v>
      </c>
      <c r="P137">
        <v>178.95</v>
      </c>
      <c r="Q137">
        <v>793.21</v>
      </c>
      <c r="R137">
        <v>121.96</v>
      </c>
      <c r="S137">
        <v>86.27</v>
      </c>
      <c r="T137">
        <v>7322.13</v>
      </c>
      <c r="U137">
        <v>0.71</v>
      </c>
      <c r="V137">
        <v>0.77</v>
      </c>
      <c r="W137">
        <v>0.24</v>
      </c>
      <c r="X137">
        <v>0.42</v>
      </c>
      <c r="Y137">
        <v>2</v>
      </c>
      <c r="Z137">
        <v>10</v>
      </c>
    </row>
    <row r="138" spans="1:26" x14ac:dyDescent="0.25">
      <c r="A138">
        <v>11</v>
      </c>
      <c r="B138">
        <v>95</v>
      </c>
      <c r="C138" t="s">
        <v>34</v>
      </c>
      <c r="D138">
        <v>5.3410000000000002</v>
      </c>
      <c r="E138">
        <v>18.72</v>
      </c>
      <c r="F138">
        <v>15.81</v>
      </c>
      <c r="G138">
        <v>79.040000000000006</v>
      </c>
      <c r="H138">
        <v>1.05</v>
      </c>
      <c r="I138">
        <v>12</v>
      </c>
      <c r="J138">
        <v>202.67</v>
      </c>
      <c r="K138">
        <v>53.44</v>
      </c>
      <c r="L138">
        <v>12</v>
      </c>
      <c r="M138">
        <v>10</v>
      </c>
      <c r="N138">
        <v>42.24</v>
      </c>
      <c r="O138">
        <v>25230.25</v>
      </c>
      <c r="P138">
        <v>173.33</v>
      </c>
      <c r="Q138">
        <v>793.22</v>
      </c>
      <c r="R138">
        <v>121.32</v>
      </c>
      <c r="S138">
        <v>86.27</v>
      </c>
      <c r="T138">
        <v>7005.69</v>
      </c>
      <c r="U138">
        <v>0.71</v>
      </c>
      <c r="V138">
        <v>0.77</v>
      </c>
      <c r="W138">
        <v>0.24</v>
      </c>
      <c r="X138">
        <v>0.4</v>
      </c>
      <c r="Y138">
        <v>2</v>
      </c>
      <c r="Z138">
        <v>10</v>
      </c>
    </row>
    <row r="139" spans="1:26" x14ac:dyDescent="0.25">
      <c r="A139">
        <v>12</v>
      </c>
      <c r="B139">
        <v>95</v>
      </c>
      <c r="C139" t="s">
        <v>34</v>
      </c>
      <c r="D139">
        <v>5.3621999999999996</v>
      </c>
      <c r="E139">
        <v>18.649999999999999</v>
      </c>
      <c r="F139">
        <v>15.77</v>
      </c>
      <c r="G139">
        <v>86.02</v>
      </c>
      <c r="H139">
        <v>1.1299999999999999</v>
      </c>
      <c r="I139">
        <v>11</v>
      </c>
      <c r="J139">
        <v>204.25</v>
      </c>
      <c r="K139">
        <v>53.44</v>
      </c>
      <c r="L139">
        <v>13</v>
      </c>
      <c r="M139">
        <v>8</v>
      </c>
      <c r="N139">
        <v>42.82</v>
      </c>
      <c r="O139">
        <v>25425.3</v>
      </c>
      <c r="P139">
        <v>170.2</v>
      </c>
      <c r="Q139">
        <v>793.21</v>
      </c>
      <c r="R139">
        <v>120.01</v>
      </c>
      <c r="S139">
        <v>86.27</v>
      </c>
      <c r="T139">
        <v>6354.1</v>
      </c>
      <c r="U139">
        <v>0.72</v>
      </c>
      <c r="V139">
        <v>0.77</v>
      </c>
      <c r="W139">
        <v>0.24</v>
      </c>
      <c r="X139">
        <v>0.36</v>
      </c>
      <c r="Y139">
        <v>2</v>
      </c>
      <c r="Z139">
        <v>10</v>
      </c>
    </row>
    <row r="140" spans="1:26" x14ac:dyDescent="0.25">
      <c r="A140">
        <v>13</v>
      </c>
      <c r="B140">
        <v>95</v>
      </c>
      <c r="C140" t="s">
        <v>34</v>
      </c>
      <c r="D140">
        <v>5.3775000000000004</v>
      </c>
      <c r="E140">
        <v>18.600000000000001</v>
      </c>
      <c r="F140">
        <v>15.76</v>
      </c>
      <c r="G140">
        <v>94.53</v>
      </c>
      <c r="H140">
        <v>1.21</v>
      </c>
      <c r="I140">
        <v>10</v>
      </c>
      <c r="J140">
        <v>205.84</v>
      </c>
      <c r="K140">
        <v>53.44</v>
      </c>
      <c r="L140">
        <v>14</v>
      </c>
      <c r="M140">
        <v>6</v>
      </c>
      <c r="N140">
        <v>43.4</v>
      </c>
      <c r="O140">
        <v>25621.03</v>
      </c>
      <c r="P140">
        <v>165.43</v>
      </c>
      <c r="Q140">
        <v>793.21</v>
      </c>
      <c r="R140">
        <v>119.56</v>
      </c>
      <c r="S140">
        <v>86.27</v>
      </c>
      <c r="T140">
        <v>6136.12</v>
      </c>
      <c r="U140">
        <v>0.72</v>
      </c>
      <c r="V140">
        <v>0.77</v>
      </c>
      <c r="W140">
        <v>0.24</v>
      </c>
      <c r="X140">
        <v>0.35</v>
      </c>
      <c r="Y140">
        <v>2</v>
      </c>
      <c r="Z140">
        <v>10</v>
      </c>
    </row>
    <row r="141" spans="1:26" x14ac:dyDescent="0.25">
      <c r="A141">
        <v>14</v>
      </c>
      <c r="B141">
        <v>95</v>
      </c>
      <c r="C141" t="s">
        <v>34</v>
      </c>
      <c r="D141">
        <v>5.3826000000000001</v>
      </c>
      <c r="E141">
        <v>18.579999999999998</v>
      </c>
      <c r="F141">
        <v>15.74</v>
      </c>
      <c r="G141">
        <v>94.42</v>
      </c>
      <c r="H141">
        <v>1.28</v>
      </c>
      <c r="I141">
        <v>10</v>
      </c>
      <c r="J141">
        <v>207.43</v>
      </c>
      <c r="K141">
        <v>53.44</v>
      </c>
      <c r="L141">
        <v>15</v>
      </c>
      <c r="M141">
        <v>0</v>
      </c>
      <c r="N141">
        <v>44</v>
      </c>
      <c r="O141">
        <v>25817.56</v>
      </c>
      <c r="P141">
        <v>165.86</v>
      </c>
      <c r="Q141">
        <v>793.24</v>
      </c>
      <c r="R141">
        <v>118.58</v>
      </c>
      <c r="S141">
        <v>86.27</v>
      </c>
      <c r="T141">
        <v>5645.51</v>
      </c>
      <c r="U141">
        <v>0.73</v>
      </c>
      <c r="V141">
        <v>0.77</v>
      </c>
      <c r="W141">
        <v>0.25</v>
      </c>
      <c r="X141">
        <v>0.33</v>
      </c>
      <c r="Y141">
        <v>2</v>
      </c>
      <c r="Z141">
        <v>10</v>
      </c>
    </row>
    <row r="142" spans="1:26" x14ac:dyDescent="0.25">
      <c r="A142">
        <v>0</v>
      </c>
      <c r="B142">
        <v>55</v>
      </c>
      <c r="C142" t="s">
        <v>34</v>
      </c>
      <c r="D142">
        <v>3.7412000000000001</v>
      </c>
      <c r="E142">
        <v>26.73</v>
      </c>
      <c r="F142">
        <v>21.06</v>
      </c>
      <c r="G142">
        <v>8.42</v>
      </c>
      <c r="H142">
        <v>0.15</v>
      </c>
      <c r="I142">
        <v>150</v>
      </c>
      <c r="J142">
        <v>116.05</v>
      </c>
      <c r="K142">
        <v>43.4</v>
      </c>
      <c r="L142">
        <v>1</v>
      </c>
      <c r="M142">
        <v>148</v>
      </c>
      <c r="N142">
        <v>16.649999999999999</v>
      </c>
      <c r="O142">
        <v>14546.17</v>
      </c>
      <c r="P142">
        <v>205.44</v>
      </c>
      <c r="Q142">
        <v>793.57</v>
      </c>
      <c r="R142">
        <v>296.69</v>
      </c>
      <c r="S142">
        <v>86.27</v>
      </c>
      <c r="T142">
        <v>93998.79</v>
      </c>
      <c r="U142">
        <v>0.28999999999999998</v>
      </c>
      <c r="V142">
        <v>0.57999999999999996</v>
      </c>
      <c r="W142">
        <v>0.46</v>
      </c>
      <c r="X142">
        <v>5.64</v>
      </c>
      <c r="Y142">
        <v>2</v>
      </c>
      <c r="Z142">
        <v>10</v>
      </c>
    </row>
    <row r="143" spans="1:26" x14ac:dyDescent="0.25">
      <c r="A143">
        <v>1</v>
      </c>
      <c r="B143">
        <v>55</v>
      </c>
      <c r="C143" t="s">
        <v>34</v>
      </c>
      <c r="D143">
        <v>4.6599000000000004</v>
      </c>
      <c r="E143">
        <v>21.46</v>
      </c>
      <c r="F143">
        <v>17.89</v>
      </c>
      <c r="G143">
        <v>17.32</v>
      </c>
      <c r="H143">
        <v>0.3</v>
      </c>
      <c r="I143">
        <v>62</v>
      </c>
      <c r="J143">
        <v>117.34</v>
      </c>
      <c r="K143">
        <v>43.4</v>
      </c>
      <c r="L143">
        <v>2</v>
      </c>
      <c r="M143">
        <v>60</v>
      </c>
      <c r="N143">
        <v>16.940000000000001</v>
      </c>
      <c r="O143">
        <v>14705.49</v>
      </c>
      <c r="P143">
        <v>168.5</v>
      </c>
      <c r="Q143">
        <v>793.5</v>
      </c>
      <c r="R143">
        <v>191.53</v>
      </c>
      <c r="S143">
        <v>86.27</v>
      </c>
      <c r="T143">
        <v>41860.959999999999</v>
      </c>
      <c r="U143">
        <v>0.45</v>
      </c>
      <c r="V143">
        <v>0.68</v>
      </c>
      <c r="W143">
        <v>0.31</v>
      </c>
      <c r="X143">
        <v>2.48</v>
      </c>
      <c r="Y143">
        <v>2</v>
      </c>
      <c r="Z143">
        <v>10</v>
      </c>
    </row>
    <row r="144" spans="1:26" x14ac:dyDescent="0.25">
      <c r="A144">
        <v>2</v>
      </c>
      <c r="B144">
        <v>55</v>
      </c>
      <c r="C144" t="s">
        <v>34</v>
      </c>
      <c r="D144">
        <v>5.1219000000000001</v>
      </c>
      <c r="E144">
        <v>19.52</v>
      </c>
      <c r="F144">
        <v>16.559999999999999</v>
      </c>
      <c r="G144">
        <v>26.85</v>
      </c>
      <c r="H144">
        <v>0.45</v>
      </c>
      <c r="I144">
        <v>37</v>
      </c>
      <c r="J144">
        <v>118.63</v>
      </c>
      <c r="K144">
        <v>43.4</v>
      </c>
      <c r="L144">
        <v>3</v>
      </c>
      <c r="M144">
        <v>35</v>
      </c>
      <c r="N144">
        <v>17.23</v>
      </c>
      <c r="O144">
        <v>14865.24</v>
      </c>
      <c r="P144">
        <v>149.25</v>
      </c>
      <c r="Q144">
        <v>793.29</v>
      </c>
      <c r="R144">
        <v>145.79</v>
      </c>
      <c r="S144">
        <v>86.27</v>
      </c>
      <c r="T144">
        <v>19113.39</v>
      </c>
      <c r="U144">
        <v>0.59</v>
      </c>
      <c r="V144">
        <v>0.74</v>
      </c>
      <c r="W144">
        <v>0.28000000000000003</v>
      </c>
      <c r="X144">
        <v>1.1399999999999999</v>
      </c>
      <c r="Y144">
        <v>2</v>
      </c>
      <c r="Z144">
        <v>10</v>
      </c>
    </row>
    <row r="145" spans="1:26" x14ac:dyDescent="0.25">
      <c r="A145">
        <v>3</v>
      </c>
      <c r="B145">
        <v>55</v>
      </c>
      <c r="C145" t="s">
        <v>34</v>
      </c>
      <c r="D145">
        <v>5.2377000000000002</v>
      </c>
      <c r="E145">
        <v>19.09</v>
      </c>
      <c r="F145">
        <v>16.36</v>
      </c>
      <c r="G145">
        <v>36.36</v>
      </c>
      <c r="H145">
        <v>0.59</v>
      </c>
      <c r="I145">
        <v>27</v>
      </c>
      <c r="J145">
        <v>119.93</v>
      </c>
      <c r="K145">
        <v>43.4</v>
      </c>
      <c r="L145">
        <v>4</v>
      </c>
      <c r="M145">
        <v>25</v>
      </c>
      <c r="N145">
        <v>17.53</v>
      </c>
      <c r="O145">
        <v>15025.44</v>
      </c>
      <c r="P145">
        <v>141.55000000000001</v>
      </c>
      <c r="Q145">
        <v>793.29</v>
      </c>
      <c r="R145">
        <v>139.93</v>
      </c>
      <c r="S145">
        <v>86.27</v>
      </c>
      <c r="T145">
        <v>16235.27</v>
      </c>
      <c r="U145">
        <v>0.62</v>
      </c>
      <c r="V145">
        <v>0.74</v>
      </c>
      <c r="W145">
        <v>0.26</v>
      </c>
      <c r="X145">
        <v>0.95</v>
      </c>
      <c r="Y145">
        <v>2</v>
      </c>
      <c r="Z145">
        <v>10</v>
      </c>
    </row>
    <row r="146" spans="1:26" x14ac:dyDescent="0.25">
      <c r="A146">
        <v>4</v>
      </c>
      <c r="B146">
        <v>55</v>
      </c>
      <c r="C146" t="s">
        <v>34</v>
      </c>
      <c r="D146">
        <v>5.3621999999999996</v>
      </c>
      <c r="E146">
        <v>18.649999999999999</v>
      </c>
      <c r="F146">
        <v>16.09</v>
      </c>
      <c r="G146">
        <v>48.26</v>
      </c>
      <c r="H146">
        <v>0.73</v>
      </c>
      <c r="I146">
        <v>20</v>
      </c>
      <c r="J146">
        <v>121.23</v>
      </c>
      <c r="K146">
        <v>43.4</v>
      </c>
      <c r="L146">
        <v>5</v>
      </c>
      <c r="M146">
        <v>18</v>
      </c>
      <c r="N146">
        <v>17.829999999999998</v>
      </c>
      <c r="O146">
        <v>15186.08</v>
      </c>
      <c r="P146">
        <v>131.53</v>
      </c>
      <c r="Q146">
        <v>793.26</v>
      </c>
      <c r="R146">
        <v>130.66999999999999</v>
      </c>
      <c r="S146">
        <v>86.27</v>
      </c>
      <c r="T146">
        <v>11640.68</v>
      </c>
      <c r="U146">
        <v>0.66</v>
      </c>
      <c r="V146">
        <v>0.76</v>
      </c>
      <c r="W146">
        <v>0.25</v>
      </c>
      <c r="X146">
        <v>0.68</v>
      </c>
      <c r="Y146">
        <v>2</v>
      </c>
      <c r="Z146">
        <v>10</v>
      </c>
    </row>
    <row r="147" spans="1:26" x14ac:dyDescent="0.25">
      <c r="A147">
        <v>5</v>
      </c>
      <c r="B147">
        <v>55</v>
      </c>
      <c r="C147" t="s">
        <v>34</v>
      </c>
      <c r="D147">
        <v>5.4242999999999997</v>
      </c>
      <c r="E147">
        <v>18.440000000000001</v>
      </c>
      <c r="F147">
        <v>15.97</v>
      </c>
      <c r="G147">
        <v>59.88</v>
      </c>
      <c r="H147">
        <v>0.86</v>
      </c>
      <c r="I147">
        <v>16</v>
      </c>
      <c r="J147">
        <v>122.54</v>
      </c>
      <c r="K147">
        <v>43.4</v>
      </c>
      <c r="L147">
        <v>6</v>
      </c>
      <c r="M147">
        <v>8</v>
      </c>
      <c r="N147">
        <v>18.14</v>
      </c>
      <c r="O147">
        <v>15347.16</v>
      </c>
      <c r="P147">
        <v>123.54</v>
      </c>
      <c r="Q147">
        <v>793.3</v>
      </c>
      <c r="R147">
        <v>126.45</v>
      </c>
      <c r="S147">
        <v>86.27</v>
      </c>
      <c r="T147">
        <v>9549.77</v>
      </c>
      <c r="U147">
        <v>0.68</v>
      </c>
      <c r="V147">
        <v>0.76</v>
      </c>
      <c r="W147">
        <v>0.25</v>
      </c>
      <c r="X147">
        <v>0.56000000000000005</v>
      </c>
      <c r="Y147">
        <v>2</v>
      </c>
      <c r="Z147">
        <v>10</v>
      </c>
    </row>
    <row r="148" spans="1:26" x14ac:dyDescent="0.25">
      <c r="A148">
        <v>6</v>
      </c>
      <c r="B148">
        <v>55</v>
      </c>
      <c r="C148" t="s">
        <v>34</v>
      </c>
      <c r="D148">
        <v>5.4168000000000003</v>
      </c>
      <c r="E148">
        <v>18.46</v>
      </c>
      <c r="F148">
        <v>15.99</v>
      </c>
      <c r="G148">
        <v>59.98</v>
      </c>
      <c r="H148">
        <v>1</v>
      </c>
      <c r="I148">
        <v>16</v>
      </c>
      <c r="J148">
        <v>123.85</v>
      </c>
      <c r="K148">
        <v>43.4</v>
      </c>
      <c r="L148">
        <v>7</v>
      </c>
      <c r="M148">
        <v>0</v>
      </c>
      <c r="N148">
        <v>18.45</v>
      </c>
      <c r="O148">
        <v>15508.69</v>
      </c>
      <c r="P148">
        <v>123.96</v>
      </c>
      <c r="Q148">
        <v>793.32</v>
      </c>
      <c r="R148">
        <v>126.91</v>
      </c>
      <c r="S148">
        <v>86.27</v>
      </c>
      <c r="T148">
        <v>9780.7099999999991</v>
      </c>
      <c r="U148">
        <v>0.68</v>
      </c>
      <c r="V148">
        <v>0.76</v>
      </c>
      <c r="W148">
        <v>0.27</v>
      </c>
      <c r="X148">
        <v>0.57999999999999996</v>
      </c>
      <c r="Y148">
        <v>2</v>
      </c>
      <c r="Z148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2"/>
  <dimension ref="A1:C153"/>
  <sheetViews>
    <sheetView workbookViewId="0"/>
  </sheetViews>
  <sheetFormatPr defaultRowHeight="15" x14ac:dyDescent="0.25"/>
  <sheetData>
    <row r="1" spans="1:3" x14ac:dyDescent="0.25">
      <c r="A1" t="s">
        <v>35</v>
      </c>
    </row>
    <row r="2" spans="1:3" x14ac:dyDescent="0.25">
      <c r="A2" t="s">
        <v>36</v>
      </c>
    </row>
    <row r="3" spans="1:3" x14ac:dyDescent="0.25">
      <c r="A3" t="s">
        <v>37</v>
      </c>
    </row>
    <row r="6" spans="1:3" x14ac:dyDescent="0.25">
      <c r="A6" t="s">
        <v>38</v>
      </c>
      <c r="B6" t="s">
        <v>39</v>
      </c>
      <c r="C6" t="s">
        <v>40</v>
      </c>
    </row>
    <row r="7" spans="1:3" x14ac:dyDescent="0.25">
      <c r="A7" t="e">
        <f>INDEX(resultados!$A$2:$ZZ$148, 1, MATCH($B$1, resultados!$A$1:$ZZ$1, 0))</f>
        <v>#N/A</v>
      </c>
      <c r="B7" t="e">
        <f>INDEX(resultados!$A$2:$ZZ$148, 1, MATCH($B$2, resultados!$A$1:$ZZ$1, 0))</f>
        <v>#N/A</v>
      </c>
      <c r="C7" t="e">
        <f>INDEX(resultados!$A$2:$ZZ$148, 1, MATCH($B$3, resultados!$A$1:$ZZ$1, 0))</f>
        <v>#N/A</v>
      </c>
    </row>
    <row r="8" spans="1:3" x14ac:dyDescent="0.25">
      <c r="A8" t="e">
        <f>INDEX(resultados!$A$2:$ZZ$148, 2, MATCH($B$1, resultados!$A$1:$ZZ$1, 0))</f>
        <v>#N/A</v>
      </c>
      <c r="B8" t="e">
        <f>INDEX(resultados!$A$2:$ZZ$148, 2, MATCH($B$2, resultados!$A$1:$ZZ$1, 0))</f>
        <v>#N/A</v>
      </c>
      <c r="C8" t="e">
        <f>INDEX(resultados!$A$2:$ZZ$148, 2, MATCH($B$3, resultados!$A$1:$ZZ$1, 0))</f>
        <v>#N/A</v>
      </c>
    </row>
    <row r="9" spans="1:3" x14ac:dyDescent="0.25">
      <c r="A9" t="e">
        <f>INDEX(resultados!$A$2:$ZZ$148, 3, MATCH($B$1, resultados!$A$1:$ZZ$1, 0))</f>
        <v>#N/A</v>
      </c>
      <c r="B9" t="e">
        <f>INDEX(resultados!$A$2:$ZZ$148, 3, MATCH($B$2, resultados!$A$1:$ZZ$1, 0))</f>
        <v>#N/A</v>
      </c>
      <c r="C9" t="e">
        <f>INDEX(resultados!$A$2:$ZZ$148, 3, MATCH($B$3, resultados!$A$1:$ZZ$1, 0))</f>
        <v>#N/A</v>
      </c>
    </row>
    <row r="10" spans="1:3" x14ac:dyDescent="0.25">
      <c r="A10" t="e">
        <f>INDEX(resultados!$A$2:$ZZ$148, 4, MATCH($B$1, resultados!$A$1:$ZZ$1, 0))</f>
        <v>#N/A</v>
      </c>
      <c r="B10" t="e">
        <f>INDEX(resultados!$A$2:$ZZ$148, 4, MATCH($B$2, resultados!$A$1:$ZZ$1, 0))</f>
        <v>#N/A</v>
      </c>
      <c r="C10" t="e">
        <f>INDEX(resultados!$A$2:$ZZ$148, 4, MATCH($B$3, resultados!$A$1:$ZZ$1, 0))</f>
        <v>#N/A</v>
      </c>
    </row>
    <row r="11" spans="1:3" x14ac:dyDescent="0.25">
      <c r="A11" t="e">
        <f>INDEX(resultados!$A$2:$ZZ$148, 5, MATCH($B$1, resultados!$A$1:$ZZ$1, 0))</f>
        <v>#N/A</v>
      </c>
      <c r="B11" t="e">
        <f>INDEX(resultados!$A$2:$ZZ$148, 5, MATCH($B$2, resultados!$A$1:$ZZ$1, 0))</f>
        <v>#N/A</v>
      </c>
      <c r="C11" t="e">
        <f>INDEX(resultados!$A$2:$ZZ$148, 5, MATCH($B$3, resultados!$A$1:$ZZ$1, 0))</f>
        <v>#N/A</v>
      </c>
    </row>
    <row r="12" spans="1:3" x14ac:dyDescent="0.25">
      <c r="A12" t="e">
        <f>INDEX(resultados!$A$2:$ZZ$148, 6, MATCH($B$1, resultados!$A$1:$ZZ$1, 0))</f>
        <v>#N/A</v>
      </c>
      <c r="B12" t="e">
        <f>INDEX(resultados!$A$2:$ZZ$148, 6, MATCH($B$2, resultados!$A$1:$ZZ$1, 0))</f>
        <v>#N/A</v>
      </c>
      <c r="C12" t="e">
        <f>INDEX(resultados!$A$2:$ZZ$148, 6, MATCH($B$3, resultados!$A$1:$ZZ$1, 0))</f>
        <v>#N/A</v>
      </c>
    </row>
    <row r="13" spans="1:3" x14ac:dyDescent="0.25">
      <c r="A13" t="e">
        <f>INDEX(resultados!$A$2:$ZZ$148, 7, MATCH($B$1, resultados!$A$1:$ZZ$1, 0))</f>
        <v>#N/A</v>
      </c>
      <c r="B13" t="e">
        <f>INDEX(resultados!$A$2:$ZZ$148, 7, MATCH($B$2, resultados!$A$1:$ZZ$1, 0))</f>
        <v>#N/A</v>
      </c>
      <c r="C13" t="e">
        <f>INDEX(resultados!$A$2:$ZZ$148, 7, MATCH($B$3, resultados!$A$1:$ZZ$1, 0))</f>
        <v>#N/A</v>
      </c>
    </row>
    <row r="14" spans="1:3" x14ac:dyDescent="0.25">
      <c r="A14" t="e">
        <f>INDEX(resultados!$A$2:$ZZ$148, 8, MATCH($B$1, resultados!$A$1:$ZZ$1, 0))</f>
        <v>#N/A</v>
      </c>
      <c r="B14" t="e">
        <f>INDEX(resultados!$A$2:$ZZ$148, 8, MATCH($B$2, resultados!$A$1:$ZZ$1, 0))</f>
        <v>#N/A</v>
      </c>
      <c r="C14" t="e">
        <f>INDEX(resultados!$A$2:$ZZ$148, 8, MATCH($B$3, resultados!$A$1:$ZZ$1, 0))</f>
        <v>#N/A</v>
      </c>
    </row>
    <row r="15" spans="1:3" x14ac:dyDescent="0.25">
      <c r="A15" t="e">
        <f>INDEX(resultados!$A$2:$ZZ$148, 9, MATCH($B$1, resultados!$A$1:$ZZ$1, 0))</f>
        <v>#N/A</v>
      </c>
      <c r="B15" t="e">
        <f>INDEX(resultados!$A$2:$ZZ$148, 9, MATCH($B$2, resultados!$A$1:$ZZ$1, 0))</f>
        <v>#N/A</v>
      </c>
      <c r="C15" t="e">
        <f>INDEX(resultados!$A$2:$ZZ$148, 9, MATCH($B$3, resultados!$A$1:$ZZ$1, 0))</f>
        <v>#N/A</v>
      </c>
    </row>
    <row r="16" spans="1:3" x14ac:dyDescent="0.25">
      <c r="A16" t="e">
        <f>INDEX(resultados!$A$2:$ZZ$148, 10, MATCH($B$1, resultados!$A$1:$ZZ$1, 0))</f>
        <v>#N/A</v>
      </c>
      <c r="B16" t="e">
        <f>INDEX(resultados!$A$2:$ZZ$148, 10, MATCH($B$2, resultados!$A$1:$ZZ$1, 0))</f>
        <v>#N/A</v>
      </c>
      <c r="C16" t="e">
        <f>INDEX(resultados!$A$2:$ZZ$148, 10, MATCH($B$3, resultados!$A$1:$ZZ$1, 0))</f>
        <v>#N/A</v>
      </c>
    </row>
    <row r="17" spans="1:3" x14ac:dyDescent="0.25">
      <c r="A17" t="e">
        <f>INDEX(resultados!$A$2:$ZZ$148, 11, MATCH($B$1, resultados!$A$1:$ZZ$1, 0))</f>
        <v>#N/A</v>
      </c>
      <c r="B17" t="e">
        <f>INDEX(resultados!$A$2:$ZZ$148, 11, MATCH($B$2, resultados!$A$1:$ZZ$1, 0))</f>
        <v>#N/A</v>
      </c>
      <c r="C17" t="e">
        <f>INDEX(resultados!$A$2:$ZZ$148, 11, MATCH($B$3, resultados!$A$1:$ZZ$1, 0))</f>
        <v>#N/A</v>
      </c>
    </row>
    <row r="18" spans="1:3" x14ac:dyDescent="0.25">
      <c r="A18" t="e">
        <f>INDEX(resultados!$A$2:$ZZ$148, 12, MATCH($B$1, resultados!$A$1:$ZZ$1, 0))</f>
        <v>#N/A</v>
      </c>
      <c r="B18" t="e">
        <f>INDEX(resultados!$A$2:$ZZ$148, 12, MATCH($B$2, resultados!$A$1:$ZZ$1, 0))</f>
        <v>#N/A</v>
      </c>
      <c r="C18" t="e">
        <f>INDEX(resultados!$A$2:$ZZ$148, 12, MATCH($B$3, resultados!$A$1:$ZZ$1, 0))</f>
        <v>#N/A</v>
      </c>
    </row>
    <row r="19" spans="1:3" x14ac:dyDescent="0.25">
      <c r="A19" t="e">
        <f>INDEX(resultados!$A$2:$ZZ$148, 13, MATCH($B$1, resultados!$A$1:$ZZ$1, 0))</f>
        <v>#N/A</v>
      </c>
      <c r="B19" t="e">
        <f>INDEX(resultados!$A$2:$ZZ$148, 13, MATCH($B$2, resultados!$A$1:$ZZ$1, 0))</f>
        <v>#N/A</v>
      </c>
      <c r="C19" t="e">
        <f>INDEX(resultados!$A$2:$ZZ$148, 13, MATCH($B$3, resultados!$A$1:$ZZ$1, 0))</f>
        <v>#N/A</v>
      </c>
    </row>
    <row r="20" spans="1:3" x14ac:dyDescent="0.25">
      <c r="A20" t="e">
        <f>INDEX(resultados!$A$2:$ZZ$148, 14, MATCH($B$1, resultados!$A$1:$ZZ$1, 0))</f>
        <v>#N/A</v>
      </c>
      <c r="B20" t="e">
        <f>INDEX(resultados!$A$2:$ZZ$148, 14, MATCH($B$2, resultados!$A$1:$ZZ$1, 0))</f>
        <v>#N/A</v>
      </c>
      <c r="C20" t="e">
        <f>INDEX(resultados!$A$2:$ZZ$148, 14, MATCH($B$3, resultados!$A$1:$ZZ$1, 0))</f>
        <v>#N/A</v>
      </c>
    </row>
    <row r="21" spans="1:3" x14ac:dyDescent="0.25">
      <c r="A21" t="e">
        <f>INDEX(resultados!$A$2:$ZZ$148, 15, MATCH($B$1, resultados!$A$1:$ZZ$1, 0))</f>
        <v>#N/A</v>
      </c>
      <c r="B21" t="e">
        <f>INDEX(resultados!$A$2:$ZZ$148, 15, MATCH($B$2, resultados!$A$1:$ZZ$1, 0))</f>
        <v>#N/A</v>
      </c>
      <c r="C21" t="e">
        <f>INDEX(resultados!$A$2:$ZZ$148, 15, MATCH($B$3, resultados!$A$1:$ZZ$1, 0))</f>
        <v>#N/A</v>
      </c>
    </row>
    <row r="22" spans="1:3" x14ac:dyDescent="0.25">
      <c r="A22" t="e">
        <f>INDEX(resultados!$A$2:$ZZ$148, 16, MATCH($B$1, resultados!$A$1:$ZZ$1, 0))</f>
        <v>#N/A</v>
      </c>
      <c r="B22" t="e">
        <f>INDEX(resultados!$A$2:$ZZ$148, 16, MATCH($B$2, resultados!$A$1:$ZZ$1, 0))</f>
        <v>#N/A</v>
      </c>
      <c r="C22" t="e">
        <f>INDEX(resultados!$A$2:$ZZ$148, 16, MATCH($B$3, resultados!$A$1:$ZZ$1, 0))</f>
        <v>#N/A</v>
      </c>
    </row>
    <row r="23" spans="1:3" x14ac:dyDescent="0.25">
      <c r="A23" t="e">
        <f>INDEX(resultados!$A$2:$ZZ$148, 17, MATCH($B$1, resultados!$A$1:$ZZ$1, 0))</f>
        <v>#N/A</v>
      </c>
      <c r="B23" t="e">
        <f>INDEX(resultados!$A$2:$ZZ$148, 17, MATCH($B$2, resultados!$A$1:$ZZ$1, 0))</f>
        <v>#N/A</v>
      </c>
      <c r="C23" t="e">
        <f>INDEX(resultados!$A$2:$ZZ$148, 17, MATCH($B$3, resultados!$A$1:$ZZ$1, 0))</f>
        <v>#N/A</v>
      </c>
    </row>
    <row r="24" spans="1:3" x14ac:dyDescent="0.25">
      <c r="A24" t="e">
        <f>INDEX(resultados!$A$2:$ZZ$148, 18, MATCH($B$1, resultados!$A$1:$ZZ$1, 0))</f>
        <v>#N/A</v>
      </c>
      <c r="B24" t="e">
        <f>INDEX(resultados!$A$2:$ZZ$148, 18, MATCH($B$2, resultados!$A$1:$ZZ$1, 0))</f>
        <v>#N/A</v>
      </c>
      <c r="C24" t="e">
        <f>INDEX(resultados!$A$2:$ZZ$148, 18, MATCH($B$3, resultados!$A$1:$ZZ$1, 0))</f>
        <v>#N/A</v>
      </c>
    </row>
    <row r="25" spans="1:3" x14ac:dyDescent="0.25">
      <c r="A25" t="e">
        <f>INDEX(resultados!$A$2:$ZZ$148, 19, MATCH($B$1, resultados!$A$1:$ZZ$1, 0))</f>
        <v>#N/A</v>
      </c>
      <c r="B25" t="e">
        <f>INDEX(resultados!$A$2:$ZZ$148, 19, MATCH($B$2, resultados!$A$1:$ZZ$1, 0))</f>
        <v>#N/A</v>
      </c>
      <c r="C25" t="e">
        <f>INDEX(resultados!$A$2:$ZZ$148, 19, MATCH($B$3, resultados!$A$1:$ZZ$1, 0))</f>
        <v>#N/A</v>
      </c>
    </row>
    <row r="26" spans="1:3" x14ac:dyDescent="0.25">
      <c r="A26" t="e">
        <f>INDEX(resultados!$A$2:$ZZ$148, 20, MATCH($B$1, resultados!$A$1:$ZZ$1, 0))</f>
        <v>#N/A</v>
      </c>
      <c r="B26" t="e">
        <f>INDEX(resultados!$A$2:$ZZ$148, 20, MATCH($B$2, resultados!$A$1:$ZZ$1, 0))</f>
        <v>#N/A</v>
      </c>
      <c r="C26" t="e">
        <f>INDEX(resultados!$A$2:$ZZ$148, 20, MATCH($B$3, resultados!$A$1:$ZZ$1, 0))</f>
        <v>#N/A</v>
      </c>
    </row>
    <row r="27" spans="1:3" x14ac:dyDescent="0.25">
      <c r="A27" t="e">
        <f>INDEX(resultados!$A$2:$ZZ$148, 21, MATCH($B$1, resultados!$A$1:$ZZ$1, 0))</f>
        <v>#N/A</v>
      </c>
      <c r="B27" t="e">
        <f>INDEX(resultados!$A$2:$ZZ$148, 21, MATCH($B$2, resultados!$A$1:$ZZ$1, 0))</f>
        <v>#N/A</v>
      </c>
      <c r="C27" t="e">
        <f>INDEX(resultados!$A$2:$ZZ$148, 21, MATCH($B$3, resultados!$A$1:$ZZ$1, 0))</f>
        <v>#N/A</v>
      </c>
    </row>
    <row r="28" spans="1:3" x14ac:dyDescent="0.25">
      <c r="A28" t="e">
        <f>INDEX(resultados!$A$2:$ZZ$148, 22, MATCH($B$1, resultados!$A$1:$ZZ$1, 0))</f>
        <v>#N/A</v>
      </c>
      <c r="B28" t="e">
        <f>INDEX(resultados!$A$2:$ZZ$148, 22, MATCH($B$2, resultados!$A$1:$ZZ$1, 0))</f>
        <v>#N/A</v>
      </c>
      <c r="C28" t="e">
        <f>INDEX(resultados!$A$2:$ZZ$148, 22, MATCH($B$3, resultados!$A$1:$ZZ$1, 0))</f>
        <v>#N/A</v>
      </c>
    </row>
    <row r="29" spans="1:3" x14ac:dyDescent="0.25">
      <c r="A29" t="e">
        <f>INDEX(resultados!$A$2:$ZZ$148, 23, MATCH($B$1, resultados!$A$1:$ZZ$1, 0))</f>
        <v>#N/A</v>
      </c>
      <c r="B29" t="e">
        <f>INDEX(resultados!$A$2:$ZZ$148, 23, MATCH($B$2, resultados!$A$1:$ZZ$1, 0))</f>
        <v>#N/A</v>
      </c>
      <c r="C29" t="e">
        <f>INDEX(resultados!$A$2:$ZZ$148, 23, MATCH($B$3, resultados!$A$1:$ZZ$1, 0))</f>
        <v>#N/A</v>
      </c>
    </row>
    <row r="30" spans="1:3" x14ac:dyDescent="0.25">
      <c r="A30" t="e">
        <f>INDEX(resultados!$A$2:$ZZ$148, 24, MATCH($B$1, resultados!$A$1:$ZZ$1, 0))</f>
        <v>#N/A</v>
      </c>
      <c r="B30" t="e">
        <f>INDEX(resultados!$A$2:$ZZ$148, 24, MATCH($B$2, resultados!$A$1:$ZZ$1, 0))</f>
        <v>#N/A</v>
      </c>
      <c r="C30" t="e">
        <f>INDEX(resultados!$A$2:$ZZ$148, 24, MATCH($B$3, resultados!$A$1:$ZZ$1, 0))</f>
        <v>#N/A</v>
      </c>
    </row>
    <row r="31" spans="1:3" x14ac:dyDescent="0.25">
      <c r="A31" t="e">
        <f>INDEX(resultados!$A$2:$ZZ$148, 25, MATCH($B$1, resultados!$A$1:$ZZ$1, 0))</f>
        <v>#N/A</v>
      </c>
      <c r="B31" t="e">
        <f>INDEX(resultados!$A$2:$ZZ$148, 25, MATCH($B$2, resultados!$A$1:$ZZ$1, 0))</f>
        <v>#N/A</v>
      </c>
      <c r="C31" t="e">
        <f>INDEX(resultados!$A$2:$ZZ$148, 25, MATCH($B$3, resultados!$A$1:$ZZ$1, 0))</f>
        <v>#N/A</v>
      </c>
    </row>
    <row r="32" spans="1:3" x14ac:dyDescent="0.25">
      <c r="A32" t="e">
        <f>INDEX(resultados!$A$2:$ZZ$148, 26, MATCH($B$1, resultados!$A$1:$ZZ$1, 0))</f>
        <v>#N/A</v>
      </c>
      <c r="B32" t="e">
        <f>INDEX(resultados!$A$2:$ZZ$148, 26, MATCH($B$2, resultados!$A$1:$ZZ$1, 0))</f>
        <v>#N/A</v>
      </c>
      <c r="C32" t="e">
        <f>INDEX(resultados!$A$2:$ZZ$148, 26, MATCH($B$3, resultados!$A$1:$ZZ$1, 0))</f>
        <v>#N/A</v>
      </c>
    </row>
    <row r="33" spans="1:3" x14ac:dyDescent="0.25">
      <c r="A33" t="e">
        <f>INDEX(resultados!$A$2:$ZZ$148, 27, MATCH($B$1, resultados!$A$1:$ZZ$1, 0))</f>
        <v>#N/A</v>
      </c>
      <c r="B33" t="e">
        <f>INDEX(resultados!$A$2:$ZZ$148, 27, MATCH($B$2, resultados!$A$1:$ZZ$1, 0))</f>
        <v>#N/A</v>
      </c>
      <c r="C33" t="e">
        <f>INDEX(resultados!$A$2:$ZZ$148, 27, MATCH($B$3, resultados!$A$1:$ZZ$1, 0))</f>
        <v>#N/A</v>
      </c>
    </row>
    <row r="34" spans="1:3" x14ac:dyDescent="0.25">
      <c r="A34" t="e">
        <f>INDEX(resultados!$A$2:$ZZ$148, 28, MATCH($B$1, resultados!$A$1:$ZZ$1, 0))</f>
        <v>#N/A</v>
      </c>
      <c r="B34" t="e">
        <f>INDEX(resultados!$A$2:$ZZ$148, 28, MATCH($B$2, resultados!$A$1:$ZZ$1, 0))</f>
        <v>#N/A</v>
      </c>
      <c r="C34" t="e">
        <f>INDEX(resultados!$A$2:$ZZ$148, 28, MATCH($B$3, resultados!$A$1:$ZZ$1, 0))</f>
        <v>#N/A</v>
      </c>
    </row>
    <row r="35" spans="1:3" x14ac:dyDescent="0.25">
      <c r="A35" t="e">
        <f>INDEX(resultados!$A$2:$ZZ$148, 29, MATCH($B$1, resultados!$A$1:$ZZ$1, 0))</f>
        <v>#N/A</v>
      </c>
      <c r="B35" t="e">
        <f>INDEX(resultados!$A$2:$ZZ$148, 29, MATCH($B$2, resultados!$A$1:$ZZ$1, 0))</f>
        <v>#N/A</v>
      </c>
      <c r="C35" t="e">
        <f>INDEX(resultados!$A$2:$ZZ$148, 29, MATCH($B$3, resultados!$A$1:$ZZ$1, 0))</f>
        <v>#N/A</v>
      </c>
    </row>
    <row r="36" spans="1:3" x14ac:dyDescent="0.25">
      <c r="A36" t="e">
        <f>INDEX(resultados!$A$2:$ZZ$148, 30, MATCH($B$1, resultados!$A$1:$ZZ$1, 0))</f>
        <v>#N/A</v>
      </c>
      <c r="B36" t="e">
        <f>INDEX(resultados!$A$2:$ZZ$148, 30, MATCH($B$2, resultados!$A$1:$ZZ$1, 0))</f>
        <v>#N/A</v>
      </c>
      <c r="C36" t="e">
        <f>INDEX(resultados!$A$2:$ZZ$148, 30, MATCH($B$3, resultados!$A$1:$ZZ$1, 0))</f>
        <v>#N/A</v>
      </c>
    </row>
    <row r="37" spans="1:3" x14ac:dyDescent="0.25">
      <c r="A37" t="e">
        <f>INDEX(resultados!$A$2:$ZZ$148, 31, MATCH($B$1, resultados!$A$1:$ZZ$1, 0))</f>
        <v>#N/A</v>
      </c>
      <c r="B37" t="e">
        <f>INDEX(resultados!$A$2:$ZZ$148, 31, MATCH($B$2, resultados!$A$1:$ZZ$1, 0))</f>
        <v>#N/A</v>
      </c>
      <c r="C37" t="e">
        <f>INDEX(resultados!$A$2:$ZZ$148, 31, MATCH($B$3, resultados!$A$1:$ZZ$1, 0))</f>
        <v>#N/A</v>
      </c>
    </row>
    <row r="38" spans="1:3" x14ac:dyDescent="0.25">
      <c r="A38" t="e">
        <f>INDEX(resultados!$A$2:$ZZ$148, 32, MATCH($B$1, resultados!$A$1:$ZZ$1, 0))</f>
        <v>#N/A</v>
      </c>
      <c r="B38" t="e">
        <f>INDEX(resultados!$A$2:$ZZ$148, 32, MATCH($B$2, resultados!$A$1:$ZZ$1, 0))</f>
        <v>#N/A</v>
      </c>
      <c r="C38" t="e">
        <f>INDEX(resultados!$A$2:$ZZ$148, 32, MATCH($B$3, resultados!$A$1:$ZZ$1, 0))</f>
        <v>#N/A</v>
      </c>
    </row>
    <row r="39" spans="1:3" x14ac:dyDescent="0.25">
      <c r="A39" t="e">
        <f>INDEX(resultados!$A$2:$ZZ$148, 33, MATCH($B$1, resultados!$A$1:$ZZ$1, 0))</f>
        <v>#N/A</v>
      </c>
      <c r="B39" t="e">
        <f>INDEX(resultados!$A$2:$ZZ$148, 33, MATCH($B$2, resultados!$A$1:$ZZ$1, 0))</f>
        <v>#N/A</v>
      </c>
      <c r="C39" t="e">
        <f>INDEX(resultados!$A$2:$ZZ$148, 33, MATCH($B$3, resultados!$A$1:$ZZ$1, 0))</f>
        <v>#N/A</v>
      </c>
    </row>
    <row r="40" spans="1:3" x14ac:dyDescent="0.25">
      <c r="A40" t="e">
        <f>INDEX(resultados!$A$2:$ZZ$148, 34, MATCH($B$1, resultados!$A$1:$ZZ$1, 0))</f>
        <v>#N/A</v>
      </c>
      <c r="B40" t="e">
        <f>INDEX(resultados!$A$2:$ZZ$148, 34, MATCH($B$2, resultados!$A$1:$ZZ$1, 0))</f>
        <v>#N/A</v>
      </c>
      <c r="C40" t="e">
        <f>INDEX(resultados!$A$2:$ZZ$148, 34, MATCH($B$3, resultados!$A$1:$ZZ$1, 0))</f>
        <v>#N/A</v>
      </c>
    </row>
    <row r="41" spans="1:3" x14ac:dyDescent="0.25">
      <c r="A41" t="e">
        <f>INDEX(resultados!$A$2:$ZZ$148, 35, MATCH($B$1, resultados!$A$1:$ZZ$1, 0))</f>
        <v>#N/A</v>
      </c>
      <c r="B41" t="e">
        <f>INDEX(resultados!$A$2:$ZZ$148, 35, MATCH($B$2, resultados!$A$1:$ZZ$1, 0))</f>
        <v>#N/A</v>
      </c>
      <c r="C41" t="e">
        <f>INDEX(resultados!$A$2:$ZZ$148, 35, MATCH($B$3, resultados!$A$1:$ZZ$1, 0))</f>
        <v>#N/A</v>
      </c>
    </row>
    <row r="42" spans="1:3" x14ac:dyDescent="0.25">
      <c r="A42" t="e">
        <f>INDEX(resultados!$A$2:$ZZ$148, 36, MATCH($B$1, resultados!$A$1:$ZZ$1, 0))</f>
        <v>#N/A</v>
      </c>
      <c r="B42" t="e">
        <f>INDEX(resultados!$A$2:$ZZ$148, 36, MATCH($B$2, resultados!$A$1:$ZZ$1, 0))</f>
        <v>#N/A</v>
      </c>
      <c r="C42" t="e">
        <f>INDEX(resultados!$A$2:$ZZ$148, 36, MATCH($B$3, resultados!$A$1:$ZZ$1, 0))</f>
        <v>#N/A</v>
      </c>
    </row>
    <row r="43" spans="1:3" x14ac:dyDescent="0.25">
      <c r="A43" t="e">
        <f>INDEX(resultados!$A$2:$ZZ$148, 37, MATCH($B$1, resultados!$A$1:$ZZ$1, 0))</f>
        <v>#N/A</v>
      </c>
      <c r="B43" t="e">
        <f>INDEX(resultados!$A$2:$ZZ$148, 37, MATCH($B$2, resultados!$A$1:$ZZ$1, 0))</f>
        <v>#N/A</v>
      </c>
      <c r="C43" t="e">
        <f>INDEX(resultados!$A$2:$ZZ$148, 37, MATCH($B$3, resultados!$A$1:$ZZ$1, 0))</f>
        <v>#N/A</v>
      </c>
    </row>
    <row r="44" spans="1:3" x14ac:dyDescent="0.25">
      <c r="A44" t="e">
        <f>INDEX(resultados!$A$2:$ZZ$148, 38, MATCH($B$1, resultados!$A$1:$ZZ$1, 0))</f>
        <v>#N/A</v>
      </c>
      <c r="B44" t="e">
        <f>INDEX(resultados!$A$2:$ZZ$148, 38, MATCH($B$2, resultados!$A$1:$ZZ$1, 0))</f>
        <v>#N/A</v>
      </c>
      <c r="C44" t="e">
        <f>INDEX(resultados!$A$2:$ZZ$148, 38, MATCH($B$3, resultados!$A$1:$ZZ$1, 0))</f>
        <v>#N/A</v>
      </c>
    </row>
    <row r="45" spans="1:3" x14ac:dyDescent="0.25">
      <c r="A45" t="e">
        <f>INDEX(resultados!$A$2:$ZZ$148, 39, MATCH($B$1, resultados!$A$1:$ZZ$1, 0))</f>
        <v>#N/A</v>
      </c>
      <c r="B45" t="e">
        <f>INDEX(resultados!$A$2:$ZZ$148, 39, MATCH($B$2, resultados!$A$1:$ZZ$1, 0))</f>
        <v>#N/A</v>
      </c>
      <c r="C45" t="e">
        <f>INDEX(resultados!$A$2:$ZZ$148, 39, MATCH($B$3, resultados!$A$1:$ZZ$1, 0))</f>
        <v>#N/A</v>
      </c>
    </row>
    <row r="46" spans="1:3" x14ac:dyDescent="0.25">
      <c r="A46" t="e">
        <f>INDEX(resultados!$A$2:$ZZ$148, 40, MATCH($B$1, resultados!$A$1:$ZZ$1, 0))</f>
        <v>#N/A</v>
      </c>
      <c r="B46" t="e">
        <f>INDEX(resultados!$A$2:$ZZ$148, 40, MATCH($B$2, resultados!$A$1:$ZZ$1, 0))</f>
        <v>#N/A</v>
      </c>
      <c r="C46" t="e">
        <f>INDEX(resultados!$A$2:$ZZ$148, 40, MATCH($B$3, resultados!$A$1:$ZZ$1, 0))</f>
        <v>#N/A</v>
      </c>
    </row>
    <row r="47" spans="1:3" x14ac:dyDescent="0.25">
      <c r="A47" t="e">
        <f>INDEX(resultados!$A$2:$ZZ$148, 41, MATCH($B$1, resultados!$A$1:$ZZ$1, 0))</f>
        <v>#N/A</v>
      </c>
      <c r="B47" t="e">
        <f>INDEX(resultados!$A$2:$ZZ$148, 41, MATCH($B$2, resultados!$A$1:$ZZ$1, 0))</f>
        <v>#N/A</v>
      </c>
      <c r="C47" t="e">
        <f>INDEX(resultados!$A$2:$ZZ$148, 41, MATCH($B$3, resultados!$A$1:$ZZ$1, 0))</f>
        <v>#N/A</v>
      </c>
    </row>
    <row r="48" spans="1:3" x14ac:dyDescent="0.25">
      <c r="A48" t="e">
        <f>INDEX(resultados!$A$2:$ZZ$148, 42, MATCH($B$1, resultados!$A$1:$ZZ$1, 0))</f>
        <v>#N/A</v>
      </c>
      <c r="B48" t="e">
        <f>INDEX(resultados!$A$2:$ZZ$148, 42, MATCH($B$2, resultados!$A$1:$ZZ$1, 0))</f>
        <v>#N/A</v>
      </c>
      <c r="C48" t="e">
        <f>INDEX(resultados!$A$2:$ZZ$148, 42, MATCH($B$3, resultados!$A$1:$ZZ$1, 0))</f>
        <v>#N/A</v>
      </c>
    </row>
    <row r="49" spans="1:3" x14ac:dyDescent="0.25">
      <c r="A49" t="e">
        <f>INDEX(resultados!$A$2:$ZZ$148, 43, MATCH($B$1, resultados!$A$1:$ZZ$1, 0))</f>
        <v>#N/A</v>
      </c>
      <c r="B49" t="e">
        <f>INDEX(resultados!$A$2:$ZZ$148, 43, MATCH($B$2, resultados!$A$1:$ZZ$1, 0))</f>
        <v>#N/A</v>
      </c>
      <c r="C49" t="e">
        <f>INDEX(resultados!$A$2:$ZZ$148, 43, MATCH($B$3, resultados!$A$1:$ZZ$1, 0))</f>
        <v>#N/A</v>
      </c>
    </row>
    <row r="50" spans="1:3" x14ac:dyDescent="0.25">
      <c r="A50" t="e">
        <f>INDEX(resultados!$A$2:$ZZ$148, 44, MATCH($B$1, resultados!$A$1:$ZZ$1, 0))</f>
        <v>#N/A</v>
      </c>
      <c r="B50" t="e">
        <f>INDEX(resultados!$A$2:$ZZ$148, 44, MATCH($B$2, resultados!$A$1:$ZZ$1, 0))</f>
        <v>#N/A</v>
      </c>
      <c r="C50" t="e">
        <f>INDEX(resultados!$A$2:$ZZ$148, 44, MATCH($B$3, resultados!$A$1:$ZZ$1, 0))</f>
        <v>#N/A</v>
      </c>
    </row>
    <row r="51" spans="1:3" x14ac:dyDescent="0.25">
      <c r="A51" t="e">
        <f>INDEX(resultados!$A$2:$ZZ$148, 45, MATCH($B$1, resultados!$A$1:$ZZ$1, 0))</f>
        <v>#N/A</v>
      </c>
      <c r="B51" t="e">
        <f>INDEX(resultados!$A$2:$ZZ$148, 45, MATCH($B$2, resultados!$A$1:$ZZ$1, 0))</f>
        <v>#N/A</v>
      </c>
      <c r="C51" t="e">
        <f>INDEX(resultados!$A$2:$ZZ$148, 45, MATCH($B$3, resultados!$A$1:$ZZ$1, 0))</f>
        <v>#N/A</v>
      </c>
    </row>
    <row r="52" spans="1:3" x14ac:dyDescent="0.25">
      <c r="A52" t="e">
        <f>INDEX(resultados!$A$2:$ZZ$148, 46, MATCH($B$1, resultados!$A$1:$ZZ$1, 0))</f>
        <v>#N/A</v>
      </c>
      <c r="B52" t="e">
        <f>INDEX(resultados!$A$2:$ZZ$148, 46, MATCH($B$2, resultados!$A$1:$ZZ$1, 0))</f>
        <v>#N/A</v>
      </c>
      <c r="C52" t="e">
        <f>INDEX(resultados!$A$2:$ZZ$148, 46, MATCH($B$3, resultados!$A$1:$ZZ$1, 0))</f>
        <v>#N/A</v>
      </c>
    </row>
    <row r="53" spans="1:3" x14ac:dyDescent="0.25">
      <c r="A53" t="e">
        <f>INDEX(resultados!$A$2:$ZZ$148, 47, MATCH($B$1, resultados!$A$1:$ZZ$1, 0))</f>
        <v>#N/A</v>
      </c>
      <c r="B53" t="e">
        <f>INDEX(resultados!$A$2:$ZZ$148, 47, MATCH($B$2, resultados!$A$1:$ZZ$1, 0))</f>
        <v>#N/A</v>
      </c>
      <c r="C53" t="e">
        <f>INDEX(resultados!$A$2:$ZZ$148, 47, MATCH($B$3, resultados!$A$1:$ZZ$1, 0))</f>
        <v>#N/A</v>
      </c>
    </row>
    <row r="54" spans="1:3" x14ac:dyDescent="0.25">
      <c r="A54" t="e">
        <f>INDEX(resultados!$A$2:$ZZ$148, 48, MATCH($B$1, resultados!$A$1:$ZZ$1, 0))</f>
        <v>#N/A</v>
      </c>
      <c r="B54" t="e">
        <f>INDEX(resultados!$A$2:$ZZ$148, 48, MATCH($B$2, resultados!$A$1:$ZZ$1, 0))</f>
        <v>#N/A</v>
      </c>
      <c r="C54" t="e">
        <f>INDEX(resultados!$A$2:$ZZ$148, 48, MATCH($B$3, resultados!$A$1:$ZZ$1, 0))</f>
        <v>#N/A</v>
      </c>
    </row>
    <row r="55" spans="1:3" x14ac:dyDescent="0.25">
      <c r="A55" t="e">
        <f>INDEX(resultados!$A$2:$ZZ$148, 49, MATCH($B$1, resultados!$A$1:$ZZ$1, 0))</f>
        <v>#N/A</v>
      </c>
      <c r="B55" t="e">
        <f>INDEX(resultados!$A$2:$ZZ$148, 49, MATCH($B$2, resultados!$A$1:$ZZ$1, 0))</f>
        <v>#N/A</v>
      </c>
      <c r="C55" t="e">
        <f>INDEX(resultados!$A$2:$ZZ$148, 49, MATCH($B$3, resultados!$A$1:$ZZ$1, 0))</f>
        <v>#N/A</v>
      </c>
    </row>
    <row r="56" spans="1:3" x14ac:dyDescent="0.25">
      <c r="A56" t="e">
        <f>INDEX(resultados!$A$2:$ZZ$148, 50, MATCH($B$1, resultados!$A$1:$ZZ$1, 0))</f>
        <v>#N/A</v>
      </c>
      <c r="B56" t="e">
        <f>INDEX(resultados!$A$2:$ZZ$148, 50, MATCH($B$2, resultados!$A$1:$ZZ$1, 0))</f>
        <v>#N/A</v>
      </c>
      <c r="C56" t="e">
        <f>INDEX(resultados!$A$2:$ZZ$148, 50, MATCH($B$3, resultados!$A$1:$ZZ$1, 0))</f>
        <v>#N/A</v>
      </c>
    </row>
    <row r="57" spans="1:3" x14ac:dyDescent="0.25">
      <c r="A57" t="e">
        <f>INDEX(resultados!$A$2:$ZZ$148, 51, MATCH($B$1, resultados!$A$1:$ZZ$1, 0))</f>
        <v>#N/A</v>
      </c>
      <c r="B57" t="e">
        <f>INDEX(resultados!$A$2:$ZZ$148, 51, MATCH($B$2, resultados!$A$1:$ZZ$1, 0))</f>
        <v>#N/A</v>
      </c>
      <c r="C57" t="e">
        <f>INDEX(resultados!$A$2:$ZZ$148, 51, MATCH($B$3, resultados!$A$1:$ZZ$1, 0))</f>
        <v>#N/A</v>
      </c>
    </row>
    <row r="58" spans="1:3" x14ac:dyDescent="0.25">
      <c r="A58" t="e">
        <f>INDEX(resultados!$A$2:$ZZ$148, 52, MATCH($B$1, resultados!$A$1:$ZZ$1, 0))</f>
        <v>#N/A</v>
      </c>
      <c r="B58" t="e">
        <f>INDEX(resultados!$A$2:$ZZ$148, 52, MATCH($B$2, resultados!$A$1:$ZZ$1, 0))</f>
        <v>#N/A</v>
      </c>
      <c r="C58" t="e">
        <f>INDEX(resultados!$A$2:$ZZ$148, 52, MATCH($B$3, resultados!$A$1:$ZZ$1, 0))</f>
        <v>#N/A</v>
      </c>
    </row>
    <row r="59" spans="1:3" x14ac:dyDescent="0.25">
      <c r="A59" t="e">
        <f>INDEX(resultados!$A$2:$ZZ$148, 53, MATCH($B$1, resultados!$A$1:$ZZ$1, 0))</f>
        <v>#N/A</v>
      </c>
      <c r="B59" t="e">
        <f>INDEX(resultados!$A$2:$ZZ$148, 53, MATCH($B$2, resultados!$A$1:$ZZ$1, 0))</f>
        <v>#N/A</v>
      </c>
      <c r="C59" t="e">
        <f>INDEX(resultados!$A$2:$ZZ$148, 53, MATCH($B$3, resultados!$A$1:$ZZ$1, 0))</f>
        <v>#N/A</v>
      </c>
    </row>
    <row r="60" spans="1:3" x14ac:dyDescent="0.25">
      <c r="A60" t="e">
        <f>INDEX(resultados!$A$2:$ZZ$148, 54, MATCH($B$1, resultados!$A$1:$ZZ$1, 0))</f>
        <v>#N/A</v>
      </c>
      <c r="B60" t="e">
        <f>INDEX(resultados!$A$2:$ZZ$148, 54, MATCH($B$2, resultados!$A$1:$ZZ$1, 0))</f>
        <v>#N/A</v>
      </c>
      <c r="C60" t="e">
        <f>INDEX(resultados!$A$2:$ZZ$148, 54, MATCH($B$3, resultados!$A$1:$ZZ$1, 0))</f>
        <v>#N/A</v>
      </c>
    </row>
    <row r="61" spans="1:3" x14ac:dyDescent="0.25">
      <c r="A61" t="e">
        <f>INDEX(resultados!$A$2:$ZZ$148, 55, MATCH($B$1, resultados!$A$1:$ZZ$1, 0))</f>
        <v>#N/A</v>
      </c>
      <c r="B61" t="e">
        <f>INDEX(resultados!$A$2:$ZZ$148, 55, MATCH($B$2, resultados!$A$1:$ZZ$1, 0))</f>
        <v>#N/A</v>
      </c>
      <c r="C61" t="e">
        <f>INDEX(resultados!$A$2:$ZZ$148, 55, MATCH($B$3, resultados!$A$1:$ZZ$1, 0))</f>
        <v>#N/A</v>
      </c>
    </row>
    <row r="62" spans="1:3" x14ac:dyDescent="0.25">
      <c r="A62" t="e">
        <f>INDEX(resultados!$A$2:$ZZ$148, 56, MATCH($B$1, resultados!$A$1:$ZZ$1, 0))</f>
        <v>#N/A</v>
      </c>
      <c r="B62" t="e">
        <f>INDEX(resultados!$A$2:$ZZ$148, 56, MATCH($B$2, resultados!$A$1:$ZZ$1, 0))</f>
        <v>#N/A</v>
      </c>
      <c r="C62" t="e">
        <f>INDEX(resultados!$A$2:$ZZ$148, 56, MATCH($B$3, resultados!$A$1:$ZZ$1, 0))</f>
        <v>#N/A</v>
      </c>
    </row>
    <row r="63" spans="1:3" x14ac:dyDescent="0.25">
      <c r="A63" t="e">
        <f>INDEX(resultados!$A$2:$ZZ$148, 57, MATCH($B$1, resultados!$A$1:$ZZ$1, 0))</f>
        <v>#N/A</v>
      </c>
      <c r="B63" t="e">
        <f>INDEX(resultados!$A$2:$ZZ$148, 57, MATCH($B$2, resultados!$A$1:$ZZ$1, 0))</f>
        <v>#N/A</v>
      </c>
      <c r="C63" t="e">
        <f>INDEX(resultados!$A$2:$ZZ$148, 57, MATCH($B$3, resultados!$A$1:$ZZ$1, 0))</f>
        <v>#N/A</v>
      </c>
    </row>
    <row r="64" spans="1:3" x14ac:dyDescent="0.25">
      <c r="A64" t="e">
        <f>INDEX(resultados!$A$2:$ZZ$148, 58, MATCH($B$1, resultados!$A$1:$ZZ$1, 0))</f>
        <v>#N/A</v>
      </c>
      <c r="B64" t="e">
        <f>INDEX(resultados!$A$2:$ZZ$148, 58, MATCH($B$2, resultados!$A$1:$ZZ$1, 0))</f>
        <v>#N/A</v>
      </c>
      <c r="C64" t="e">
        <f>INDEX(resultados!$A$2:$ZZ$148, 58, MATCH($B$3, resultados!$A$1:$ZZ$1, 0))</f>
        <v>#N/A</v>
      </c>
    </row>
    <row r="65" spans="1:3" x14ac:dyDescent="0.25">
      <c r="A65" t="e">
        <f>INDEX(resultados!$A$2:$ZZ$148, 59, MATCH($B$1, resultados!$A$1:$ZZ$1, 0))</f>
        <v>#N/A</v>
      </c>
      <c r="B65" t="e">
        <f>INDEX(resultados!$A$2:$ZZ$148, 59, MATCH($B$2, resultados!$A$1:$ZZ$1, 0))</f>
        <v>#N/A</v>
      </c>
      <c r="C65" t="e">
        <f>INDEX(resultados!$A$2:$ZZ$148, 59, MATCH($B$3, resultados!$A$1:$ZZ$1, 0))</f>
        <v>#N/A</v>
      </c>
    </row>
    <row r="66" spans="1:3" x14ac:dyDescent="0.25">
      <c r="A66" t="e">
        <f>INDEX(resultados!$A$2:$ZZ$148, 60, MATCH($B$1, resultados!$A$1:$ZZ$1, 0))</f>
        <v>#N/A</v>
      </c>
      <c r="B66" t="e">
        <f>INDEX(resultados!$A$2:$ZZ$148, 60, MATCH($B$2, resultados!$A$1:$ZZ$1, 0))</f>
        <v>#N/A</v>
      </c>
      <c r="C66" t="e">
        <f>INDEX(resultados!$A$2:$ZZ$148, 60, MATCH($B$3, resultados!$A$1:$ZZ$1, 0))</f>
        <v>#N/A</v>
      </c>
    </row>
    <row r="67" spans="1:3" x14ac:dyDescent="0.25">
      <c r="A67" t="e">
        <f>INDEX(resultados!$A$2:$ZZ$148, 61, MATCH($B$1, resultados!$A$1:$ZZ$1, 0))</f>
        <v>#N/A</v>
      </c>
      <c r="B67" t="e">
        <f>INDEX(resultados!$A$2:$ZZ$148, 61, MATCH($B$2, resultados!$A$1:$ZZ$1, 0))</f>
        <v>#N/A</v>
      </c>
      <c r="C67" t="e">
        <f>INDEX(resultados!$A$2:$ZZ$148, 61, MATCH($B$3, resultados!$A$1:$ZZ$1, 0))</f>
        <v>#N/A</v>
      </c>
    </row>
    <row r="68" spans="1:3" x14ac:dyDescent="0.25">
      <c r="A68" t="e">
        <f>INDEX(resultados!$A$2:$ZZ$148, 62, MATCH($B$1, resultados!$A$1:$ZZ$1, 0))</f>
        <v>#N/A</v>
      </c>
      <c r="B68" t="e">
        <f>INDEX(resultados!$A$2:$ZZ$148, 62, MATCH($B$2, resultados!$A$1:$ZZ$1, 0))</f>
        <v>#N/A</v>
      </c>
      <c r="C68" t="e">
        <f>INDEX(resultados!$A$2:$ZZ$148, 62, MATCH($B$3, resultados!$A$1:$ZZ$1, 0))</f>
        <v>#N/A</v>
      </c>
    </row>
    <row r="69" spans="1:3" x14ac:dyDescent="0.25">
      <c r="A69" t="e">
        <f>INDEX(resultados!$A$2:$ZZ$148, 63, MATCH($B$1, resultados!$A$1:$ZZ$1, 0))</f>
        <v>#N/A</v>
      </c>
      <c r="B69" t="e">
        <f>INDEX(resultados!$A$2:$ZZ$148, 63, MATCH($B$2, resultados!$A$1:$ZZ$1, 0))</f>
        <v>#N/A</v>
      </c>
      <c r="C69" t="e">
        <f>INDEX(resultados!$A$2:$ZZ$148, 63, MATCH($B$3, resultados!$A$1:$ZZ$1, 0))</f>
        <v>#N/A</v>
      </c>
    </row>
    <row r="70" spans="1:3" x14ac:dyDescent="0.25">
      <c r="A70" t="e">
        <f>INDEX(resultados!$A$2:$ZZ$148, 64, MATCH($B$1, resultados!$A$1:$ZZ$1, 0))</f>
        <v>#N/A</v>
      </c>
      <c r="B70" t="e">
        <f>INDEX(resultados!$A$2:$ZZ$148, 64, MATCH($B$2, resultados!$A$1:$ZZ$1, 0))</f>
        <v>#N/A</v>
      </c>
      <c r="C70" t="e">
        <f>INDEX(resultados!$A$2:$ZZ$148, 64, MATCH($B$3, resultados!$A$1:$ZZ$1, 0))</f>
        <v>#N/A</v>
      </c>
    </row>
    <row r="71" spans="1:3" x14ac:dyDescent="0.25">
      <c r="A71" t="e">
        <f>INDEX(resultados!$A$2:$ZZ$148, 65, MATCH($B$1, resultados!$A$1:$ZZ$1, 0))</f>
        <v>#N/A</v>
      </c>
      <c r="B71" t="e">
        <f>INDEX(resultados!$A$2:$ZZ$148, 65, MATCH($B$2, resultados!$A$1:$ZZ$1, 0))</f>
        <v>#N/A</v>
      </c>
      <c r="C71" t="e">
        <f>INDEX(resultados!$A$2:$ZZ$148, 65, MATCH($B$3, resultados!$A$1:$ZZ$1, 0))</f>
        <v>#N/A</v>
      </c>
    </row>
    <row r="72" spans="1:3" x14ac:dyDescent="0.25">
      <c r="A72" t="e">
        <f>INDEX(resultados!$A$2:$ZZ$148, 66, MATCH($B$1, resultados!$A$1:$ZZ$1, 0))</f>
        <v>#N/A</v>
      </c>
      <c r="B72" t="e">
        <f>INDEX(resultados!$A$2:$ZZ$148, 66, MATCH($B$2, resultados!$A$1:$ZZ$1, 0))</f>
        <v>#N/A</v>
      </c>
      <c r="C72" t="e">
        <f>INDEX(resultados!$A$2:$ZZ$148, 66, MATCH($B$3, resultados!$A$1:$ZZ$1, 0))</f>
        <v>#N/A</v>
      </c>
    </row>
    <row r="73" spans="1:3" x14ac:dyDescent="0.25">
      <c r="A73" t="e">
        <f>INDEX(resultados!$A$2:$ZZ$148, 67, MATCH($B$1, resultados!$A$1:$ZZ$1, 0))</f>
        <v>#N/A</v>
      </c>
      <c r="B73" t="e">
        <f>INDEX(resultados!$A$2:$ZZ$148, 67, MATCH($B$2, resultados!$A$1:$ZZ$1, 0))</f>
        <v>#N/A</v>
      </c>
      <c r="C73" t="e">
        <f>INDEX(resultados!$A$2:$ZZ$148, 67, MATCH($B$3, resultados!$A$1:$ZZ$1, 0))</f>
        <v>#N/A</v>
      </c>
    </row>
    <row r="74" spans="1:3" x14ac:dyDescent="0.25">
      <c r="A74" t="e">
        <f>INDEX(resultados!$A$2:$ZZ$148, 68, MATCH($B$1, resultados!$A$1:$ZZ$1, 0))</f>
        <v>#N/A</v>
      </c>
      <c r="B74" t="e">
        <f>INDEX(resultados!$A$2:$ZZ$148, 68, MATCH($B$2, resultados!$A$1:$ZZ$1, 0))</f>
        <v>#N/A</v>
      </c>
      <c r="C74" t="e">
        <f>INDEX(resultados!$A$2:$ZZ$148, 68, MATCH($B$3, resultados!$A$1:$ZZ$1, 0))</f>
        <v>#N/A</v>
      </c>
    </row>
    <row r="75" spans="1:3" x14ac:dyDescent="0.25">
      <c r="A75" t="e">
        <f>INDEX(resultados!$A$2:$ZZ$148, 69, MATCH($B$1, resultados!$A$1:$ZZ$1, 0))</f>
        <v>#N/A</v>
      </c>
      <c r="B75" t="e">
        <f>INDEX(resultados!$A$2:$ZZ$148, 69, MATCH($B$2, resultados!$A$1:$ZZ$1, 0))</f>
        <v>#N/A</v>
      </c>
      <c r="C75" t="e">
        <f>INDEX(resultados!$A$2:$ZZ$148, 69, MATCH($B$3, resultados!$A$1:$ZZ$1, 0))</f>
        <v>#N/A</v>
      </c>
    </row>
    <row r="76" spans="1:3" x14ac:dyDescent="0.25">
      <c r="A76" t="e">
        <f>INDEX(resultados!$A$2:$ZZ$148, 70, MATCH($B$1, resultados!$A$1:$ZZ$1, 0))</f>
        <v>#N/A</v>
      </c>
      <c r="B76" t="e">
        <f>INDEX(resultados!$A$2:$ZZ$148, 70, MATCH($B$2, resultados!$A$1:$ZZ$1, 0))</f>
        <v>#N/A</v>
      </c>
      <c r="C76" t="e">
        <f>INDEX(resultados!$A$2:$ZZ$148, 70, MATCH($B$3, resultados!$A$1:$ZZ$1, 0))</f>
        <v>#N/A</v>
      </c>
    </row>
    <row r="77" spans="1:3" x14ac:dyDescent="0.25">
      <c r="A77" t="e">
        <f>INDEX(resultados!$A$2:$ZZ$148, 71, MATCH($B$1, resultados!$A$1:$ZZ$1, 0))</f>
        <v>#N/A</v>
      </c>
      <c r="B77" t="e">
        <f>INDEX(resultados!$A$2:$ZZ$148, 71, MATCH($B$2, resultados!$A$1:$ZZ$1, 0))</f>
        <v>#N/A</v>
      </c>
      <c r="C77" t="e">
        <f>INDEX(resultados!$A$2:$ZZ$148, 71, MATCH($B$3, resultados!$A$1:$ZZ$1, 0))</f>
        <v>#N/A</v>
      </c>
    </row>
    <row r="78" spans="1:3" x14ac:dyDescent="0.25">
      <c r="A78" t="e">
        <f>INDEX(resultados!$A$2:$ZZ$148, 72, MATCH($B$1, resultados!$A$1:$ZZ$1, 0))</f>
        <v>#N/A</v>
      </c>
      <c r="B78" t="e">
        <f>INDEX(resultados!$A$2:$ZZ$148, 72, MATCH($B$2, resultados!$A$1:$ZZ$1, 0))</f>
        <v>#N/A</v>
      </c>
      <c r="C78" t="e">
        <f>INDEX(resultados!$A$2:$ZZ$148, 72, MATCH($B$3, resultados!$A$1:$ZZ$1, 0))</f>
        <v>#N/A</v>
      </c>
    </row>
    <row r="79" spans="1:3" x14ac:dyDescent="0.25">
      <c r="A79" t="e">
        <f>INDEX(resultados!$A$2:$ZZ$148, 73, MATCH($B$1, resultados!$A$1:$ZZ$1, 0))</f>
        <v>#N/A</v>
      </c>
      <c r="B79" t="e">
        <f>INDEX(resultados!$A$2:$ZZ$148, 73, MATCH($B$2, resultados!$A$1:$ZZ$1, 0))</f>
        <v>#N/A</v>
      </c>
      <c r="C79" t="e">
        <f>INDEX(resultados!$A$2:$ZZ$148, 73, MATCH($B$3, resultados!$A$1:$ZZ$1, 0))</f>
        <v>#N/A</v>
      </c>
    </row>
    <row r="80" spans="1:3" x14ac:dyDescent="0.25">
      <c r="A80" t="e">
        <f>INDEX(resultados!$A$2:$ZZ$148, 74, MATCH($B$1, resultados!$A$1:$ZZ$1, 0))</f>
        <v>#N/A</v>
      </c>
      <c r="B80" t="e">
        <f>INDEX(resultados!$A$2:$ZZ$148, 74, MATCH($B$2, resultados!$A$1:$ZZ$1, 0))</f>
        <v>#N/A</v>
      </c>
      <c r="C80" t="e">
        <f>INDEX(resultados!$A$2:$ZZ$148, 74, MATCH($B$3, resultados!$A$1:$ZZ$1, 0))</f>
        <v>#N/A</v>
      </c>
    </row>
    <row r="81" spans="1:3" x14ac:dyDescent="0.25">
      <c r="A81" t="e">
        <f>INDEX(resultados!$A$2:$ZZ$148, 75, MATCH($B$1, resultados!$A$1:$ZZ$1, 0))</f>
        <v>#N/A</v>
      </c>
      <c r="B81" t="e">
        <f>INDEX(resultados!$A$2:$ZZ$148, 75, MATCH($B$2, resultados!$A$1:$ZZ$1, 0))</f>
        <v>#N/A</v>
      </c>
      <c r="C81" t="e">
        <f>INDEX(resultados!$A$2:$ZZ$148, 75, MATCH($B$3, resultados!$A$1:$ZZ$1, 0))</f>
        <v>#N/A</v>
      </c>
    </row>
    <row r="82" spans="1:3" x14ac:dyDescent="0.25">
      <c r="A82" t="e">
        <f>INDEX(resultados!$A$2:$ZZ$148, 76, MATCH($B$1, resultados!$A$1:$ZZ$1, 0))</f>
        <v>#N/A</v>
      </c>
      <c r="B82" t="e">
        <f>INDEX(resultados!$A$2:$ZZ$148, 76, MATCH($B$2, resultados!$A$1:$ZZ$1, 0))</f>
        <v>#N/A</v>
      </c>
      <c r="C82" t="e">
        <f>INDEX(resultados!$A$2:$ZZ$148, 76, MATCH($B$3, resultados!$A$1:$ZZ$1, 0))</f>
        <v>#N/A</v>
      </c>
    </row>
    <row r="83" spans="1:3" x14ac:dyDescent="0.25">
      <c r="A83" t="e">
        <f>INDEX(resultados!$A$2:$ZZ$148, 77, MATCH($B$1, resultados!$A$1:$ZZ$1, 0))</f>
        <v>#N/A</v>
      </c>
      <c r="B83" t="e">
        <f>INDEX(resultados!$A$2:$ZZ$148, 77, MATCH($B$2, resultados!$A$1:$ZZ$1, 0))</f>
        <v>#N/A</v>
      </c>
      <c r="C83" t="e">
        <f>INDEX(resultados!$A$2:$ZZ$148, 77, MATCH($B$3, resultados!$A$1:$ZZ$1, 0))</f>
        <v>#N/A</v>
      </c>
    </row>
    <row r="84" spans="1:3" x14ac:dyDescent="0.25">
      <c r="A84" t="e">
        <f>INDEX(resultados!$A$2:$ZZ$148, 78, MATCH($B$1, resultados!$A$1:$ZZ$1, 0))</f>
        <v>#N/A</v>
      </c>
      <c r="B84" t="e">
        <f>INDEX(resultados!$A$2:$ZZ$148, 78, MATCH($B$2, resultados!$A$1:$ZZ$1, 0))</f>
        <v>#N/A</v>
      </c>
      <c r="C84" t="e">
        <f>INDEX(resultados!$A$2:$ZZ$148, 78, MATCH($B$3, resultados!$A$1:$ZZ$1, 0))</f>
        <v>#N/A</v>
      </c>
    </row>
    <row r="85" spans="1:3" x14ac:dyDescent="0.25">
      <c r="A85" t="e">
        <f>INDEX(resultados!$A$2:$ZZ$148, 79, MATCH($B$1, resultados!$A$1:$ZZ$1, 0))</f>
        <v>#N/A</v>
      </c>
      <c r="B85" t="e">
        <f>INDEX(resultados!$A$2:$ZZ$148, 79, MATCH($B$2, resultados!$A$1:$ZZ$1, 0))</f>
        <v>#N/A</v>
      </c>
      <c r="C85" t="e">
        <f>INDEX(resultados!$A$2:$ZZ$148, 79, MATCH($B$3, resultados!$A$1:$ZZ$1, 0))</f>
        <v>#N/A</v>
      </c>
    </row>
    <row r="86" spans="1:3" x14ac:dyDescent="0.25">
      <c r="A86" t="e">
        <f>INDEX(resultados!$A$2:$ZZ$148, 80, MATCH($B$1, resultados!$A$1:$ZZ$1, 0))</f>
        <v>#N/A</v>
      </c>
      <c r="B86" t="e">
        <f>INDEX(resultados!$A$2:$ZZ$148, 80, MATCH($B$2, resultados!$A$1:$ZZ$1, 0))</f>
        <v>#N/A</v>
      </c>
      <c r="C86" t="e">
        <f>INDEX(resultados!$A$2:$ZZ$148, 80, MATCH($B$3, resultados!$A$1:$ZZ$1, 0))</f>
        <v>#N/A</v>
      </c>
    </row>
    <row r="87" spans="1:3" x14ac:dyDescent="0.25">
      <c r="A87" t="e">
        <f>INDEX(resultados!$A$2:$ZZ$148, 81, MATCH($B$1, resultados!$A$1:$ZZ$1, 0))</f>
        <v>#N/A</v>
      </c>
      <c r="B87" t="e">
        <f>INDEX(resultados!$A$2:$ZZ$148, 81, MATCH($B$2, resultados!$A$1:$ZZ$1, 0))</f>
        <v>#N/A</v>
      </c>
      <c r="C87" t="e">
        <f>INDEX(resultados!$A$2:$ZZ$148, 81, MATCH($B$3, resultados!$A$1:$ZZ$1, 0))</f>
        <v>#N/A</v>
      </c>
    </row>
    <row r="88" spans="1:3" x14ac:dyDescent="0.25">
      <c r="A88" t="e">
        <f>INDEX(resultados!$A$2:$ZZ$148, 82, MATCH($B$1, resultados!$A$1:$ZZ$1, 0))</f>
        <v>#N/A</v>
      </c>
      <c r="B88" t="e">
        <f>INDEX(resultados!$A$2:$ZZ$148, 82, MATCH($B$2, resultados!$A$1:$ZZ$1, 0))</f>
        <v>#N/A</v>
      </c>
      <c r="C88" t="e">
        <f>INDEX(resultados!$A$2:$ZZ$148, 82, MATCH($B$3, resultados!$A$1:$ZZ$1, 0))</f>
        <v>#N/A</v>
      </c>
    </row>
    <row r="89" spans="1:3" x14ac:dyDescent="0.25">
      <c r="A89" t="e">
        <f>INDEX(resultados!$A$2:$ZZ$148, 83, MATCH($B$1, resultados!$A$1:$ZZ$1, 0))</f>
        <v>#N/A</v>
      </c>
      <c r="B89" t="e">
        <f>INDEX(resultados!$A$2:$ZZ$148, 83, MATCH($B$2, resultados!$A$1:$ZZ$1, 0))</f>
        <v>#N/A</v>
      </c>
      <c r="C89" t="e">
        <f>INDEX(resultados!$A$2:$ZZ$148, 83, MATCH($B$3, resultados!$A$1:$ZZ$1, 0))</f>
        <v>#N/A</v>
      </c>
    </row>
    <row r="90" spans="1:3" x14ac:dyDescent="0.25">
      <c r="A90" t="e">
        <f>INDEX(resultados!$A$2:$ZZ$148, 84, MATCH($B$1, resultados!$A$1:$ZZ$1, 0))</f>
        <v>#N/A</v>
      </c>
      <c r="B90" t="e">
        <f>INDEX(resultados!$A$2:$ZZ$148, 84, MATCH($B$2, resultados!$A$1:$ZZ$1, 0))</f>
        <v>#N/A</v>
      </c>
      <c r="C90" t="e">
        <f>INDEX(resultados!$A$2:$ZZ$148, 84, MATCH($B$3, resultados!$A$1:$ZZ$1, 0))</f>
        <v>#N/A</v>
      </c>
    </row>
    <row r="91" spans="1:3" x14ac:dyDescent="0.25">
      <c r="A91" t="e">
        <f>INDEX(resultados!$A$2:$ZZ$148, 85, MATCH($B$1, resultados!$A$1:$ZZ$1, 0))</f>
        <v>#N/A</v>
      </c>
      <c r="B91" t="e">
        <f>INDEX(resultados!$A$2:$ZZ$148, 85, MATCH($B$2, resultados!$A$1:$ZZ$1, 0))</f>
        <v>#N/A</v>
      </c>
      <c r="C91" t="e">
        <f>INDEX(resultados!$A$2:$ZZ$148, 85, MATCH($B$3, resultados!$A$1:$ZZ$1, 0))</f>
        <v>#N/A</v>
      </c>
    </row>
    <row r="92" spans="1:3" x14ac:dyDescent="0.25">
      <c r="A92" t="e">
        <f>INDEX(resultados!$A$2:$ZZ$148, 86, MATCH($B$1, resultados!$A$1:$ZZ$1, 0))</f>
        <v>#N/A</v>
      </c>
      <c r="B92" t="e">
        <f>INDEX(resultados!$A$2:$ZZ$148, 86, MATCH($B$2, resultados!$A$1:$ZZ$1, 0))</f>
        <v>#N/A</v>
      </c>
      <c r="C92" t="e">
        <f>INDEX(resultados!$A$2:$ZZ$148, 86, MATCH($B$3, resultados!$A$1:$ZZ$1, 0))</f>
        <v>#N/A</v>
      </c>
    </row>
    <row r="93" spans="1:3" x14ac:dyDescent="0.25">
      <c r="A93" t="e">
        <f>INDEX(resultados!$A$2:$ZZ$148, 87, MATCH($B$1, resultados!$A$1:$ZZ$1, 0))</f>
        <v>#N/A</v>
      </c>
      <c r="B93" t="e">
        <f>INDEX(resultados!$A$2:$ZZ$148, 87, MATCH($B$2, resultados!$A$1:$ZZ$1, 0))</f>
        <v>#N/A</v>
      </c>
      <c r="C93" t="e">
        <f>INDEX(resultados!$A$2:$ZZ$148, 87, MATCH($B$3, resultados!$A$1:$ZZ$1, 0))</f>
        <v>#N/A</v>
      </c>
    </row>
    <row r="94" spans="1:3" x14ac:dyDescent="0.25">
      <c r="A94" t="e">
        <f>INDEX(resultados!$A$2:$ZZ$148, 88, MATCH($B$1, resultados!$A$1:$ZZ$1, 0))</f>
        <v>#N/A</v>
      </c>
      <c r="B94" t="e">
        <f>INDEX(resultados!$A$2:$ZZ$148, 88, MATCH($B$2, resultados!$A$1:$ZZ$1, 0))</f>
        <v>#N/A</v>
      </c>
      <c r="C94" t="e">
        <f>INDEX(resultados!$A$2:$ZZ$148, 88, MATCH($B$3, resultados!$A$1:$ZZ$1, 0))</f>
        <v>#N/A</v>
      </c>
    </row>
    <row r="95" spans="1:3" x14ac:dyDescent="0.25">
      <c r="A95" t="e">
        <f>INDEX(resultados!$A$2:$ZZ$148, 89, MATCH($B$1, resultados!$A$1:$ZZ$1, 0))</f>
        <v>#N/A</v>
      </c>
      <c r="B95" t="e">
        <f>INDEX(resultados!$A$2:$ZZ$148, 89, MATCH($B$2, resultados!$A$1:$ZZ$1, 0))</f>
        <v>#N/A</v>
      </c>
      <c r="C95" t="e">
        <f>INDEX(resultados!$A$2:$ZZ$148, 89, MATCH($B$3, resultados!$A$1:$ZZ$1, 0))</f>
        <v>#N/A</v>
      </c>
    </row>
    <row r="96" spans="1:3" x14ac:dyDescent="0.25">
      <c r="A96" t="e">
        <f>INDEX(resultados!$A$2:$ZZ$148, 90, MATCH($B$1, resultados!$A$1:$ZZ$1, 0))</f>
        <v>#N/A</v>
      </c>
      <c r="B96" t="e">
        <f>INDEX(resultados!$A$2:$ZZ$148, 90, MATCH($B$2, resultados!$A$1:$ZZ$1, 0))</f>
        <v>#N/A</v>
      </c>
      <c r="C96" t="e">
        <f>INDEX(resultados!$A$2:$ZZ$148, 90, MATCH($B$3, resultados!$A$1:$ZZ$1, 0))</f>
        <v>#N/A</v>
      </c>
    </row>
    <row r="97" spans="1:3" x14ac:dyDescent="0.25">
      <c r="A97" t="e">
        <f>INDEX(resultados!$A$2:$ZZ$148, 91, MATCH($B$1, resultados!$A$1:$ZZ$1, 0))</f>
        <v>#N/A</v>
      </c>
      <c r="B97" t="e">
        <f>INDEX(resultados!$A$2:$ZZ$148, 91, MATCH($B$2, resultados!$A$1:$ZZ$1, 0))</f>
        <v>#N/A</v>
      </c>
      <c r="C97" t="e">
        <f>INDEX(resultados!$A$2:$ZZ$148, 91, MATCH($B$3, resultados!$A$1:$ZZ$1, 0))</f>
        <v>#N/A</v>
      </c>
    </row>
    <row r="98" spans="1:3" x14ac:dyDescent="0.25">
      <c r="A98" t="e">
        <f>INDEX(resultados!$A$2:$ZZ$148, 92, MATCH($B$1, resultados!$A$1:$ZZ$1, 0))</f>
        <v>#N/A</v>
      </c>
      <c r="B98" t="e">
        <f>INDEX(resultados!$A$2:$ZZ$148, 92, MATCH($B$2, resultados!$A$1:$ZZ$1, 0))</f>
        <v>#N/A</v>
      </c>
      <c r="C98" t="e">
        <f>INDEX(resultados!$A$2:$ZZ$148, 92, MATCH($B$3, resultados!$A$1:$ZZ$1, 0))</f>
        <v>#N/A</v>
      </c>
    </row>
    <row r="99" spans="1:3" x14ac:dyDescent="0.25">
      <c r="A99" t="e">
        <f>INDEX(resultados!$A$2:$ZZ$148, 93, MATCH($B$1, resultados!$A$1:$ZZ$1, 0))</f>
        <v>#N/A</v>
      </c>
      <c r="B99" t="e">
        <f>INDEX(resultados!$A$2:$ZZ$148, 93, MATCH($B$2, resultados!$A$1:$ZZ$1, 0))</f>
        <v>#N/A</v>
      </c>
      <c r="C99" t="e">
        <f>INDEX(resultados!$A$2:$ZZ$148, 93, MATCH($B$3, resultados!$A$1:$ZZ$1, 0))</f>
        <v>#N/A</v>
      </c>
    </row>
    <row r="100" spans="1:3" x14ac:dyDescent="0.25">
      <c r="A100" t="e">
        <f>INDEX(resultados!$A$2:$ZZ$148, 94, MATCH($B$1, resultados!$A$1:$ZZ$1, 0))</f>
        <v>#N/A</v>
      </c>
      <c r="B100" t="e">
        <f>INDEX(resultados!$A$2:$ZZ$148, 94, MATCH($B$2, resultados!$A$1:$ZZ$1, 0))</f>
        <v>#N/A</v>
      </c>
      <c r="C100" t="e">
        <f>INDEX(resultados!$A$2:$ZZ$148, 94, MATCH($B$3, resultados!$A$1:$ZZ$1, 0))</f>
        <v>#N/A</v>
      </c>
    </row>
    <row r="101" spans="1:3" x14ac:dyDescent="0.25">
      <c r="A101" t="e">
        <f>INDEX(resultados!$A$2:$ZZ$148, 95, MATCH($B$1, resultados!$A$1:$ZZ$1, 0))</f>
        <v>#N/A</v>
      </c>
      <c r="B101" t="e">
        <f>INDEX(resultados!$A$2:$ZZ$148, 95, MATCH($B$2, resultados!$A$1:$ZZ$1, 0))</f>
        <v>#N/A</v>
      </c>
      <c r="C101" t="e">
        <f>INDEX(resultados!$A$2:$ZZ$148, 95, MATCH($B$3, resultados!$A$1:$ZZ$1, 0))</f>
        <v>#N/A</v>
      </c>
    </row>
    <row r="102" spans="1:3" x14ac:dyDescent="0.25">
      <c r="A102" t="e">
        <f>INDEX(resultados!$A$2:$ZZ$148, 96, MATCH($B$1, resultados!$A$1:$ZZ$1, 0))</f>
        <v>#N/A</v>
      </c>
      <c r="B102" t="e">
        <f>INDEX(resultados!$A$2:$ZZ$148, 96, MATCH($B$2, resultados!$A$1:$ZZ$1, 0))</f>
        <v>#N/A</v>
      </c>
      <c r="C102" t="e">
        <f>INDEX(resultados!$A$2:$ZZ$148, 96, MATCH($B$3, resultados!$A$1:$ZZ$1, 0))</f>
        <v>#N/A</v>
      </c>
    </row>
    <row r="103" spans="1:3" x14ac:dyDescent="0.25">
      <c r="A103" t="e">
        <f>INDEX(resultados!$A$2:$ZZ$148, 97, MATCH($B$1, resultados!$A$1:$ZZ$1, 0))</f>
        <v>#N/A</v>
      </c>
      <c r="B103" t="e">
        <f>INDEX(resultados!$A$2:$ZZ$148, 97, MATCH($B$2, resultados!$A$1:$ZZ$1, 0))</f>
        <v>#N/A</v>
      </c>
      <c r="C103" t="e">
        <f>INDEX(resultados!$A$2:$ZZ$148, 97, MATCH($B$3, resultados!$A$1:$ZZ$1, 0))</f>
        <v>#N/A</v>
      </c>
    </row>
    <row r="104" spans="1:3" x14ac:dyDescent="0.25">
      <c r="A104" t="e">
        <f>INDEX(resultados!$A$2:$ZZ$148, 98, MATCH($B$1, resultados!$A$1:$ZZ$1, 0))</f>
        <v>#N/A</v>
      </c>
      <c r="B104" t="e">
        <f>INDEX(resultados!$A$2:$ZZ$148, 98, MATCH($B$2, resultados!$A$1:$ZZ$1, 0))</f>
        <v>#N/A</v>
      </c>
      <c r="C104" t="e">
        <f>INDEX(resultados!$A$2:$ZZ$148, 98, MATCH($B$3, resultados!$A$1:$ZZ$1, 0))</f>
        <v>#N/A</v>
      </c>
    </row>
    <row r="105" spans="1:3" x14ac:dyDescent="0.25">
      <c r="A105" t="e">
        <f>INDEX(resultados!$A$2:$ZZ$148, 99, MATCH($B$1, resultados!$A$1:$ZZ$1, 0))</f>
        <v>#N/A</v>
      </c>
      <c r="B105" t="e">
        <f>INDEX(resultados!$A$2:$ZZ$148, 99, MATCH($B$2, resultados!$A$1:$ZZ$1, 0))</f>
        <v>#N/A</v>
      </c>
      <c r="C105" t="e">
        <f>INDEX(resultados!$A$2:$ZZ$148, 99, MATCH($B$3, resultados!$A$1:$ZZ$1, 0))</f>
        <v>#N/A</v>
      </c>
    </row>
    <row r="106" spans="1:3" x14ac:dyDescent="0.25">
      <c r="A106" t="e">
        <f>INDEX(resultados!$A$2:$ZZ$148, 100, MATCH($B$1, resultados!$A$1:$ZZ$1, 0))</f>
        <v>#N/A</v>
      </c>
      <c r="B106" t="e">
        <f>INDEX(resultados!$A$2:$ZZ$148, 100, MATCH($B$2, resultados!$A$1:$ZZ$1, 0))</f>
        <v>#N/A</v>
      </c>
      <c r="C106" t="e">
        <f>INDEX(resultados!$A$2:$ZZ$148, 100, MATCH($B$3, resultados!$A$1:$ZZ$1, 0))</f>
        <v>#N/A</v>
      </c>
    </row>
    <row r="107" spans="1:3" x14ac:dyDescent="0.25">
      <c r="A107" t="e">
        <f>INDEX(resultados!$A$2:$ZZ$148, 101, MATCH($B$1, resultados!$A$1:$ZZ$1, 0))</f>
        <v>#N/A</v>
      </c>
      <c r="B107" t="e">
        <f>INDEX(resultados!$A$2:$ZZ$148, 101, MATCH($B$2, resultados!$A$1:$ZZ$1, 0))</f>
        <v>#N/A</v>
      </c>
      <c r="C107" t="e">
        <f>INDEX(resultados!$A$2:$ZZ$148, 101, MATCH($B$3, resultados!$A$1:$ZZ$1, 0))</f>
        <v>#N/A</v>
      </c>
    </row>
    <row r="108" spans="1:3" x14ac:dyDescent="0.25">
      <c r="A108" t="e">
        <f>INDEX(resultados!$A$2:$ZZ$148, 102, MATCH($B$1, resultados!$A$1:$ZZ$1, 0))</f>
        <v>#N/A</v>
      </c>
      <c r="B108" t="e">
        <f>INDEX(resultados!$A$2:$ZZ$148, 102, MATCH($B$2, resultados!$A$1:$ZZ$1, 0))</f>
        <v>#N/A</v>
      </c>
      <c r="C108" t="e">
        <f>INDEX(resultados!$A$2:$ZZ$148, 102, MATCH($B$3, resultados!$A$1:$ZZ$1, 0))</f>
        <v>#N/A</v>
      </c>
    </row>
    <row r="109" spans="1:3" x14ac:dyDescent="0.25">
      <c r="A109" t="e">
        <f>INDEX(resultados!$A$2:$ZZ$148, 103, MATCH($B$1, resultados!$A$1:$ZZ$1, 0))</f>
        <v>#N/A</v>
      </c>
      <c r="B109" t="e">
        <f>INDEX(resultados!$A$2:$ZZ$148, 103, MATCH($B$2, resultados!$A$1:$ZZ$1, 0))</f>
        <v>#N/A</v>
      </c>
      <c r="C109" t="e">
        <f>INDEX(resultados!$A$2:$ZZ$148, 103, MATCH($B$3, resultados!$A$1:$ZZ$1, 0))</f>
        <v>#N/A</v>
      </c>
    </row>
    <row r="110" spans="1:3" x14ac:dyDescent="0.25">
      <c r="A110" t="e">
        <f>INDEX(resultados!$A$2:$ZZ$148, 104, MATCH($B$1, resultados!$A$1:$ZZ$1, 0))</f>
        <v>#N/A</v>
      </c>
      <c r="B110" t="e">
        <f>INDEX(resultados!$A$2:$ZZ$148, 104, MATCH($B$2, resultados!$A$1:$ZZ$1, 0))</f>
        <v>#N/A</v>
      </c>
      <c r="C110" t="e">
        <f>INDEX(resultados!$A$2:$ZZ$148, 104, MATCH($B$3, resultados!$A$1:$ZZ$1, 0))</f>
        <v>#N/A</v>
      </c>
    </row>
    <row r="111" spans="1:3" x14ac:dyDescent="0.25">
      <c r="A111" t="e">
        <f>INDEX(resultados!$A$2:$ZZ$148, 105, MATCH($B$1, resultados!$A$1:$ZZ$1, 0))</f>
        <v>#N/A</v>
      </c>
      <c r="B111" t="e">
        <f>INDEX(resultados!$A$2:$ZZ$148, 105, MATCH($B$2, resultados!$A$1:$ZZ$1, 0))</f>
        <v>#N/A</v>
      </c>
      <c r="C111" t="e">
        <f>INDEX(resultados!$A$2:$ZZ$148, 105, MATCH($B$3, resultados!$A$1:$ZZ$1, 0))</f>
        <v>#N/A</v>
      </c>
    </row>
    <row r="112" spans="1:3" x14ac:dyDescent="0.25">
      <c r="A112" t="e">
        <f>INDEX(resultados!$A$2:$ZZ$148, 106, MATCH($B$1, resultados!$A$1:$ZZ$1, 0))</f>
        <v>#N/A</v>
      </c>
      <c r="B112" t="e">
        <f>INDEX(resultados!$A$2:$ZZ$148, 106, MATCH($B$2, resultados!$A$1:$ZZ$1, 0))</f>
        <v>#N/A</v>
      </c>
      <c r="C112" t="e">
        <f>INDEX(resultados!$A$2:$ZZ$148, 106, MATCH($B$3, resultados!$A$1:$ZZ$1, 0))</f>
        <v>#N/A</v>
      </c>
    </row>
    <row r="113" spans="1:3" x14ac:dyDescent="0.25">
      <c r="A113" t="e">
        <f>INDEX(resultados!$A$2:$ZZ$148, 107, MATCH($B$1, resultados!$A$1:$ZZ$1, 0))</f>
        <v>#N/A</v>
      </c>
      <c r="B113" t="e">
        <f>INDEX(resultados!$A$2:$ZZ$148, 107, MATCH($B$2, resultados!$A$1:$ZZ$1, 0))</f>
        <v>#N/A</v>
      </c>
      <c r="C113" t="e">
        <f>INDEX(resultados!$A$2:$ZZ$148, 107, MATCH($B$3, resultados!$A$1:$ZZ$1, 0))</f>
        <v>#N/A</v>
      </c>
    </row>
    <row r="114" spans="1:3" x14ac:dyDescent="0.25">
      <c r="A114" t="e">
        <f>INDEX(resultados!$A$2:$ZZ$148, 108, MATCH($B$1, resultados!$A$1:$ZZ$1, 0))</f>
        <v>#N/A</v>
      </c>
      <c r="B114" t="e">
        <f>INDEX(resultados!$A$2:$ZZ$148, 108, MATCH($B$2, resultados!$A$1:$ZZ$1, 0))</f>
        <v>#N/A</v>
      </c>
      <c r="C114" t="e">
        <f>INDEX(resultados!$A$2:$ZZ$148, 108, MATCH($B$3, resultados!$A$1:$ZZ$1, 0))</f>
        <v>#N/A</v>
      </c>
    </row>
    <row r="115" spans="1:3" x14ac:dyDescent="0.25">
      <c r="A115" t="e">
        <f>INDEX(resultados!$A$2:$ZZ$148, 109, MATCH($B$1, resultados!$A$1:$ZZ$1, 0))</f>
        <v>#N/A</v>
      </c>
      <c r="B115" t="e">
        <f>INDEX(resultados!$A$2:$ZZ$148, 109, MATCH($B$2, resultados!$A$1:$ZZ$1, 0))</f>
        <v>#N/A</v>
      </c>
      <c r="C115" t="e">
        <f>INDEX(resultados!$A$2:$ZZ$148, 109, MATCH($B$3, resultados!$A$1:$ZZ$1, 0))</f>
        <v>#N/A</v>
      </c>
    </row>
    <row r="116" spans="1:3" x14ac:dyDescent="0.25">
      <c r="A116" t="e">
        <f>INDEX(resultados!$A$2:$ZZ$148, 110, MATCH($B$1, resultados!$A$1:$ZZ$1, 0))</f>
        <v>#N/A</v>
      </c>
      <c r="B116" t="e">
        <f>INDEX(resultados!$A$2:$ZZ$148, 110, MATCH($B$2, resultados!$A$1:$ZZ$1, 0))</f>
        <v>#N/A</v>
      </c>
      <c r="C116" t="e">
        <f>INDEX(resultados!$A$2:$ZZ$148, 110, MATCH($B$3, resultados!$A$1:$ZZ$1, 0))</f>
        <v>#N/A</v>
      </c>
    </row>
    <row r="117" spans="1:3" x14ac:dyDescent="0.25">
      <c r="A117" t="e">
        <f>INDEX(resultados!$A$2:$ZZ$148, 111, MATCH($B$1, resultados!$A$1:$ZZ$1, 0))</f>
        <v>#N/A</v>
      </c>
      <c r="B117" t="e">
        <f>INDEX(resultados!$A$2:$ZZ$148, 111, MATCH($B$2, resultados!$A$1:$ZZ$1, 0))</f>
        <v>#N/A</v>
      </c>
      <c r="C117" t="e">
        <f>INDEX(resultados!$A$2:$ZZ$148, 111, MATCH($B$3, resultados!$A$1:$ZZ$1, 0))</f>
        <v>#N/A</v>
      </c>
    </row>
    <row r="118" spans="1:3" x14ac:dyDescent="0.25">
      <c r="A118" t="e">
        <f>INDEX(resultados!$A$2:$ZZ$148, 112, MATCH($B$1, resultados!$A$1:$ZZ$1, 0))</f>
        <v>#N/A</v>
      </c>
      <c r="B118" t="e">
        <f>INDEX(resultados!$A$2:$ZZ$148, 112, MATCH($B$2, resultados!$A$1:$ZZ$1, 0))</f>
        <v>#N/A</v>
      </c>
      <c r="C118" t="e">
        <f>INDEX(resultados!$A$2:$ZZ$148, 112, MATCH($B$3, resultados!$A$1:$ZZ$1, 0))</f>
        <v>#N/A</v>
      </c>
    </row>
    <row r="119" spans="1:3" x14ac:dyDescent="0.25">
      <c r="A119" t="e">
        <f>INDEX(resultados!$A$2:$ZZ$148, 113, MATCH($B$1, resultados!$A$1:$ZZ$1, 0))</f>
        <v>#N/A</v>
      </c>
      <c r="B119" t="e">
        <f>INDEX(resultados!$A$2:$ZZ$148, 113, MATCH($B$2, resultados!$A$1:$ZZ$1, 0))</f>
        <v>#N/A</v>
      </c>
      <c r="C119" t="e">
        <f>INDEX(resultados!$A$2:$ZZ$148, 113, MATCH($B$3, resultados!$A$1:$ZZ$1, 0))</f>
        <v>#N/A</v>
      </c>
    </row>
    <row r="120" spans="1:3" x14ac:dyDescent="0.25">
      <c r="A120" t="e">
        <f>INDEX(resultados!$A$2:$ZZ$148, 114, MATCH($B$1, resultados!$A$1:$ZZ$1, 0))</f>
        <v>#N/A</v>
      </c>
      <c r="B120" t="e">
        <f>INDEX(resultados!$A$2:$ZZ$148, 114, MATCH($B$2, resultados!$A$1:$ZZ$1, 0))</f>
        <v>#N/A</v>
      </c>
      <c r="C120" t="e">
        <f>INDEX(resultados!$A$2:$ZZ$148, 114, MATCH($B$3, resultados!$A$1:$ZZ$1, 0))</f>
        <v>#N/A</v>
      </c>
    </row>
    <row r="121" spans="1:3" x14ac:dyDescent="0.25">
      <c r="A121" t="e">
        <f>INDEX(resultados!$A$2:$ZZ$148, 115, MATCH($B$1, resultados!$A$1:$ZZ$1, 0))</f>
        <v>#N/A</v>
      </c>
      <c r="B121" t="e">
        <f>INDEX(resultados!$A$2:$ZZ$148, 115, MATCH($B$2, resultados!$A$1:$ZZ$1, 0))</f>
        <v>#N/A</v>
      </c>
      <c r="C121" t="e">
        <f>INDEX(resultados!$A$2:$ZZ$148, 115, MATCH($B$3, resultados!$A$1:$ZZ$1, 0))</f>
        <v>#N/A</v>
      </c>
    </row>
    <row r="122" spans="1:3" x14ac:dyDescent="0.25">
      <c r="A122" t="e">
        <f>INDEX(resultados!$A$2:$ZZ$148, 116, MATCH($B$1, resultados!$A$1:$ZZ$1, 0))</f>
        <v>#N/A</v>
      </c>
      <c r="B122" t="e">
        <f>INDEX(resultados!$A$2:$ZZ$148, 116, MATCH($B$2, resultados!$A$1:$ZZ$1, 0))</f>
        <v>#N/A</v>
      </c>
      <c r="C122" t="e">
        <f>INDEX(resultados!$A$2:$ZZ$148, 116, MATCH($B$3, resultados!$A$1:$ZZ$1, 0))</f>
        <v>#N/A</v>
      </c>
    </row>
    <row r="123" spans="1:3" x14ac:dyDescent="0.25">
      <c r="A123" t="e">
        <f>INDEX(resultados!$A$2:$ZZ$148, 117, MATCH($B$1, resultados!$A$1:$ZZ$1, 0))</f>
        <v>#N/A</v>
      </c>
      <c r="B123" t="e">
        <f>INDEX(resultados!$A$2:$ZZ$148, 117, MATCH($B$2, resultados!$A$1:$ZZ$1, 0))</f>
        <v>#N/A</v>
      </c>
      <c r="C123" t="e">
        <f>INDEX(resultados!$A$2:$ZZ$148, 117, MATCH($B$3, resultados!$A$1:$ZZ$1, 0))</f>
        <v>#N/A</v>
      </c>
    </row>
    <row r="124" spans="1:3" x14ac:dyDescent="0.25">
      <c r="A124" t="e">
        <f>INDEX(resultados!$A$2:$ZZ$148, 118, MATCH($B$1, resultados!$A$1:$ZZ$1, 0))</f>
        <v>#N/A</v>
      </c>
      <c r="B124" t="e">
        <f>INDEX(resultados!$A$2:$ZZ$148, 118, MATCH($B$2, resultados!$A$1:$ZZ$1, 0))</f>
        <v>#N/A</v>
      </c>
      <c r="C124" t="e">
        <f>INDEX(resultados!$A$2:$ZZ$148, 118, MATCH($B$3, resultados!$A$1:$ZZ$1, 0))</f>
        <v>#N/A</v>
      </c>
    </row>
    <row r="125" spans="1:3" x14ac:dyDescent="0.25">
      <c r="A125" t="e">
        <f>INDEX(resultados!$A$2:$ZZ$148, 119, MATCH($B$1, resultados!$A$1:$ZZ$1, 0))</f>
        <v>#N/A</v>
      </c>
      <c r="B125" t="e">
        <f>INDEX(resultados!$A$2:$ZZ$148, 119, MATCH($B$2, resultados!$A$1:$ZZ$1, 0))</f>
        <v>#N/A</v>
      </c>
      <c r="C125" t="e">
        <f>INDEX(resultados!$A$2:$ZZ$148, 119, MATCH($B$3, resultados!$A$1:$ZZ$1, 0))</f>
        <v>#N/A</v>
      </c>
    </row>
    <row r="126" spans="1:3" x14ac:dyDescent="0.25">
      <c r="A126" t="e">
        <f>INDEX(resultados!$A$2:$ZZ$148, 120, MATCH($B$1, resultados!$A$1:$ZZ$1, 0))</f>
        <v>#N/A</v>
      </c>
      <c r="B126" t="e">
        <f>INDEX(resultados!$A$2:$ZZ$148, 120, MATCH($B$2, resultados!$A$1:$ZZ$1, 0))</f>
        <v>#N/A</v>
      </c>
      <c r="C126" t="e">
        <f>INDEX(resultados!$A$2:$ZZ$148, 120, MATCH($B$3, resultados!$A$1:$ZZ$1, 0))</f>
        <v>#N/A</v>
      </c>
    </row>
    <row r="127" spans="1:3" x14ac:dyDescent="0.25">
      <c r="A127" t="e">
        <f>INDEX(resultados!$A$2:$ZZ$148, 121, MATCH($B$1, resultados!$A$1:$ZZ$1, 0))</f>
        <v>#N/A</v>
      </c>
      <c r="B127" t="e">
        <f>INDEX(resultados!$A$2:$ZZ$148, 121, MATCH($B$2, resultados!$A$1:$ZZ$1, 0))</f>
        <v>#N/A</v>
      </c>
      <c r="C127" t="e">
        <f>INDEX(resultados!$A$2:$ZZ$148, 121, MATCH($B$3, resultados!$A$1:$ZZ$1, 0))</f>
        <v>#N/A</v>
      </c>
    </row>
    <row r="128" spans="1:3" x14ac:dyDescent="0.25">
      <c r="A128" t="e">
        <f>INDEX(resultados!$A$2:$ZZ$148, 122, MATCH($B$1, resultados!$A$1:$ZZ$1, 0))</f>
        <v>#N/A</v>
      </c>
      <c r="B128" t="e">
        <f>INDEX(resultados!$A$2:$ZZ$148, 122, MATCH($B$2, resultados!$A$1:$ZZ$1, 0))</f>
        <v>#N/A</v>
      </c>
      <c r="C128" t="e">
        <f>INDEX(resultados!$A$2:$ZZ$148, 122, MATCH($B$3, resultados!$A$1:$ZZ$1, 0))</f>
        <v>#N/A</v>
      </c>
    </row>
    <row r="129" spans="1:3" x14ac:dyDescent="0.25">
      <c r="A129" t="e">
        <f>INDEX(resultados!$A$2:$ZZ$148, 123, MATCH($B$1, resultados!$A$1:$ZZ$1, 0))</f>
        <v>#N/A</v>
      </c>
      <c r="B129" t="e">
        <f>INDEX(resultados!$A$2:$ZZ$148, 123, MATCH($B$2, resultados!$A$1:$ZZ$1, 0))</f>
        <v>#N/A</v>
      </c>
      <c r="C129" t="e">
        <f>INDEX(resultados!$A$2:$ZZ$148, 123, MATCH($B$3, resultados!$A$1:$ZZ$1, 0))</f>
        <v>#N/A</v>
      </c>
    </row>
    <row r="130" spans="1:3" x14ac:dyDescent="0.25">
      <c r="A130" t="e">
        <f>INDEX(resultados!$A$2:$ZZ$148, 124, MATCH($B$1, resultados!$A$1:$ZZ$1, 0))</f>
        <v>#N/A</v>
      </c>
      <c r="B130" t="e">
        <f>INDEX(resultados!$A$2:$ZZ$148, 124, MATCH($B$2, resultados!$A$1:$ZZ$1, 0))</f>
        <v>#N/A</v>
      </c>
      <c r="C130" t="e">
        <f>INDEX(resultados!$A$2:$ZZ$148, 124, MATCH($B$3, resultados!$A$1:$ZZ$1, 0))</f>
        <v>#N/A</v>
      </c>
    </row>
    <row r="131" spans="1:3" x14ac:dyDescent="0.25">
      <c r="A131" t="e">
        <f>INDEX(resultados!$A$2:$ZZ$148, 125, MATCH($B$1, resultados!$A$1:$ZZ$1, 0))</f>
        <v>#N/A</v>
      </c>
      <c r="B131" t="e">
        <f>INDEX(resultados!$A$2:$ZZ$148, 125, MATCH($B$2, resultados!$A$1:$ZZ$1, 0))</f>
        <v>#N/A</v>
      </c>
      <c r="C131" t="e">
        <f>INDEX(resultados!$A$2:$ZZ$148, 125, MATCH($B$3, resultados!$A$1:$ZZ$1, 0))</f>
        <v>#N/A</v>
      </c>
    </row>
    <row r="132" spans="1:3" x14ac:dyDescent="0.25">
      <c r="A132" t="e">
        <f>INDEX(resultados!$A$2:$ZZ$148, 126, MATCH($B$1, resultados!$A$1:$ZZ$1, 0))</f>
        <v>#N/A</v>
      </c>
      <c r="B132" t="e">
        <f>INDEX(resultados!$A$2:$ZZ$148, 126, MATCH($B$2, resultados!$A$1:$ZZ$1, 0))</f>
        <v>#N/A</v>
      </c>
      <c r="C132" t="e">
        <f>INDEX(resultados!$A$2:$ZZ$148, 126, MATCH($B$3, resultados!$A$1:$ZZ$1, 0))</f>
        <v>#N/A</v>
      </c>
    </row>
    <row r="133" spans="1:3" x14ac:dyDescent="0.25">
      <c r="A133" t="e">
        <f>INDEX(resultados!$A$2:$ZZ$148, 127, MATCH($B$1, resultados!$A$1:$ZZ$1, 0))</f>
        <v>#N/A</v>
      </c>
      <c r="B133" t="e">
        <f>INDEX(resultados!$A$2:$ZZ$148, 127, MATCH($B$2, resultados!$A$1:$ZZ$1, 0))</f>
        <v>#N/A</v>
      </c>
      <c r="C133" t="e">
        <f>INDEX(resultados!$A$2:$ZZ$148, 127, MATCH($B$3, resultados!$A$1:$ZZ$1, 0))</f>
        <v>#N/A</v>
      </c>
    </row>
    <row r="134" spans="1:3" x14ac:dyDescent="0.25">
      <c r="A134" t="e">
        <f>INDEX(resultados!$A$2:$ZZ$148, 128, MATCH($B$1, resultados!$A$1:$ZZ$1, 0))</f>
        <v>#N/A</v>
      </c>
      <c r="B134" t="e">
        <f>INDEX(resultados!$A$2:$ZZ$148, 128, MATCH($B$2, resultados!$A$1:$ZZ$1, 0))</f>
        <v>#N/A</v>
      </c>
      <c r="C134" t="e">
        <f>INDEX(resultados!$A$2:$ZZ$148, 128, MATCH($B$3, resultados!$A$1:$ZZ$1, 0))</f>
        <v>#N/A</v>
      </c>
    </row>
    <row r="135" spans="1:3" x14ac:dyDescent="0.25">
      <c r="A135" t="e">
        <f>INDEX(resultados!$A$2:$ZZ$148, 129, MATCH($B$1, resultados!$A$1:$ZZ$1, 0))</f>
        <v>#N/A</v>
      </c>
      <c r="B135" t="e">
        <f>INDEX(resultados!$A$2:$ZZ$148, 129, MATCH($B$2, resultados!$A$1:$ZZ$1, 0))</f>
        <v>#N/A</v>
      </c>
      <c r="C135" t="e">
        <f>INDEX(resultados!$A$2:$ZZ$148, 129, MATCH($B$3, resultados!$A$1:$ZZ$1, 0))</f>
        <v>#N/A</v>
      </c>
    </row>
    <row r="136" spans="1:3" x14ac:dyDescent="0.25">
      <c r="A136" t="e">
        <f>INDEX(resultados!$A$2:$ZZ$148, 130, MATCH($B$1, resultados!$A$1:$ZZ$1, 0))</f>
        <v>#N/A</v>
      </c>
      <c r="B136" t="e">
        <f>INDEX(resultados!$A$2:$ZZ$148, 130, MATCH($B$2, resultados!$A$1:$ZZ$1, 0))</f>
        <v>#N/A</v>
      </c>
      <c r="C136" t="e">
        <f>INDEX(resultados!$A$2:$ZZ$148, 130, MATCH($B$3, resultados!$A$1:$ZZ$1, 0))</f>
        <v>#N/A</v>
      </c>
    </row>
    <row r="137" spans="1:3" x14ac:dyDescent="0.25">
      <c r="A137" t="e">
        <f>INDEX(resultados!$A$2:$ZZ$148, 131, MATCH($B$1, resultados!$A$1:$ZZ$1, 0))</f>
        <v>#N/A</v>
      </c>
      <c r="B137" t="e">
        <f>INDEX(resultados!$A$2:$ZZ$148, 131, MATCH($B$2, resultados!$A$1:$ZZ$1, 0))</f>
        <v>#N/A</v>
      </c>
      <c r="C137" t="e">
        <f>INDEX(resultados!$A$2:$ZZ$148, 131, MATCH($B$3, resultados!$A$1:$ZZ$1, 0))</f>
        <v>#N/A</v>
      </c>
    </row>
    <row r="138" spans="1:3" x14ac:dyDescent="0.25">
      <c r="A138" t="e">
        <f>INDEX(resultados!$A$2:$ZZ$148, 132, MATCH($B$1, resultados!$A$1:$ZZ$1, 0))</f>
        <v>#N/A</v>
      </c>
      <c r="B138" t="e">
        <f>INDEX(resultados!$A$2:$ZZ$148, 132, MATCH($B$2, resultados!$A$1:$ZZ$1, 0))</f>
        <v>#N/A</v>
      </c>
      <c r="C138" t="e">
        <f>INDEX(resultados!$A$2:$ZZ$148, 132, MATCH($B$3, resultados!$A$1:$ZZ$1, 0))</f>
        <v>#N/A</v>
      </c>
    </row>
    <row r="139" spans="1:3" x14ac:dyDescent="0.25">
      <c r="A139" t="e">
        <f>INDEX(resultados!$A$2:$ZZ$148, 133, MATCH($B$1, resultados!$A$1:$ZZ$1, 0))</f>
        <v>#N/A</v>
      </c>
      <c r="B139" t="e">
        <f>INDEX(resultados!$A$2:$ZZ$148, 133, MATCH($B$2, resultados!$A$1:$ZZ$1, 0))</f>
        <v>#N/A</v>
      </c>
      <c r="C139" t="e">
        <f>INDEX(resultados!$A$2:$ZZ$148, 133, MATCH($B$3, resultados!$A$1:$ZZ$1, 0))</f>
        <v>#N/A</v>
      </c>
    </row>
    <row r="140" spans="1:3" x14ac:dyDescent="0.25">
      <c r="A140" t="e">
        <f>INDEX(resultados!$A$2:$ZZ$148, 134, MATCH($B$1, resultados!$A$1:$ZZ$1, 0))</f>
        <v>#N/A</v>
      </c>
      <c r="B140" t="e">
        <f>INDEX(resultados!$A$2:$ZZ$148, 134, MATCH($B$2, resultados!$A$1:$ZZ$1, 0))</f>
        <v>#N/A</v>
      </c>
      <c r="C140" t="e">
        <f>INDEX(resultados!$A$2:$ZZ$148, 134, MATCH($B$3, resultados!$A$1:$ZZ$1, 0))</f>
        <v>#N/A</v>
      </c>
    </row>
    <row r="141" spans="1:3" x14ac:dyDescent="0.25">
      <c r="A141" t="e">
        <f>INDEX(resultados!$A$2:$ZZ$148, 135, MATCH($B$1, resultados!$A$1:$ZZ$1, 0))</f>
        <v>#N/A</v>
      </c>
      <c r="B141" t="e">
        <f>INDEX(resultados!$A$2:$ZZ$148, 135, MATCH($B$2, resultados!$A$1:$ZZ$1, 0))</f>
        <v>#N/A</v>
      </c>
      <c r="C141" t="e">
        <f>INDEX(resultados!$A$2:$ZZ$148, 135, MATCH($B$3, resultados!$A$1:$ZZ$1, 0))</f>
        <v>#N/A</v>
      </c>
    </row>
    <row r="142" spans="1:3" x14ac:dyDescent="0.25">
      <c r="A142" t="e">
        <f>INDEX(resultados!$A$2:$ZZ$148, 136, MATCH($B$1, resultados!$A$1:$ZZ$1, 0))</f>
        <v>#N/A</v>
      </c>
      <c r="B142" t="e">
        <f>INDEX(resultados!$A$2:$ZZ$148, 136, MATCH($B$2, resultados!$A$1:$ZZ$1, 0))</f>
        <v>#N/A</v>
      </c>
      <c r="C142" t="e">
        <f>INDEX(resultados!$A$2:$ZZ$148, 136, MATCH($B$3, resultados!$A$1:$ZZ$1, 0))</f>
        <v>#N/A</v>
      </c>
    </row>
    <row r="143" spans="1:3" x14ac:dyDescent="0.25">
      <c r="A143" t="e">
        <f>INDEX(resultados!$A$2:$ZZ$148, 137, MATCH($B$1, resultados!$A$1:$ZZ$1, 0))</f>
        <v>#N/A</v>
      </c>
      <c r="B143" t="e">
        <f>INDEX(resultados!$A$2:$ZZ$148, 137, MATCH($B$2, resultados!$A$1:$ZZ$1, 0))</f>
        <v>#N/A</v>
      </c>
      <c r="C143" t="e">
        <f>INDEX(resultados!$A$2:$ZZ$148, 137, MATCH($B$3, resultados!$A$1:$ZZ$1, 0))</f>
        <v>#N/A</v>
      </c>
    </row>
    <row r="144" spans="1:3" x14ac:dyDescent="0.25">
      <c r="A144" t="e">
        <f>INDEX(resultados!$A$2:$ZZ$148, 138, MATCH($B$1, resultados!$A$1:$ZZ$1, 0))</f>
        <v>#N/A</v>
      </c>
      <c r="B144" t="e">
        <f>INDEX(resultados!$A$2:$ZZ$148, 138, MATCH($B$2, resultados!$A$1:$ZZ$1, 0))</f>
        <v>#N/A</v>
      </c>
      <c r="C144" t="e">
        <f>INDEX(resultados!$A$2:$ZZ$148, 138, MATCH($B$3, resultados!$A$1:$ZZ$1, 0))</f>
        <v>#N/A</v>
      </c>
    </row>
    <row r="145" spans="1:3" x14ac:dyDescent="0.25">
      <c r="A145" t="e">
        <f>INDEX(resultados!$A$2:$ZZ$148, 139, MATCH($B$1, resultados!$A$1:$ZZ$1, 0))</f>
        <v>#N/A</v>
      </c>
      <c r="B145" t="e">
        <f>INDEX(resultados!$A$2:$ZZ$148, 139, MATCH($B$2, resultados!$A$1:$ZZ$1, 0))</f>
        <v>#N/A</v>
      </c>
      <c r="C145" t="e">
        <f>INDEX(resultados!$A$2:$ZZ$148, 139, MATCH($B$3, resultados!$A$1:$ZZ$1, 0))</f>
        <v>#N/A</v>
      </c>
    </row>
    <row r="146" spans="1:3" x14ac:dyDescent="0.25">
      <c r="A146" t="e">
        <f>INDEX(resultados!$A$2:$ZZ$148, 140, MATCH($B$1, resultados!$A$1:$ZZ$1, 0))</f>
        <v>#N/A</v>
      </c>
      <c r="B146" t="e">
        <f>INDEX(resultados!$A$2:$ZZ$148, 140, MATCH($B$2, resultados!$A$1:$ZZ$1, 0))</f>
        <v>#N/A</v>
      </c>
      <c r="C146" t="e">
        <f>INDEX(resultados!$A$2:$ZZ$148, 140, MATCH($B$3, resultados!$A$1:$ZZ$1, 0))</f>
        <v>#N/A</v>
      </c>
    </row>
    <row r="147" spans="1:3" x14ac:dyDescent="0.25">
      <c r="A147" t="e">
        <f>INDEX(resultados!$A$2:$ZZ$148, 141, MATCH($B$1, resultados!$A$1:$ZZ$1, 0))</f>
        <v>#N/A</v>
      </c>
      <c r="B147" t="e">
        <f>INDEX(resultados!$A$2:$ZZ$148, 141, MATCH($B$2, resultados!$A$1:$ZZ$1, 0))</f>
        <v>#N/A</v>
      </c>
      <c r="C147" t="e">
        <f>INDEX(resultados!$A$2:$ZZ$148, 141, MATCH($B$3, resultados!$A$1:$ZZ$1, 0))</f>
        <v>#N/A</v>
      </c>
    </row>
    <row r="148" spans="1:3" x14ac:dyDescent="0.25">
      <c r="A148" t="e">
        <f>INDEX(resultados!$A$2:$ZZ$148, 142, MATCH($B$1, resultados!$A$1:$ZZ$1, 0))</f>
        <v>#N/A</v>
      </c>
      <c r="B148" t="e">
        <f>INDEX(resultados!$A$2:$ZZ$148, 142, MATCH($B$2, resultados!$A$1:$ZZ$1, 0))</f>
        <v>#N/A</v>
      </c>
      <c r="C148" t="e">
        <f>INDEX(resultados!$A$2:$ZZ$148, 142, MATCH($B$3, resultados!$A$1:$ZZ$1, 0))</f>
        <v>#N/A</v>
      </c>
    </row>
    <row r="149" spans="1:3" x14ac:dyDescent="0.25">
      <c r="A149" t="e">
        <f>INDEX(resultados!$A$2:$ZZ$148, 143, MATCH($B$1, resultados!$A$1:$ZZ$1, 0))</f>
        <v>#N/A</v>
      </c>
      <c r="B149" t="e">
        <f>INDEX(resultados!$A$2:$ZZ$148, 143, MATCH($B$2, resultados!$A$1:$ZZ$1, 0))</f>
        <v>#N/A</v>
      </c>
      <c r="C149" t="e">
        <f>INDEX(resultados!$A$2:$ZZ$148, 143, MATCH($B$3, resultados!$A$1:$ZZ$1, 0))</f>
        <v>#N/A</v>
      </c>
    </row>
    <row r="150" spans="1:3" x14ac:dyDescent="0.25">
      <c r="A150" t="e">
        <f>INDEX(resultados!$A$2:$ZZ$148, 144, MATCH($B$1, resultados!$A$1:$ZZ$1, 0))</f>
        <v>#N/A</v>
      </c>
      <c r="B150" t="e">
        <f>INDEX(resultados!$A$2:$ZZ$148, 144, MATCH($B$2, resultados!$A$1:$ZZ$1, 0))</f>
        <v>#N/A</v>
      </c>
      <c r="C150" t="e">
        <f>INDEX(resultados!$A$2:$ZZ$148, 144, MATCH($B$3, resultados!$A$1:$ZZ$1, 0))</f>
        <v>#N/A</v>
      </c>
    </row>
    <row r="151" spans="1:3" x14ac:dyDescent="0.25">
      <c r="A151" t="e">
        <f>INDEX(resultados!$A$2:$ZZ$148, 145, MATCH($B$1, resultados!$A$1:$ZZ$1, 0))</f>
        <v>#N/A</v>
      </c>
      <c r="B151" t="e">
        <f>INDEX(resultados!$A$2:$ZZ$148, 145, MATCH($B$2, resultados!$A$1:$ZZ$1, 0))</f>
        <v>#N/A</v>
      </c>
      <c r="C151" t="e">
        <f>INDEX(resultados!$A$2:$ZZ$148, 145, MATCH($B$3, resultados!$A$1:$ZZ$1, 0))</f>
        <v>#N/A</v>
      </c>
    </row>
    <row r="152" spans="1:3" x14ac:dyDescent="0.25">
      <c r="A152" t="e">
        <f>INDEX(resultados!$A$2:$ZZ$148, 146, MATCH($B$1, resultados!$A$1:$ZZ$1, 0))</f>
        <v>#N/A</v>
      </c>
      <c r="B152" t="e">
        <f>INDEX(resultados!$A$2:$ZZ$148, 146, MATCH($B$2, resultados!$A$1:$ZZ$1, 0))</f>
        <v>#N/A</v>
      </c>
      <c r="C152" t="e">
        <f>INDEX(resultados!$A$2:$ZZ$148, 146, MATCH($B$3, resultados!$A$1:$ZZ$1, 0))</f>
        <v>#N/A</v>
      </c>
    </row>
    <row r="153" spans="1:3" x14ac:dyDescent="0.25">
      <c r="A153" t="e">
        <f>INDEX(resultados!$A$2:$ZZ$148, 147, MATCH($B$1, resultados!$A$1:$ZZ$1, 0))</f>
        <v>#N/A</v>
      </c>
      <c r="B153" t="e">
        <f>INDEX(resultados!$A$2:$ZZ$148, 147, MATCH($B$2, resultados!$A$1:$ZZ$1, 0))</f>
        <v>#N/A</v>
      </c>
      <c r="C153" t="e">
        <f>INDEX(resultados!$A$2:$ZZ$148, 147,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3"/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3"/>
  <dimension ref="A1:AH6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40</v>
      </c>
      <c r="C2" t="s">
        <v>34</v>
      </c>
      <c r="D2">
        <v>4.1837999999999997</v>
      </c>
      <c r="E2">
        <v>23.9</v>
      </c>
      <c r="F2">
        <v>19.75</v>
      </c>
      <c r="G2">
        <v>10.130000000000001</v>
      </c>
      <c r="H2">
        <v>0.2</v>
      </c>
      <c r="I2">
        <v>117</v>
      </c>
      <c r="J2">
        <v>89.87</v>
      </c>
      <c r="K2">
        <v>37.549999999999997</v>
      </c>
      <c r="L2">
        <v>1</v>
      </c>
      <c r="M2">
        <v>115</v>
      </c>
      <c r="N2">
        <v>11.32</v>
      </c>
      <c r="O2">
        <v>11317.98</v>
      </c>
      <c r="P2">
        <v>159.80000000000001</v>
      </c>
      <c r="Q2">
        <v>793.52</v>
      </c>
      <c r="R2">
        <v>252.76</v>
      </c>
      <c r="S2">
        <v>86.27</v>
      </c>
      <c r="T2">
        <v>72201.95</v>
      </c>
      <c r="U2">
        <v>0.34</v>
      </c>
      <c r="V2">
        <v>0.62</v>
      </c>
      <c r="W2">
        <v>0.41</v>
      </c>
      <c r="X2">
        <v>4.33</v>
      </c>
      <c r="Y2">
        <v>2</v>
      </c>
      <c r="Z2">
        <v>10</v>
      </c>
      <c r="AA2">
        <v>235.8360475271862</v>
      </c>
      <c r="AB2">
        <v>322.68128457866021</v>
      </c>
      <c r="AC2">
        <v>291.88503566459588</v>
      </c>
      <c r="AD2">
        <v>235836.04752718619</v>
      </c>
      <c r="AE2">
        <v>322681.28457866021</v>
      </c>
      <c r="AF2">
        <v>1.4596373386943089E-5</v>
      </c>
      <c r="AG2">
        <v>16</v>
      </c>
      <c r="AH2">
        <v>291885.0356645959</v>
      </c>
    </row>
    <row r="3" spans="1:34" x14ac:dyDescent="0.25">
      <c r="A3">
        <v>1</v>
      </c>
      <c r="B3">
        <v>40</v>
      </c>
      <c r="C3" t="s">
        <v>34</v>
      </c>
      <c r="D3">
        <v>4.9958999999999998</v>
      </c>
      <c r="E3">
        <v>20.02</v>
      </c>
      <c r="F3">
        <v>17.170000000000002</v>
      </c>
      <c r="G3">
        <v>21.46</v>
      </c>
      <c r="H3">
        <v>0.39</v>
      </c>
      <c r="I3">
        <v>48</v>
      </c>
      <c r="J3">
        <v>91.1</v>
      </c>
      <c r="K3">
        <v>37.549999999999997</v>
      </c>
      <c r="L3">
        <v>2</v>
      </c>
      <c r="M3">
        <v>46</v>
      </c>
      <c r="N3">
        <v>11.54</v>
      </c>
      <c r="O3">
        <v>11468.97</v>
      </c>
      <c r="P3">
        <v>130.84</v>
      </c>
      <c r="Q3">
        <v>793.36</v>
      </c>
      <c r="R3">
        <v>166.66</v>
      </c>
      <c r="S3">
        <v>86.27</v>
      </c>
      <c r="T3">
        <v>29495.61</v>
      </c>
      <c r="U3">
        <v>0.52</v>
      </c>
      <c r="V3">
        <v>0.71</v>
      </c>
      <c r="W3">
        <v>0.3</v>
      </c>
      <c r="X3">
        <v>1.76</v>
      </c>
      <c r="Y3">
        <v>2</v>
      </c>
      <c r="Z3">
        <v>10</v>
      </c>
      <c r="AA3">
        <v>192.0749109788745</v>
      </c>
      <c r="AB3">
        <v>262.80536694820091</v>
      </c>
      <c r="AC3">
        <v>237.72359157639039</v>
      </c>
      <c r="AD3">
        <v>192074.91097887451</v>
      </c>
      <c r="AE3">
        <v>262805.36694820091</v>
      </c>
      <c r="AF3">
        <v>1.7429614657447531E-5</v>
      </c>
      <c r="AG3">
        <v>14</v>
      </c>
      <c r="AH3">
        <v>237723.5915763904</v>
      </c>
    </row>
    <row r="4" spans="1:34" x14ac:dyDescent="0.25">
      <c r="A4">
        <v>2</v>
      </c>
      <c r="B4">
        <v>40</v>
      </c>
      <c r="C4" t="s">
        <v>34</v>
      </c>
      <c r="D4">
        <v>5.2759999999999998</v>
      </c>
      <c r="E4">
        <v>18.95</v>
      </c>
      <c r="F4">
        <v>16.47</v>
      </c>
      <c r="G4">
        <v>34.07</v>
      </c>
      <c r="H4">
        <v>0.56999999999999995</v>
      </c>
      <c r="I4">
        <v>29</v>
      </c>
      <c r="J4">
        <v>92.32</v>
      </c>
      <c r="K4">
        <v>37.549999999999997</v>
      </c>
      <c r="L4">
        <v>3</v>
      </c>
      <c r="M4">
        <v>27</v>
      </c>
      <c r="N4">
        <v>11.77</v>
      </c>
      <c r="O4">
        <v>11620.34</v>
      </c>
      <c r="P4">
        <v>116.38</v>
      </c>
      <c r="Q4">
        <v>793.26</v>
      </c>
      <c r="R4">
        <v>143.22</v>
      </c>
      <c r="S4">
        <v>86.27</v>
      </c>
      <c r="T4">
        <v>17869.560000000001</v>
      </c>
      <c r="U4">
        <v>0.6</v>
      </c>
      <c r="V4">
        <v>0.74</v>
      </c>
      <c r="W4">
        <v>0.27</v>
      </c>
      <c r="X4">
        <v>1.06</v>
      </c>
      <c r="Y4">
        <v>2</v>
      </c>
      <c r="Z4">
        <v>10</v>
      </c>
      <c r="AA4">
        <v>174.88504915268871</v>
      </c>
      <c r="AB4">
        <v>239.285439634444</v>
      </c>
      <c r="AC4">
        <v>216.4483731150257</v>
      </c>
      <c r="AD4">
        <v>174885.04915268871</v>
      </c>
      <c r="AE4">
        <v>239285.43963444399</v>
      </c>
      <c r="AF4">
        <v>1.8406822981383369E-5</v>
      </c>
      <c r="AG4">
        <v>13</v>
      </c>
      <c r="AH4">
        <v>216448.37311502569</v>
      </c>
    </row>
    <row r="5" spans="1:34" x14ac:dyDescent="0.25">
      <c r="A5">
        <v>3</v>
      </c>
      <c r="B5">
        <v>40</v>
      </c>
      <c r="C5" t="s">
        <v>34</v>
      </c>
      <c r="D5">
        <v>5.4115000000000002</v>
      </c>
      <c r="E5">
        <v>18.48</v>
      </c>
      <c r="F5">
        <v>16.14</v>
      </c>
      <c r="G5">
        <v>46.12</v>
      </c>
      <c r="H5">
        <v>0.75</v>
      </c>
      <c r="I5">
        <v>21</v>
      </c>
      <c r="J5">
        <v>93.55</v>
      </c>
      <c r="K5">
        <v>37.549999999999997</v>
      </c>
      <c r="L5">
        <v>4</v>
      </c>
      <c r="M5">
        <v>6</v>
      </c>
      <c r="N5">
        <v>12</v>
      </c>
      <c r="O5">
        <v>11772.07</v>
      </c>
      <c r="P5">
        <v>105.77</v>
      </c>
      <c r="Q5">
        <v>793.35</v>
      </c>
      <c r="R5">
        <v>131.77000000000001</v>
      </c>
      <c r="S5">
        <v>86.27</v>
      </c>
      <c r="T5">
        <v>12183.66</v>
      </c>
      <c r="U5">
        <v>0.65</v>
      </c>
      <c r="V5">
        <v>0.75</v>
      </c>
      <c r="W5">
        <v>0.27</v>
      </c>
      <c r="X5">
        <v>0.73</v>
      </c>
      <c r="Y5">
        <v>2</v>
      </c>
      <c r="Z5">
        <v>10</v>
      </c>
      <c r="AA5">
        <v>170.55301285396141</v>
      </c>
      <c r="AB5">
        <v>233.3581564545751</v>
      </c>
      <c r="AC5">
        <v>211.08678152284739</v>
      </c>
      <c r="AD5">
        <v>170553.01285396141</v>
      </c>
      <c r="AE5">
        <v>233358.1564545751</v>
      </c>
      <c r="AF5">
        <v>1.8879553177360899E-5</v>
      </c>
      <c r="AG5">
        <v>13</v>
      </c>
      <c r="AH5">
        <v>211086.78152284739</v>
      </c>
    </row>
    <row r="6" spans="1:34" x14ac:dyDescent="0.25">
      <c r="A6">
        <v>4</v>
      </c>
      <c r="B6">
        <v>40</v>
      </c>
      <c r="C6" t="s">
        <v>34</v>
      </c>
      <c r="D6">
        <v>5.4093</v>
      </c>
      <c r="E6">
        <v>18.489999999999998</v>
      </c>
      <c r="F6">
        <v>16.149999999999999</v>
      </c>
      <c r="G6">
        <v>46.14</v>
      </c>
      <c r="H6">
        <v>0.93</v>
      </c>
      <c r="I6">
        <v>21</v>
      </c>
      <c r="J6">
        <v>94.79</v>
      </c>
      <c r="K6">
        <v>37.549999999999997</v>
      </c>
      <c r="L6">
        <v>5</v>
      </c>
      <c r="M6">
        <v>0</v>
      </c>
      <c r="N6">
        <v>12.23</v>
      </c>
      <c r="O6">
        <v>11924.18</v>
      </c>
      <c r="P6">
        <v>107.15</v>
      </c>
      <c r="Q6">
        <v>793.34</v>
      </c>
      <c r="R6">
        <v>131.96</v>
      </c>
      <c r="S6">
        <v>86.27</v>
      </c>
      <c r="T6">
        <v>12278.25</v>
      </c>
      <c r="U6">
        <v>0.65</v>
      </c>
      <c r="V6">
        <v>0.75</v>
      </c>
      <c r="W6">
        <v>0.28000000000000003</v>
      </c>
      <c r="X6">
        <v>0.74</v>
      </c>
      <c r="Y6">
        <v>2</v>
      </c>
      <c r="Z6">
        <v>10</v>
      </c>
      <c r="AA6">
        <v>170.93100361056869</v>
      </c>
      <c r="AB6">
        <v>233.87534008354021</v>
      </c>
      <c r="AC6">
        <v>211.55460587213611</v>
      </c>
      <c r="AD6">
        <v>170931.0036105687</v>
      </c>
      <c r="AE6">
        <v>233875.34008354021</v>
      </c>
      <c r="AF6">
        <v>1.8871877853145769E-5</v>
      </c>
      <c r="AG6">
        <v>13</v>
      </c>
      <c r="AH6">
        <v>211554.6058721361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4"/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30</v>
      </c>
      <c r="C2" t="s">
        <v>34</v>
      </c>
      <c r="D2">
        <v>4.532</v>
      </c>
      <c r="E2">
        <v>22.07</v>
      </c>
      <c r="F2">
        <v>18.77</v>
      </c>
      <c r="G2">
        <v>12.11</v>
      </c>
      <c r="H2">
        <v>0.24</v>
      </c>
      <c r="I2">
        <v>93</v>
      </c>
      <c r="J2">
        <v>71.52</v>
      </c>
      <c r="K2">
        <v>32.270000000000003</v>
      </c>
      <c r="L2">
        <v>1</v>
      </c>
      <c r="M2">
        <v>91</v>
      </c>
      <c r="N2">
        <v>8.25</v>
      </c>
      <c r="O2">
        <v>9054.6</v>
      </c>
      <c r="P2">
        <v>127.01</v>
      </c>
      <c r="Q2">
        <v>793.64</v>
      </c>
      <c r="R2">
        <v>219.84</v>
      </c>
      <c r="S2">
        <v>86.27</v>
      </c>
      <c r="T2">
        <v>55861.01</v>
      </c>
      <c r="U2">
        <v>0.39</v>
      </c>
      <c r="V2">
        <v>0.65</v>
      </c>
      <c r="W2">
        <v>0.37</v>
      </c>
      <c r="X2">
        <v>3.36</v>
      </c>
      <c r="Y2">
        <v>2</v>
      </c>
      <c r="Z2">
        <v>10</v>
      </c>
      <c r="AA2">
        <v>204.29696857938521</v>
      </c>
      <c r="AB2">
        <v>279.52812535633768</v>
      </c>
      <c r="AC2">
        <v>252.85035339259889</v>
      </c>
      <c r="AD2">
        <v>204296.9685793852</v>
      </c>
      <c r="AE2">
        <v>279528.12535633781</v>
      </c>
      <c r="AF2">
        <v>1.775661750486824E-5</v>
      </c>
      <c r="AG2">
        <v>15</v>
      </c>
      <c r="AH2">
        <v>252850.35339259889</v>
      </c>
    </row>
    <row r="3" spans="1:34" x14ac:dyDescent="0.25">
      <c r="A3">
        <v>1</v>
      </c>
      <c r="B3">
        <v>30</v>
      </c>
      <c r="C3" t="s">
        <v>34</v>
      </c>
      <c r="D3">
        <v>5.24</v>
      </c>
      <c r="E3">
        <v>19.079999999999998</v>
      </c>
      <c r="F3">
        <v>16.649999999999999</v>
      </c>
      <c r="G3">
        <v>26.29</v>
      </c>
      <c r="H3">
        <v>0.48</v>
      </c>
      <c r="I3">
        <v>38</v>
      </c>
      <c r="J3">
        <v>72.7</v>
      </c>
      <c r="K3">
        <v>32.270000000000003</v>
      </c>
      <c r="L3">
        <v>2</v>
      </c>
      <c r="M3">
        <v>36</v>
      </c>
      <c r="N3">
        <v>8.43</v>
      </c>
      <c r="O3">
        <v>9200.25</v>
      </c>
      <c r="P3">
        <v>101.74</v>
      </c>
      <c r="Q3">
        <v>793.3</v>
      </c>
      <c r="R3">
        <v>149.02000000000001</v>
      </c>
      <c r="S3">
        <v>86.27</v>
      </c>
      <c r="T3">
        <v>20725.810000000001</v>
      </c>
      <c r="U3">
        <v>0.57999999999999996</v>
      </c>
      <c r="V3">
        <v>0.73</v>
      </c>
      <c r="W3">
        <v>0.28000000000000003</v>
      </c>
      <c r="X3">
        <v>1.24</v>
      </c>
      <c r="Y3">
        <v>2</v>
      </c>
      <c r="Z3">
        <v>10</v>
      </c>
      <c r="AA3">
        <v>168.13710980210851</v>
      </c>
      <c r="AB3">
        <v>230.05261131691111</v>
      </c>
      <c r="AC3">
        <v>208.09671297375931</v>
      </c>
      <c r="AD3">
        <v>168137.10980210849</v>
      </c>
      <c r="AE3">
        <v>230052.61131691109</v>
      </c>
      <c r="AF3">
        <v>2.0530599233342802E-5</v>
      </c>
      <c r="AG3">
        <v>13</v>
      </c>
      <c r="AH3">
        <v>208096.71297375931</v>
      </c>
    </row>
    <row r="4" spans="1:34" x14ac:dyDescent="0.25">
      <c r="A4">
        <v>2</v>
      </c>
      <c r="B4">
        <v>30</v>
      </c>
      <c r="C4" t="s">
        <v>34</v>
      </c>
      <c r="D4">
        <v>5.3419999999999996</v>
      </c>
      <c r="E4">
        <v>18.72</v>
      </c>
      <c r="F4">
        <v>16.440000000000001</v>
      </c>
      <c r="G4">
        <v>35.229999999999997</v>
      </c>
      <c r="H4">
        <v>0.71</v>
      </c>
      <c r="I4">
        <v>28</v>
      </c>
      <c r="J4">
        <v>73.88</v>
      </c>
      <c r="K4">
        <v>32.270000000000003</v>
      </c>
      <c r="L4">
        <v>3</v>
      </c>
      <c r="M4">
        <v>0</v>
      </c>
      <c r="N4">
        <v>8.61</v>
      </c>
      <c r="O4">
        <v>9346.23</v>
      </c>
      <c r="P4">
        <v>94.45</v>
      </c>
      <c r="Q4">
        <v>793.48</v>
      </c>
      <c r="R4">
        <v>141.19</v>
      </c>
      <c r="S4">
        <v>86.27</v>
      </c>
      <c r="T4">
        <v>16861</v>
      </c>
      <c r="U4">
        <v>0.61</v>
      </c>
      <c r="V4">
        <v>0.74</v>
      </c>
      <c r="W4">
        <v>0.3</v>
      </c>
      <c r="X4">
        <v>1.03</v>
      </c>
      <c r="Y4">
        <v>2</v>
      </c>
      <c r="Z4">
        <v>10</v>
      </c>
      <c r="AA4">
        <v>165.19187221752301</v>
      </c>
      <c r="AB4">
        <v>226.02280731897139</v>
      </c>
      <c r="AC4">
        <v>204.4515078135162</v>
      </c>
      <c r="AD4">
        <v>165191.87221752299</v>
      </c>
      <c r="AE4">
        <v>226022.80731897141</v>
      </c>
      <c r="AF4">
        <v>2.0930240668801001E-5</v>
      </c>
      <c r="AG4">
        <v>13</v>
      </c>
      <c r="AH4">
        <v>204451.50781351619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5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15</v>
      </c>
      <c r="C2" t="s">
        <v>34</v>
      </c>
      <c r="D2">
        <v>5.0552999999999999</v>
      </c>
      <c r="E2">
        <v>19.78</v>
      </c>
      <c r="F2">
        <v>17.47</v>
      </c>
      <c r="G2">
        <v>19.059999999999999</v>
      </c>
      <c r="H2">
        <v>0.43</v>
      </c>
      <c r="I2">
        <v>55</v>
      </c>
      <c r="J2">
        <v>39.78</v>
      </c>
      <c r="K2">
        <v>19.54</v>
      </c>
      <c r="L2">
        <v>1</v>
      </c>
      <c r="M2">
        <v>7</v>
      </c>
      <c r="N2">
        <v>4.24</v>
      </c>
      <c r="O2">
        <v>5140</v>
      </c>
      <c r="P2">
        <v>67.81</v>
      </c>
      <c r="Q2">
        <v>793.63</v>
      </c>
      <c r="R2">
        <v>174.54</v>
      </c>
      <c r="S2">
        <v>86.27</v>
      </c>
      <c r="T2">
        <v>33398.879999999997</v>
      </c>
      <c r="U2">
        <v>0.49</v>
      </c>
      <c r="V2">
        <v>0.7</v>
      </c>
      <c r="W2">
        <v>0.37</v>
      </c>
      <c r="X2">
        <v>2.06</v>
      </c>
      <c r="Y2">
        <v>2</v>
      </c>
      <c r="Z2">
        <v>10</v>
      </c>
      <c r="AA2">
        <v>154.22432537278851</v>
      </c>
      <c r="AB2">
        <v>211.01652587199499</v>
      </c>
      <c r="AC2">
        <v>190.87740480638621</v>
      </c>
      <c r="AD2">
        <v>154224.32537278839</v>
      </c>
      <c r="AE2">
        <v>211016.52587199511</v>
      </c>
      <c r="AF2">
        <v>2.6196492232575329E-5</v>
      </c>
      <c r="AG2">
        <v>13</v>
      </c>
      <c r="AH2">
        <v>190877.40480638621</v>
      </c>
    </row>
    <row r="3" spans="1:34" x14ac:dyDescent="0.25">
      <c r="A3">
        <v>1</v>
      </c>
      <c r="B3">
        <v>15</v>
      </c>
      <c r="C3" t="s">
        <v>34</v>
      </c>
      <c r="D3">
        <v>5.0651000000000002</v>
      </c>
      <c r="E3">
        <v>19.739999999999998</v>
      </c>
      <c r="F3">
        <v>17.440000000000001</v>
      </c>
      <c r="G3">
        <v>19.38</v>
      </c>
      <c r="H3">
        <v>0.84</v>
      </c>
      <c r="I3">
        <v>54</v>
      </c>
      <c r="J3">
        <v>40.89</v>
      </c>
      <c r="K3">
        <v>19.54</v>
      </c>
      <c r="L3">
        <v>2</v>
      </c>
      <c r="M3">
        <v>0</v>
      </c>
      <c r="N3">
        <v>4.3499999999999996</v>
      </c>
      <c r="O3">
        <v>5277.26</v>
      </c>
      <c r="P3">
        <v>69.16</v>
      </c>
      <c r="Q3">
        <v>793.57</v>
      </c>
      <c r="R3">
        <v>173.48</v>
      </c>
      <c r="S3">
        <v>86.27</v>
      </c>
      <c r="T3">
        <v>32876.239999999998</v>
      </c>
      <c r="U3">
        <v>0.5</v>
      </c>
      <c r="V3">
        <v>0.7</v>
      </c>
      <c r="W3">
        <v>0.38</v>
      </c>
      <c r="X3">
        <v>2.0299999999999998</v>
      </c>
      <c r="Y3">
        <v>2</v>
      </c>
      <c r="Z3">
        <v>10</v>
      </c>
      <c r="AA3">
        <v>154.49591607693691</v>
      </c>
      <c r="AB3">
        <v>211.38812825514711</v>
      </c>
      <c r="AC3">
        <v>191.2135419796376</v>
      </c>
      <c r="AD3">
        <v>154495.9160769369</v>
      </c>
      <c r="AE3">
        <v>211388.12825514711</v>
      </c>
      <c r="AF3">
        <v>2.624727569228676E-5</v>
      </c>
      <c r="AG3">
        <v>13</v>
      </c>
      <c r="AH3">
        <v>191213.54197963761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6"/>
  <dimension ref="A1:AH11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70</v>
      </c>
      <c r="C2" t="s">
        <v>34</v>
      </c>
      <c r="D2">
        <v>3.3216999999999999</v>
      </c>
      <c r="E2">
        <v>30.11</v>
      </c>
      <c r="F2">
        <v>22.53</v>
      </c>
      <c r="G2">
        <v>7.31</v>
      </c>
      <c r="H2">
        <v>0.12</v>
      </c>
      <c r="I2">
        <v>185</v>
      </c>
      <c r="J2">
        <v>141.81</v>
      </c>
      <c r="K2">
        <v>47.83</v>
      </c>
      <c r="L2">
        <v>1</v>
      </c>
      <c r="M2">
        <v>183</v>
      </c>
      <c r="N2">
        <v>22.98</v>
      </c>
      <c r="O2">
        <v>17723.39</v>
      </c>
      <c r="P2">
        <v>252.63</v>
      </c>
      <c r="Q2">
        <v>793.79</v>
      </c>
      <c r="R2">
        <v>346.11</v>
      </c>
      <c r="S2">
        <v>86.27</v>
      </c>
      <c r="T2">
        <v>118532.53</v>
      </c>
      <c r="U2">
        <v>0.25</v>
      </c>
      <c r="V2">
        <v>0.54</v>
      </c>
      <c r="W2">
        <v>0.52</v>
      </c>
      <c r="X2">
        <v>7.11</v>
      </c>
      <c r="Y2">
        <v>2</v>
      </c>
      <c r="Z2">
        <v>10</v>
      </c>
      <c r="AA2">
        <v>354.54432049777341</v>
      </c>
      <c r="AB2">
        <v>485.10318069656103</v>
      </c>
      <c r="AC2">
        <v>438.80561397747073</v>
      </c>
      <c r="AD2">
        <v>354544.32049777341</v>
      </c>
      <c r="AE2">
        <v>485103.180696561</v>
      </c>
      <c r="AF2">
        <v>9.2469962427663601E-6</v>
      </c>
      <c r="AG2">
        <v>20</v>
      </c>
      <c r="AH2">
        <v>438805.61397747073</v>
      </c>
    </row>
    <row r="3" spans="1:34" x14ac:dyDescent="0.25">
      <c r="A3">
        <v>1</v>
      </c>
      <c r="B3">
        <v>70</v>
      </c>
      <c r="C3" t="s">
        <v>34</v>
      </c>
      <c r="D3">
        <v>4.5387000000000004</v>
      </c>
      <c r="E3">
        <v>22.03</v>
      </c>
      <c r="F3">
        <v>17.75</v>
      </c>
      <c r="G3">
        <v>15</v>
      </c>
      <c r="H3">
        <v>0.25</v>
      </c>
      <c r="I3">
        <v>71</v>
      </c>
      <c r="J3">
        <v>143.16999999999999</v>
      </c>
      <c r="K3">
        <v>47.83</v>
      </c>
      <c r="L3">
        <v>2</v>
      </c>
      <c r="M3">
        <v>69</v>
      </c>
      <c r="N3">
        <v>23.34</v>
      </c>
      <c r="O3">
        <v>17891.86</v>
      </c>
      <c r="P3">
        <v>193.82</v>
      </c>
      <c r="Q3">
        <v>793.39</v>
      </c>
      <c r="R3">
        <v>186.24</v>
      </c>
      <c r="S3">
        <v>86.27</v>
      </c>
      <c r="T3">
        <v>39168.01</v>
      </c>
      <c r="U3">
        <v>0.46</v>
      </c>
      <c r="V3">
        <v>0.69</v>
      </c>
      <c r="W3">
        <v>0.31</v>
      </c>
      <c r="X3">
        <v>2.34</v>
      </c>
      <c r="Y3">
        <v>2</v>
      </c>
      <c r="Z3">
        <v>10</v>
      </c>
      <c r="AA3">
        <v>236.9466660444352</v>
      </c>
      <c r="AB3">
        <v>324.20088183099051</v>
      </c>
      <c r="AC3">
        <v>293.25960468793238</v>
      </c>
      <c r="AD3">
        <v>236946.6660444352</v>
      </c>
      <c r="AE3">
        <v>324200.88183099037</v>
      </c>
      <c r="AF3">
        <v>1.263489834935235E-5</v>
      </c>
      <c r="AG3">
        <v>15</v>
      </c>
      <c r="AH3">
        <v>293259.60468793241</v>
      </c>
    </row>
    <row r="4" spans="1:34" x14ac:dyDescent="0.25">
      <c r="A4">
        <v>2</v>
      </c>
      <c r="B4">
        <v>70</v>
      </c>
      <c r="C4" t="s">
        <v>34</v>
      </c>
      <c r="D4">
        <v>4.8581000000000003</v>
      </c>
      <c r="E4">
        <v>20.58</v>
      </c>
      <c r="F4">
        <v>17.059999999999999</v>
      </c>
      <c r="G4">
        <v>22.74</v>
      </c>
      <c r="H4">
        <v>0.37</v>
      </c>
      <c r="I4">
        <v>45</v>
      </c>
      <c r="J4">
        <v>144.54</v>
      </c>
      <c r="K4">
        <v>47.83</v>
      </c>
      <c r="L4">
        <v>3</v>
      </c>
      <c r="M4">
        <v>43</v>
      </c>
      <c r="N4">
        <v>23.71</v>
      </c>
      <c r="O4">
        <v>18060.849999999999</v>
      </c>
      <c r="P4">
        <v>181.7</v>
      </c>
      <c r="Q4">
        <v>793.5</v>
      </c>
      <c r="R4">
        <v>162.87</v>
      </c>
      <c r="S4">
        <v>86.27</v>
      </c>
      <c r="T4">
        <v>27616.33</v>
      </c>
      <c r="U4">
        <v>0.53</v>
      </c>
      <c r="V4">
        <v>0.71</v>
      </c>
      <c r="W4">
        <v>0.28999999999999998</v>
      </c>
      <c r="X4">
        <v>1.64</v>
      </c>
      <c r="Y4">
        <v>2</v>
      </c>
      <c r="Z4">
        <v>10</v>
      </c>
      <c r="AA4">
        <v>216.7290227350357</v>
      </c>
      <c r="AB4">
        <v>296.53821031561091</v>
      </c>
      <c r="AC4">
        <v>268.23701971716872</v>
      </c>
      <c r="AD4">
        <v>216729.02273503569</v>
      </c>
      <c r="AE4">
        <v>296538.21031561092</v>
      </c>
      <c r="AF4">
        <v>1.3524048663932099E-5</v>
      </c>
      <c r="AG4">
        <v>14</v>
      </c>
      <c r="AH4">
        <v>268237.01971716859</v>
      </c>
    </row>
    <row r="5" spans="1:34" x14ac:dyDescent="0.25">
      <c r="A5">
        <v>3</v>
      </c>
      <c r="B5">
        <v>70</v>
      </c>
      <c r="C5" t="s">
        <v>34</v>
      </c>
      <c r="D5">
        <v>5.0614999999999997</v>
      </c>
      <c r="E5">
        <v>19.760000000000002</v>
      </c>
      <c r="F5">
        <v>16.600000000000001</v>
      </c>
      <c r="G5">
        <v>31.13</v>
      </c>
      <c r="H5">
        <v>0.49</v>
      </c>
      <c r="I5">
        <v>32</v>
      </c>
      <c r="J5">
        <v>145.91999999999999</v>
      </c>
      <c r="K5">
        <v>47.83</v>
      </c>
      <c r="L5">
        <v>4</v>
      </c>
      <c r="M5">
        <v>30</v>
      </c>
      <c r="N5">
        <v>24.09</v>
      </c>
      <c r="O5">
        <v>18230.349999999999</v>
      </c>
      <c r="P5">
        <v>172.15</v>
      </c>
      <c r="Q5">
        <v>793.38</v>
      </c>
      <c r="R5">
        <v>148.07</v>
      </c>
      <c r="S5">
        <v>86.27</v>
      </c>
      <c r="T5">
        <v>20279.28</v>
      </c>
      <c r="U5">
        <v>0.57999999999999996</v>
      </c>
      <c r="V5">
        <v>0.73</v>
      </c>
      <c r="W5">
        <v>0.27</v>
      </c>
      <c r="X5">
        <v>1.19</v>
      </c>
      <c r="Y5">
        <v>2</v>
      </c>
      <c r="Z5">
        <v>10</v>
      </c>
      <c r="AA5">
        <v>200.4882086896024</v>
      </c>
      <c r="AB5">
        <v>274.31681204451218</v>
      </c>
      <c r="AC5">
        <v>248.13640050912809</v>
      </c>
      <c r="AD5">
        <v>200488.20868960241</v>
      </c>
      <c r="AE5">
        <v>274316.81204451219</v>
      </c>
      <c r="AF5">
        <v>1.4090276509847949E-5</v>
      </c>
      <c r="AG5">
        <v>13</v>
      </c>
      <c r="AH5">
        <v>248136.40050912811</v>
      </c>
    </row>
    <row r="6" spans="1:34" x14ac:dyDescent="0.25">
      <c r="A6">
        <v>4</v>
      </c>
      <c r="B6">
        <v>70</v>
      </c>
      <c r="C6" t="s">
        <v>34</v>
      </c>
      <c r="D6">
        <v>5.2297000000000002</v>
      </c>
      <c r="E6">
        <v>19.12</v>
      </c>
      <c r="F6">
        <v>16.170000000000002</v>
      </c>
      <c r="G6">
        <v>38.81</v>
      </c>
      <c r="H6">
        <v>0.6</v>
      </c>
      <c r="I6">
        <v>25</v>
      </c>
      <c r="J6">
        <v>147.30000000000001</v>
      </c>
      <c r="K6">
        <v>47.83</v>
      </c>
      <c r="L6">
        <v>5</v>
      </c>
      <c r="M6">
        <v>23</v>
      </c>
      <c r="N6">
        <v>24.47</v>
      </c>
      <c r="O6">
        <v>18400.38</v>
      </c>
      <c r="P6">
        <v>161.97999999999999</v>
      </c>
      <c r="Q6">
        <v>793.33</v>
      </c>
      <c r="R6">
        <v>133.06</v>
      </c>
      <c r="S6">
        <v>86.27</v>
      </c>
      <c r="T6">
        <v>12808.07</v>
      </c>
      <c r="U6">
        <v>0.65</v>
      </c>
      <c r="V6">
        <v>0.75</v>
      </c>
      <c r="W6">
        <v>0.26</v>
      </c>
      <c r="X6">
        <v>0.76</v>
      </c>
      <c r="Y6">
        <v>2</v>
      </c>
      <c r="Z6">
        <v>10</v>
      </c>
      <c r="AA6">
        <v>194.81047649007701</v>
      </c>
      <c r="AB6">
        <v>266.548288365259</v>
      </c>
      <c r="AC6">
        <v>241.10929382662891</v>
      </c>
      <c r="AD6">
        <v>194810.47649007701</v>
      </c>
      <c r="AE6">
        <v>266548.28836525901</v>
      </c>
      <c r="AF6">
        <v>1.4558514089410621E-5</v>
      </c>
      <c r="AG6">
        <v>13</v>
      </c>
      <c r="AH6">
        <v>241109.29382662891</v>
      </c>
    </row>
    <row r="7" spans="1:34" x14ac:dyDescent="0.25">
      <c r="A7">
        <v>5</v>
      </c>
      <c r="B7">
        <v>70</v>
      </c>
      <c r="C7" t="s">
        <v>34</v>
      </c>
      <c r="D7">
        <v>5.2880000000000003</v>
      </c>
      <c r="E7">
        <v>18.91</v>
      </c>
      <c r="F7">
        <v>16.100000000000001</v>
      </c>
      <c r="G7">
        <v>48.31</v>
      </c>
      <c r="H7">
        <v>0.71</v>
      </c>
      <c r="I7">
        <v>20</v>
      </c>
      <c r="J7">
        <v>148.68</v>
      </c>
      <c r="K7">
        <v>47.83</v>
      </c>
      <c r="L7">
        <v>6</v>
      </c>
      <c r="M7">
        <v>18</v>
      </c>
      <c r="N7">
        <v>24.85</v>
      </c>
      <c r="O7">
        <v>18570.939999999999</v>
      </c>
      <c r="P7">
        <v>156.78</v>
      </c>
      <c r="Q7">
        <v>793.26</v>
      </c>
      <c r="R7">
        <v>131.21</v>
      </c>
      <c r="S7">
        <v>86.27</v>
      </c>
      <c r="T7">
        <v>11908.65</v>
      </c>
      <c r="U7">
        <v>0.66</v>
      </c>
      <c r="V7">
        <v>0.76</v>
      </c>
      <c r="W7">
        <v>0.25</v>
      </c>
      <c r="X7">
        <v>0.69</v>
      </c>
      <c r="Y7">
        <v>2</v>
      </c>
      <c r="Z7">
        <v>10</v>
      </c>
      <c r="AA7">
        <v>192.61881035957069</v>
      </c>
      <c r="AB7">
        <v>263.54955407601619</v>
      </c>
      <c r="AC7">
        <v>238.39675452920051</v>
      </c>
      <c r="AD7">
        <v>192618.81035957069</v>
      </c>
      <c r="AE7">
        <v>263549.55407601618</v>
      </c>
      <c r="AF7">
        <v>1.4720810468058079E-5</v>
      </c>
      <c r="AG7">
        <v>13</v>
      </c>
      <c r="AH7">
        <v>238396.75452920049</v>
      </c>
    </row>
    <row r="8" spans="1:34" x14ac:dyDescent="0.25">
      <c r="A8">
        <v>6</v>
      </c>
      <c r="B8">
        <v>70</v>
      </c>
      <c r="C8" t="s">
        <v>34</v>
      </c>
      <c r="D8">
        <v>5.3331999999999997</v>
      </c>
      <c r="E8">
        <v>18.75</v>
      </c>
      <c r="F8">
        <v>16.03</v>
      </c>
      <c r="G8">
        <v>56.58</v>
      </c>
      <c r="H8">
        <v>0.83</v>
      </c>
      <c r="I8">
        <v>17</v>
      </c>
      <c r="J8">
        <v>150.07</v>
      </c>
      <c r="K8">
        <v>47.83</v>
      </c>
      <c r="L8">
        <v>7</v>
      </c>
      <c r="M8">
        <v>15</v>
      </c>
      <c r="N8">
        <v>25.24</v>
      </c>
      <c r="O8">
        <v>18742.03</v>
      </c>
      <c r="P8">
        <v>150.28</v>
      </c>
      <c r="Q8">
        <v>793.23</v>
      </c>
      <c r="R8">
        <v>128.82</v>
      </c>
      <c r="S8">
        <v>86.27</v>
      </c>
      <c r="T8">
        <v>10727.67</v>
      </c>
      <c r="U8">
        <v>0.67</v>
      </c>
      <c r="V8">
        <v>0.76</v>
      </c>
      <c r="W8">
        <v>0.25</v>
      </c>
      <c r="X8">
        <v>0.62</v>
      </c>
      <c r="Y8">
        <v>2</v>
      </c>
      <c r="Z8">
        <v>10</v>
      </c>
      <c r="AA8">
        <v>190.2986362255939</v>
      </c>
      <c r="AB8">
        <v>260.37498946705199</v>
      </c>
      <c r="AC8">
        <v>235.52516591098541</v>
      </c>
      <c r="AD8">
        <v>190298.63622559389</v>
      </c>
      <c r="AE8">
        <v>260374.98946705199</v>
      </c>
      <c r="AF8">
        <v>1.48466388782616E-5</v>
      </c>
      <c r="AG8">
        <v>13</v>
      </c>
      <c r="AH8">
        <v>235525.16591098541</v>
      </c>
    </row>
    <row r="9" spans="1:34" x14ac:dyDescent="0.25">
      <c r="A9">
        <v>7</v>
      </c>
      <c r="B9">
        <v>70</v>
      </c>
      <c r="C9" t="s">
        <v>34</v>
      </c>
      <c r="D9">
        <v>5.3924000000000003</v>
      </c>
      <c r="E9">
        <v>18.54</v>
      </c>
      <c r="F9">
        <v>15.91</v>
      </c>
      <c r="G9">
        <v>68.19</v>
      </c>
      <c r="H9">
        <v>0.94</v>
      </c>
      <c r="I9">
        <v>14</v>
      </c>
      <c r="J9">
        <v>151.46</v>
      </c>
      <c r="K9">
        <v>47.83</v>
      </c>
      <c r="L9">
        <v>8</v>
      </c>
      <c r="M9">
        <v>11</v>
      </c>
      <c r="N9">
        <v>25.63</v>
      </c>
      <c r="O9">
        <v>18913.66</v>
      </c>
      <c r="P9">
        <v>143.46</v>
      </c>
      <c r="Q9">
        <v>793.23</v>
      </c>
      <c r="R9">
        <v>124.7</v>
      </c>
      <c r="S9">
        <v>86.27</v>
      </c>
      <c r="T9">
        <v>8683.51</v>
      </c>
      <c r="U9">
        <v>0.69</v>
      </c>
      <c r="V9">
        <v>0.77</v>
      </c>
      <c r="W9">
        <v>0.25</v>
      </c>
      <c r="X9">
        <v>0.5</v>
      </c>
      <c r="Y9">
        <v>2</v>
      </c>
      <c r="Z9">
        <v>10</v>
      </c>
      <c r="AA9">
        <v>187.7026740549172</v>
      </c>
      <c r="AB9">
        <v>256.8230794993658</v>
      </c>
      <c r="AC9">
        <v>232.3122452454771</v>
      </c>
      <c r="AD9">
        <v>187702.67405491721</v>
      </c>
      <c r="AE9">
        <v>256823.07949936579</v>
      </c>
      <c r="AF9">
        <v>1.50114406898556E-5</v>
      </c>
      <c r="AG9">
        <v>13</v>
      </c>
      <c r="AH9">
        <v>232312.2452454771</v>
      </c>
    </row>
    <row r="10" spans="1:34" x14ac:dyDescent="0.25">
      <c r="A10">
        <v>8</v>
      </c>
      <c r="B10">
        <v>70</v>
      </c>
      <c r="C10" t="s">
        <v>34</v>
      </c>
      <c r="D10">
        <v>5.4253999999999998</v>
      </c>
      <c r="E10">
        <v>18.43</v>
      </c>
      <c r="F10">
        <v>15.83</v>
      </c>
      <c r="G10">
        <v>73.05</v>
      </c>
      <c r="H10">
        <v>1.04</v>
      </c>
      <c r="I10">
        <v>13</v>
      </c>
      <c r="J10">
        <v>152.85</v>
      </c>
      <c r="K10">
        <v>47.83</v>
      </c>
      <c r="L10">
        <v>9</v>
      </c>
      <c r="M10">
        <v>1</v>
      </c>
      <c r="N10">
        <v>26.03</v>
      </c>
      <c r="O10">
        <v>19085.830000000002</v>
      </c>
      <c r="P10">
        <v>138.87</v>
      </c>
      <c r="Q10">
        <v>793.26</v>
      </c>
      <c r="R10">
        <v>121.44</v>
      </c>
      <c r="S10">
        <v>86.27</v>
      </c>
      <c r="T10">
        <v>7057.97</v>
      </c>
      <c r="U10">
        <v>0.71</v>
      </c>
      <c r="V10">
        <v>0.77</v>
      </c>
      <c r="W10">
        <v>0.25</v>
      </c>
      <c r="X10">
        <v>0.42</v>
      </c>
      <c r="Y10">
        <v>2</v>
      </c>
      <c r="Z10">
        <v>10</v>
      </c>
      <c r="AA10">
        <v>176.34173249853251</v>
      </c>
      <c r="AB10">
        <v>241.27853805256009</v>
      </c>
      <c r="AC10">
        <v>218.2512530174487</v>
      </c>
      <c r="AD10">
        <v>176341.73249853251</v>
      </c>
      <c r="AE10">
        <v>241278.53805256009</v>
      </c>
      <c r="AF10">
        <v>1.5103306564561709E-5</v>
      </c>
      <c r="AG10">
        <v>12</v>
      </c>
      <c r="AH10">
        <v>218251.2530174487</v>
      </c>
    </row>
    <row r="11" spans="1:34" x14ac:dyDescent="0.25">
      <c r="A11">
        <v>9</v>
      </c>
      <c r="B11">
        <v>70</v>
      </c>
      <c r="C11" t="s">
        <v>34</v>
      </c>
      <c r="D11">
        <v>5.4275000000000002</v>
      </c>
      <c r="E11">
        <v>18.420000000000002</v>
      </c>
      <c r="F11">
        <v>15.82</v>
      </c>
      <c r="G11">
        <v>73.02</v>
      </c>
      <c r="H11">
        <v>1.1499999999999999</v>
      </c>
      <c r="I11">
        <v>13</v>
      </c>
      <c r="J11">
        <v>154.25</v>
      </c>
      <c r="K11">
        <v>47.83</v>
      </c>
      <c r="L11">
        <v>10</v>
      </c>
      <c r="M11">
        <v>0</v>
      </c>
      <c r="N11">
        <v>26.43</v>
      </c>
      <c r="O11">
        <v>19258.55</v>
      </c>
      <c r="P11">
        <v>139.79</v>
      </c>
      <c r="Q11">
        <v>793.26</v>
      </c>
      <c r="R11">
        <v>121.17</v>
      </c>
      <c r="S11">
        <v>86.27</v>
      </c>
      <c r="T11">
        <v>6923.36</v>
      </c>
      <c r="U11">
        <v>0.71</v>
      </c>
      <c r="V11">
        <v>0.77</v>
      </c>
      <c r="W11">
        <v>0.25</v>
      </c>
      <c r="X11">
        <v>0.41</v>
      </c>
      <c r="Y11">
        <v>2</v>
      </c>
      <c r="Z11">
        <v>10</v>
      </c>
      <c r="AA11">
        <v>176.53443266184979</v>
      </c>
      <c r="AB11">
        <v>241.54219891734201</v>
      </c>
      <c r="AC11">
        <v>218.48975045934631</v>
      </c>
      <c r="AD11">
        <v>176534.4326618498</v>
      </c>
      <c r="AE11">
        <v>241542.198917342</v>
      </c>
      <c r="AF11">
        <v>1.5109152574770279E-5</v>
      </c>
      <c r="AG11">
        <v>12</v>
      </c>
      <c r="AH11">
        <v>218489.75045934631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7"/>
  <dimension ref="A1:AH1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90</v>
      </c>
      <c r="C2" t="s">
        <v>34</v>
      </c>
      <c r="D2">
        <v>2.8315000000000001</v>
      </c>
      <c r="E2">
        <v>35.32</v>
      </c>
      <c r="F2">
        <v>24.58</v>
      </c>
      <c r="G2">
        <v>6.3</v>
      </c>
      <c r="H2">
        <v>0.1</v>
      </c>
      <c r="I2">
        <v>234</v>
      </c>
      <c r="J2">
        <v>176.73</v>
      </c>
      <c r="K2">
        <v>52.44</v>
      </c>
      <c r="L2">
        <v>1</v>
      </c>
      <c r="M2">
        <v>232</v>
      </c>
      <c r="N2">
        <v>33.29</v>
      </c>
      <c r="O2">
        <v>22031.19</v>
      </c>
      <c r="P2">
        <v>319.45</v>
      </c>
      <c r="Q2">
        <v>793.78</v>
      </c>
      <c r="R2">
        <v>415.02</v>
      </c>
      <c r="S2">
        <v>86.27</v>
      </c>
      <c r="T2">
        <v>152746.94</v>
      </c>
      <c r="U2">
        <v>0.21</v>
      </c>
      <c r="V2">
        <v>0.5</v>
      </c>
      <c r="W2">
        <v>0.59</v>
      </c>
      <c r="X2">
        <v>9.15</v>
      </c>
      <c r="Y2">
        <v>2</v>
      </c>
      <c r="Z2">
        <v>10</v>
      </c>
      <c r="AA2">
        <v>459.62145952698091</v>
      </c>
      <c r="AB2">
        <v>628.87435799252683</v>
      </c>
      <c r="AC2">
        <v>568.85547189642421</v>
      </c>
      <c r="AD2">
        <v>459621.45952698088</v>
      </c>
      <c r="AE2">
        <v>628874.35799252684</v>
      </c>
      <c r="AF2">
        <v>7.1224835217105749E-6</v>
      </c>
      <c r="AG2">
        <v>23</v>
      </c>
      <c r="AH2">
        <v>568855.47189642419</v>
      </c>
    </row>
    <row r="3" spans="1:34" x14ac:dyDescent="0.25">
      <c r="A3">
        <v>1</v>
      </c>
      <c r="B3">
        <v>90</v>
      </c>
      <c r="C3" t="s">
        <v>34</v>
      </c>
      <c r="D3">
        <v>4.1787999999999998</v>
      </c>
      <c r="E3">
        <v>23.93</v>
      </c>
      <c r="F3">
        <v>18.45</v>
      </c>
      <c r="G3">
        <v>12.87</v>
      </c>
      <c r="H3">
        <v>0.2</v>
      </c>
      <c r="I3">
        <v>86</v>
      </c>
      <c r="J3">
        <v>178.21</v>
      </c>
      <c r="K3">
        <v>52.44</v>
      </c>
      <c r="L3">
        <v>2</v>
      </c>
      <c r="M3">
        <v>84</v>
      </c>
      <c r="N3">
        <v>33.770000000000003</v>
      </c>
      <c r="O3">
        <v>22213.89</v>
      </c>
      <c r="P3">
        <v>235.68</v>
      </c>
      <c r="Q3">
        <v>793.46</v>
      </c>
      <c r="R3">
        <v>209.07</v>
      </c>
      <c r="S3">
        <v>86.27</v>
      </c>
      <c r="T3">
        <v>50511.62</v>
      </c>
      <c r="U3">
        <v>0.41</v>
      </c>
      <c r="V3">
        <v>0.66</v>
      </c>
      <c r="W3">
        <v>0.36</v>
      </c>
      <c r="X3">
        <v>3.04</v>
      </c>
      <c r="Y3">
        <v>2</v>
      </c>
      <c r="Z3">
        <v>10</v>
      </c>
      <c r="AA3">
        <v>275.17604155406258</v>
      </c>
      <c r="AB3">
        <v>376.50799996443112</v>
      </c>
      <c r="AC3">
        <v>340.57460488012191</v>
      </c>
      <c r="AD3">
        <v>275176.04155406263</v>
      </c>
      <c r="AE3">
        <v>376507.99996443099</v>
      </c>
      <c r="AF3">
        <v>1.0511543048039609E-5</v>
      </c>
      <c r="AG3">
        <v>16</v>
      </c>
      <c r="AH3">
        <v>340574.60488012183</v>
      </c>
    </row>
    <row r="4" spans="1:34" x14ac:dyDescent="0.25">
      <c r="A4">
        <v>2</v>
      </c>
      <c r="B4">
        <v>90</v>
      </c>
      <c r="C4" t="s">
        <v>34</v>
      </c>
      <c r="D4">
        <v>4.5934999999999997</v>
      </c>
      <c r="E4">
        <v>21.77</v>
      </c>
      <c r="F4">
        <v>17.43</v>
      </c>
      <c r="G4">
        <v>19.37</v>
      </c>
      <c r="H4">
        <v>0.3</v>
      </c>
      <c r="I4">
        <v>54</v>
      </c>
      <c r="J4">
        <v>179.7</v>
      </c>
      <c r="K4">
        <v>52.44</v>
      </c>
      <c r="L4">
        <v>3</v>
      </c>
      <c r="M4">
        <v>52</v>
      </c>
      <c r="N4">
        <v>34.26</v>
      </c>
      <c r="O4">
        <v>22397.24</v>
      </c>
      <c r="P4">
        <v>219.29</v>
      </c>
      <c r="Q4">
        <v>793.35</v>
      </c>
      <c r="R4">
        <v>175.56</v>
      </c>
      <c r="S4">
        <v>86.27</v>
      </c>
      <c r="T4">
        <v>33912.699999999997</v>
      </c>
      <c r="U4">
        <v>0.49</v>
      </c>
      <c r="V4">
        <v>0.7</v>
      </c>
      <c r="W4">
        <v>0.31</v>
      </c>
      <c r="X4">
        <v>2.02</v>
      </c>
      <c r="Y4">
        <v>2</v>
      </c>
      <c r="Z4">
        <v>10</v>
      </c>
      <c r="AA4">
        <v>247.9084802059289</v>
      </c>
      <c r="AB4">
        <v>339.19931956784848</v>
      </c>
      <c r="AC4">
        <v>306.82661257762908</v>
      </c>
      <c r="AD4">
        <v>247908.48020592891</v>
      </c>
      <c r="AE4">
        <v>339199.31956784852</v>
      </c>
      <c r="AF4">
        <v>1.155469823661576E-5</v>
      </c>
      <c r="AG4">
        <v>15</v>
      </c>
      <c r="AH4">
        <v>306826.61257762922</v>
      </c>
    </row>
    <row r="5" spans="1:34" x14ac:dyDescent="0.25">
      <c r="A5">
        <v>3</v>
      </c>
      <c r="B5">
        <v>90</v>
      </c>
      <c r="C5" t="s">
        <v>34</v>
      </c>
      <c r="D5">
        <v>4.8834</v>
      </c>
      <c r="E5">
        <v>20.48</v>
      </c>
      <c r="F5">
        <v>16.71</v>
      </c>
      <c r="G5">
        <v>26.38</v>
      </c>
      <c r="H5">
        <v>0.39</v>
      </c>
      <c r="I5">
        <v>38</v>
      </c>
      <c r="J5">
        <v>181.19</v>
      </c>
      <c r="K5">
        <v>52.44</v>
      </c>
      <c r="L5">
        <v>4</v>
      </c>
      <c r="M5">
        <v>36</v>
      </c>
      <c r="N5">
        <v>34.75</v>
      </c>
      <c r="O5">
        <v>22581.25</v>
      </c>
      <c r="P5">
        <v>206.01</v>
      </c>
      <c r="Q5">
        <v>793.35</v>
      </c>
      <c r="R5">
        <v>150.85</v>
      </c>
      <c r="S5">
        <v>86.27</v>
      </c>
      <c r="T5">
        <v>21639.21</v>
      </c>
      <c r="U5">
        <v>0.56999999999999995</v>
      </c>
      <c r="V5">
        <v>0.73</v>
      </c>
      <c r="W5">
        <v>0.28000000000000003</v>
      </c>
      <c r="X5">
        <v>1.29</v>
      </c>
      <c r="Y5">
        <v>2</v>
      </c>
      <c r="Z5">
        <v>10</v>
      </c>
      <c r="AA5">
        <v>227.12398200526479</v>
      </c>
      <c r="AB5">
        <v>310.76105218236842</v>
      </c>
      <c r="AC5">
        <v>281.10245351805122</v>
      </c>
      <c r="AD5">
        <v>227123.98200526481</v>
      </c>
      <c r="AE5">
        <v>310761.05218236841</v>
      </c>
      <c r="AF5">
        <v>1.228392584493075E-5</v>
      </c>
      <c r="AG5">
        <v>14</v>
      </c>
      <c r="AH5">
        <v>281102.45351805119</v>
      </c>
    </row>
    <row r="6" spans="1:34" x14ac:dyDescent="0.25">
      <c r="A6">
        <v>4</v>
      </c>
      <c r="B6">
        <v>90</v>
      </c>
      <c r="C6" t="s">
        <v>34</v>
      </c>
      <c r="D6">
        <v>4.9996999999999998</v>
      </c>
      <c r="E6">
        <v>20</v>
      </c>
      <c r="F6">
        <v>16.510000000000002</v>
      </c>
      <c r="G6">
        <v>33.03</v>
      </c>
      <c r="H6">
        <v>0.49</v>
      </c>
      <c r="I6">
        <v>30</v>
      </c>
      <c r="J6">
        <v>182.69</v>
      </c>
      <c r="K6">
        <v>52.44</v>
      </c>
      <c r="L6">
        <v>5</v>
      </c>
      <c r="M6">
        <v>28</v>
      </c>
      <c r="N6">
        <v>35.25</v>
      </c>
      <c r="O6">
        <v>22766.06</v>
      </c>
      <c r="P6">
        <v>200.45</v>
      </c>
      <c r="Q6">
        <v>793.33</v>
      </c>
      <c r="R6">
        <v>144.88999999999999</v>
      </c>
      <c r="S6">
        <v>86.27</v>
      </c>
      <c r="T6">
        <v>18699.71</v>
      </c>
      <c r="U6">
        <v>0.6</v>
      </c>
      <c r="V6">
        <v>0.74</v>
      </c>
      <c r="W6">
        <v>0.27</v>
      </c>
      <c r="X6">
        <v>1.1000000000000001</v>
      </c>
      <c r="Y6">
        <v>2</v>
      </c>
      <c r="Z6">
        <v>10</v>
      </c>
      <c r="AA6">
        <v>223.18738295138181</v>
      </c>
      <c r="AB6">
        <v>305.37482368635528</v>
      </c>
      <c r="AC6">
        <v>276.23027911007671</v>
      </c>
      <c r="AD6">
        <v>223187.38295138179</v>
      </c>
      <c r="AE6">
        <v>305374.82368635532</v>
      </c>
      <c r="AF6">
        <v>1.257647213967733E-5</v>
      </c>
      <c r="AG6">
        <v>14</v>
      </c>
      <c r="AH6">
        <v>276230.27911007672</v>
      </c>
    </row>
    <row r="7" spans="1:34" x14ac:dyDescent="0.25">
      <c r="A7">
        <v>5</v>
      </c>
      <c r="B7">
        <v>90</v>
      </c>
      <c r="C7" t="s">
        <v>34</v>
      </c>
      <c r="D7">
        <v>5.1608999999999998</v>
      </c>
      <c r="E7">
        <v>19.38</v>
      </c>
      <c r="F7">
        <v>16.100000000000001</v>
      </c>
      <c r="G7">
        <v>40.26</v>
      </c>
      <c r="H7">
        <v>0.57999999999999996</v>
      </c>
      <c r="I7">
        <v>24</v>
      </c>
      <c r="J7">
        <v>184.19</v>
      </c>
      <c r="K7">
        <v>52.44</v>
      </c>
      <c r="L7">
        <v>6</v>
      </c>
      <c r="M7">
        <v>22</v>
      </c>
      <c r="N7">
        <v>35.75</v>
      </c>
      <c r="O7">
        <v>22951.43</v>
      </c>
      <c r="P7">
        <v>191.65</v>
      </c>
      <c r="Q7">
        <v>793.22</v>
      </c>
      <c r="R7">
        <v>130.87</v>
      </c>
      <c r="S7">
        <v>86.27</v>
      </c>
      <c r="T7">
        <v>11718.23</v>
      </c>
      <c r="U7">
        <v>0.66</v>
      </c>
      <c r="V7">
        <v>0.76</v>
      </c>
      <c r="W7">
        <v>0.25</v>
      </c>
      <c r="X7">
        <v>0.69</v>
      </c>
      <c r="Y7">
        <v>2</v>
      </c>
      <c r="Z7">
        <v>10</v>
      </c>
      <c r="AA7">
        <v>207.66512609935739</v>
      </c>
      <c r="AB7">
        <v>284.13658706778398</v>
      </c>
      <c r="AC7">
        <v>257.01898998632288</v>
      </c>
      <c r="AD7">
        <v>207665.12609935741</v>
      </c>
      <c r="AE7">
        <v>284136.58706778398</v>
      </c>
      <c r="AF7">
        <v>1.2981961930848E-5</v>
      </c>
      <c r="AG7">
        <v>13</v>
      </c>
      <c r="AH7">
        <v>257018.98998632291</v>
      </c>
    </row>
    <row r="8" spans="1:34" x14ac:dyDescent="0.25">
      <c r="A8">
        <v>6</v>
      </c>
      <c r="B8">
        <v>90</v>
      </c>
      <c r="C8" t="s">
        <v>34</v>
      </c>
      <c r="D8">
        <v>5.1738999999999997</v>
      </c>
      <c r="E8">
        <v>19.329999999999998</v>
      </c>
      <c r="F8">
        <v>16.16</v>
      </c>
      <c r="G8">
        <v>46.17</v>
      </c>
      <c r="H8">
        <v>0.67</v>
      </c>
      <c r="I8">
        <v>21</v>
      </c>
      <c r="J8">
        <v>185.7</v>
      </c>
      <c r="K8">
        <v>52.44</v>
      </c>
      <c r="L8">
        <v>7</v>
      </c>
      <c r="M8">
        <v>19</v>
      </c>
      <c r="N8">
        <v>36.26</v>
      </c>
      <c r="O8">
        <v>23137.49</v>
      </c>
      <c r="P8">
        <v>188.86</v>
      </c>
      <c r="Q8">
        <v>793.33</v>
      </c>
      <c r="R8">
        <v>133.05000000000001</v>
      </c>
      <c r="S8">
        <v>86.27</v>
      </c>
      <c r="T8">
        <v>12824.61</v>
      </c>
      <c r="U8">
        <v>0.65</v>
      </c>
      <c r="V8">
        <v>0.75</v>
      </c>
      <c r="W8">
        <v>0.25</v>
      </c>
      <c r="X8">
        <v>0.75</v>
      </c>
      <c r="Y8">
        <v>2</v>
      </c>
      <c r="Z8">
        <v>10</v>
      </c>
      <c r="AA8">
        <v>206.8387556286867</v>
      </c>
      <c r="AB8">
        <v>283.00591053292072</v>
      </c>
      <c r="AC8">
        <v>255.99622363303209</v>
      </c>
      <c r="AD8">
        <v>206838.75562868669</v>
      </c>
      <c r="AE8">
        <v>283005.91053292068</v>
      </c>
      <c r="AF8">
        <v>1.3014662720458531E-5</v>
      </c>
      <c r="AG8">
        <v>13</v>
      </c>
      <c r="AH8">
        <v>255996.22363303209</v>
      </c>
    </row>
    <row r="9" spans="1:34" x14ac:dyDescent="0.25">
      <c r="A9">
        <v>7</v>
      </c>
      <c r="B9">
        <v>90</v>
      </c>
      <c r="C9" t="s">
        <v>34</v>
      </c>
      <c r="D9">
        <v>5.1935000000000002</v>
      </c>
      <c r="E9">
        <v>19.260000000000002</v>
      </c>
      <c r="F9">
        <v>16.190000000000001</v>
      </c>
      <c r="G9">
        <v>53.98</v>
      </c>
      <c r="H9">
        <v>0.76</v>
      </c>
      <c r="I9">
        <v>18</v>
      </c>
      <c r="J9">
        <v>187.22</v>
      </c>
      <c r="K9">
        <v>52.44</v>
      </c>
      <c r="L9">
        <v>8</v>
      </c>
      <c r="M9">
        <v>16</v>
      </c>
      <c r="N9">
        <v>36.78</v>
      </c>
      <c r="O9">
        <v>23324.240000000002</v>
      </c>
      <c r="P9">
        <v>185.72</v>
      </c>
      <c r="Q9">
        <v>793.21</v>
      </c>
      <c r="R9">
        <v>134.54</v>
      </c>
      <c r="S9">
        <v>86.27</v>
      </c>
      <c r="T9">
        <v>13587.14</v>
      </c>
      <c r="U9">
        <v>0.64</v>
      </c>
      <c r="V9">
        <v>0.75</v>
      </c>
      <c r="W9">
        <v>0.25</v>
      </c>
      <c r="X9">
        <v>0.78</v>
      </c>
      <c r="Y9">
        <v>2</v>
      </c>
      <c r="Z9">
        <v>10</v>
      </c>
      <c r="AA9">
        <v>205.77406959531001</v>
      </c>
      <c r="AB9">
        <v>281.54916013142281</v>
      </c>
      <c r="AC9">
        <v>254.67850344529049</v>
      </c>
      <c r="AD9">
        <v>205774.06959530999</v>
      </c>
      <c r="AE9">
        <v>281549.1601314228</v>
      </c>
      <c r="AF9">
        <v>1.306396544940981E-5</v>
      </c>
      <c r="AG9">
        <v>13</v>
      </c>
      <c r="AH9">
        <v>254678.50344529061</v>
      </c>
    </row>
    <row r="10" spans="1:34" x14ac:dyDescent="0.25">
      <c r="A10">
        <v>8</v>
      </c>
      <c r="B10">
        <v>90</v>
      </c>
      <c r="C10" t="s">
        <v>34</v>
      </c>
      <c r="D10">
        <v>5.2752999999999997</v>
      </c>
      <c r="E10">
        <v>18.96</v>
      </c>
      <c r="F10">
        <v>15.97</v>
      </c>
      <c r="G10">
        <v>59.88</v>
      </c>
      <c r="H10">
        <v>0.85</v>
      </c>
      <c r="I10">
        <v>16</v>
      </c>
      <c r="J10">
        <v>188.74</v>
      </c>
      <c r="K10">
        <v>52.44</v>
      </c>
      <c r="L10">
        <v>9</v>
      </c>
      <c r="M10">
        <v>14</v>
      </c>
      <c r="N10">
        <v>37.299999999999997</v>
      </c>
      <c r="O10">
        <v>23511.69</v>
      </c>
      <c r="P10">
        <v>178.29</v>
      </c>
      <c r="Q10">
        <v>793.29</v>
      </c>
      <c r="R10">
        <v>126.52</v>
      </c>
      <c r="S10">
        <v>86.27</v>
      </c>
      <c r="T10">
        <v>9584.42</v>
      </c>
      <c r="U10">
        <v>0.68</v>
      </c>
      <c r="V10">
        <v>0.76</v>
      </c>
      <c r="W10">
        <v>0.25</v>
      </c>
      <c r="X10">
        <v>0.56000000000000005</v>
      </c>
      <c r="Y10">
        <v>2</v>
      </c>
      <c r="Z10">
        <v>10</v>
      </c>
      <c r="AA10">
        <v>202.28391570212611</v>
      </c>
      <c r="AB10">
        <v>276.77377760004811</v>
      </c>
      <c r="AC10">
        <v>250.3588767204173</v>
      </c>
      <c r="AD10">
        <v>202283.91570212599</v>
      </c>
      <c r="AE10">
        <v>276773.77760004811</v>
      </c>
      <c r="AF10">
        <v>1.326972887942073E-5</v>
      </c>
      <c r="AG10">
        <v>13</v>
      </c>
      <c r="AH10">
        <v>250358.87672041729</v>
      </c>
    </row>
    <row r="11" spans="1:34" x14ac:dyDescent="0.25">
      <c r="A11">
        <v>9</v>
      </c>
      <c r="B11">
        <v>90</v>
      </c>
      <c r="C11" t="s">
        <v>34</v>
      </c>
      <c r="D11">
        <v>5.3136000000000001</v>
      </c>
      <c r="E11">
        <v>18.82</v>
      </c>
      <c r="F11">
        <v>15.9</v>
      </c>
      <c r="G11">
        <v>68.150000000000006</v>
      </c>
      <c r="H11">
        <v>0.93</v>
      </c>
      <c r="I11">
        <v>14</v>
      </c>
      <c r="J11">
        <v>190.26</v>
      </c>
      <c r="K11">
        <v>52.44</v>
      </c>
      <c r="L11">
        <v>10</v>
      </c>
      <c r="M11">
        <v>12</v>
      </c>
      <c r="N11">
        <v>37.82</v>
      </c>
      <c r="O11">
        <v>23699.85</v>
      </c>
      <c r="P11">
        <v>174.19</v>
      </c>
      <c r="Q11">
        <v>793.23</v>
      </c>
      <c r="R11">
        <v>124.42</v>
      </c>
      <c r="S11">
        <v>86.27</v>
      </c>
      <c r="T11">
        <v>8544.4699999999993</v>
      </c>
      <c r="U11">
        <v>0.69</v>
      </c>
      <c r="V11">
        <v>0.77</v>
      </c>
      <c r="W11">
        <v>0.24</v>
      </c>
      <c r="X11">
        <v>0.49</v>
      </c>
      <c r="Y11">
        <v>2</v>
      </c>
      <c r="Z11">
        <v>10</v>
      </c>
      <c r="AA11">
        <v>200.58420764540671</v>
      </c>
      <c r="AB11">
        <v>274.44816205101858</v>
      </c>
      <c r="AC11">
        <v>248.25521465536451</v>
      </c>
      <c r="AD11">
        <v>200584.20764540671</v>
      </c>
      <c r="AE11">
        <v>274448.16205101862</v>
      </c>
      <c r="AF11">
        <v>1.3366070436504079E-5</v>
      </c>
      <c r="AG11">
        <v>13</v>
      </c>
      <c r="AH11">
        <v>248255.21465536451</v>
      </c>
    </row>
    <row r="12" spans="1:34" x14ac:dyDescent="0.25">
      <c r="A12">
        <v>10</v>
      </c>
      <c r="B12">
        <v>90</v>
      </c>
      <c r="C12" t="s">
        <v>34</v>
      </c>
      <c r="D12">
        <v>5.3428000000000004</v>
      </c>
      <c r="E12">
        <v>18.72</v>
      </c>
      <c r="F12">
        <v>15.87</v>
      </c>
      <c r="G12">
        <v>79.349999999999994</v>
      </c>
      <c r="H12">
        <v>1.02</v>
      </c>
      <c r="I12">
        <v>12</v>
      </c>
      <c r="J12">
        <v>191.79</v>
      </c>
      <c r="K12">
        <v>52.44</v>
      </c>
      <c r="L12">
        <v>11</v>
      </c>
      <c r="M12">
        <v>10</v>
      </c>
      <c r="N12">
        <v>38.35</v>
      </c>
      <c r="O12">
        <v>23888.73</v>
      </c>
      <c r="P12">
        <v>167.94</v>
      </c>
      <c r="Q12">
        <v>793.21</v>
      </c>
      <c r="R12">
        <v>123.54</v>
      </c>
      <c r="S12">
        <v>86.27</v>
      </c>
      <c r="T12">
        <v>8113.74</v>
      </c>
      <c r="U12">
        <v>0.7</v>
      </c>
      <c r="V12">
        <v>0.77</v>
      </c>
      <c r="W12">
        <v>0.24</v>
      </c>
      <c r="X12">
        <v>0.46</v>
      </c>
      <c r="Y12">
        <v>2</v>
      </c>
      <c r="Z12">
        <v>10</v>
      </c>
      <c r="AA12">
        <v>198.5489954611368</v>
      </c>
      <c r="AB12">
        <v>271.66349495327722</v>
      </c>
      <c r="AC12">
        <v>245.7363122771259</v>
      </c>
      <c r="AD12">
        <v>198548.9954611368</v>
      </c>
      <c r="AE12">
        <v>271663.49495327717</v>
      </c>
      <c r="AF12">
        <v>1.3439521440860061E-5</v>
      </c>
      <c r="AG12">
        <v>13</v>
      </c>
      <c r="AH12">
        <v>245736.31227712589</v>
      </c>
    </row>
    <row r="13" spans="1:34" x14ac:dyDescent="0.25">
      <c r="A13">
        <v>11</v>
      </c>
      <c r="B13">
        <v>90</v>
      </c>
      <c r="C13" t="s">
        <v>34</v>
      </c>
      <c r="D13">
        <v>5.4019000000000004</v>
      </c>
      <c r="E13">
        <v>18.510000000000002</v>
      </c>
      <c r="F13">
        <v>15.7</v>
      </c>
      <c r="G13">
        <v>85.64</v>
      </c>
      <c r="H13">
        <v>1.1000000000000001</v>
      </c>
      <c r="I13">
        <v>11</v>
      </c>
      <c r="J13">
        <v>193.33</v>
      </c>
      <c r="K13">
        <v>52.44</v>
      </c>
      <c r="L13">
        <v>12</v>
      </c>
      <c r="M13">
        <v>8</v>
      </c>
      <c r="N13">
        <v>38.89</v>
      </c>
      <c r="O13">
        <v>24078.33</v>
      </c>
      <c r="P13">
        <v>162.47</v>
      </c>
      <c r="Q13">
        <v>793.22</v>
      </c>
      <c r="R13">
        <v>117.48</v>
      </c>
      <c r="S13">
        <v>86.27</v>
      </c>
      <c r="T13">
        <v>5089.84</v>
      </c>
      <c r="U13">
        <v>0.73</v>
      </c>
      <c r="V13">
        <v>0.78</v>
      </c>
      <c r="W13">
        <v>0.24</v>
      </c>
      <c r="X13">
        <v>0.28999999999999998</v>
      </c>
      <c r="Y13">
        <v>2</v>
      </c>
      <c r="Z13">
        <v>10</v>
      </c>
      <c r="AA13">
        <v>196.12124649452511</v>
      </c>
      <c r="AB13">
        <v>268.34174171243552</v>
      </c>
      <c r="AC13">
        <v>242.73158250347899</v>
      </c>
      <c r="AD13">
        <v>196121.24649452511</v>
      </c>
      <c r="AE13">
        <v>268341.74171243538</v>
      </c>
      <c r="AF13">
        <v>1.358818426132027E-5</v>
      </c>
      <c r="AG13">
        <v>13</v>
      </c>
      <c r="AH13">
        <v>242731.582503479</v>
      </c>
    </row>
    <row r="14" spans="1:34" x14ac:dyDescent="0.25">
      <c r="A14">
        <v>12</v>
      </c>
      <c r="B14">
        <v>90</v>
      </c>
      <c r="C14" t="s">
        <v>34</v>
      </c>
      <c r="D14">
        <v>5.4036</v>
      </c>
      <c r="E14">
        <v>18.510000000000002</v>
      </c>
      <c r="F14">
        <v>15.73</v>
      </c>
      <c r="G14">
        <v>94.38</v>
      </c>
      <c r="H14">
        <v>1.18</v>
      </c>
      <c r="I14">
        <v>10</v>
      </c>
      <c r="J14">
        <v>194.88</v>
      </c>
      <c r="K14">
        <v>52.44</v>
      </c>
      <c r="L14">
        <v>13</v>
      </c>
      <c r="M14">
        <v>2</v>
      </c>
      <c r="N14">
        <v>39.43</v>
      </c>
      <c r="O14">
        <v>24268.67</v>
      </c>
      <c r="P14">
        <v>158.57</v>
      </c>
      <c r="Q14">
        <v>793.37</v>
      </c>
      <c r="R14">
        <v>118.44</v>
      </c>
      <c r="S14">
        <v>86.27</v>
      </c>
      <c r="T14">
        <v>5572.98</v>
      </c>
      <c r="U14">
        <v>0.73</v>
      </c>
      <c r="V14">
        <v>0.77</v>
      </c>
      <c r="W14">
        <v>0.24</v>
      </c>
      <c r="X14">
        <v>0.32</v>
      </c>
      <c r="Y14">
        <v>2</v>
      </c>
      <c r="Z14">
        <v>10</v>
      </c>
      <c r="AA14">
        <v>195.16866296876819</v>
      </c>
      <c r="AB14">
        <v>267.03837490747628</v>
      </c>
      <c r="AC14">
        <v>241.55260719709801</v>
      </c>
      <c r="AD14">
        <v>195168.66296876821</v>
      </c>
      <c r="AE14">
        <v>267038.37490747642</v>
      </c>
      <c r="AF14">
        <v>1.359246051842319E-5</v>
      </c>
      <c r="AG14">
        <v>13</v>
      </c>
      <c r="AH14">
        <v>241552.607197098</v>
      </c>
    </row>
    <row r="15" spans="1:34" x14ac:dyDescent="0.25">
      <c r="A15">
        <v>13</v>
      </c>
      <c r="B15">
        <v>90</v>
      </c>
      <c r="C15" t="s">
        <v>34</v>
      </c>
      <c r="D15">
        <v>5.4038000000000004</v>
      </c>
      <c r="E15">
        <v>18.510000000000002</v>
      </c>
      <c r="F15">
        <v>15.73</v>
      </c>
      <c r="G15">
        <v>94.38</v>
      </c>
      <c r="H15">
        <v>1.27</v>
      </c>
      <c r="I15">
        <v>10</v>
      </c>
      <c r="J15">
        <v>196.42</v>
      </c>
      <c r="K15">
        <v>52.44</v>
      </c>
      <c r="L15">
        <v>14</v>
      </c>
      <c r="M15">
        <v>0</v>
      </c>
      <c r="N15">
        <v>39.979999999999997</v>
      </c>
      <c r="O15">
        <v>24459.75</v>
      </c>
      <c r="P15">
        <v>159.33000000000001</v>
      </c>
      <c r="Q15">
        <v>793.25</v>
      </c>
      <c r="R15">
        <v>118.25</v>
      </c>
      <c r="S15">
        <v>86.27</v>
      </c>
      <c r="T15">
        <v>5478.66</v>
      </c>
      <c r="U15">
        <v>0.73</v>
      </c>
      <c r="V15">
        <v>0.77</v>
      </c>
      <c r="W15">
        <v>0.25</v>
      </c>
      <c r="X15">
        <v>0.32</v>
      </c>
      <c r="Y15">
        <v>2</v>
      </c>
      <c r="Z15">
        <v>10</v>
      </c>
      <c r="AA15">
        <v>195.35754635778619</v>
      </c>
      <c r="AB15">
        <v>267.29681349327763</v>
      </c>
      <c r="AC15">
        <v>241.7863807669913</v>
      </c>
      <c r="AD15">
        <v>195357.5463577862</v>
      </c>
      <c r="AE15">
        <v>267296.81349327759</v>
      </c>
      <c r="AF15">
        <v>1.3592963607494121E-5</v>
      </c>
      <c r="AG15">
        <v>13</v>
      </c>
      <c r="AH15">
        <v>241786.38076699129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8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</v>
      </c>
      <c r="C2" t="s">
        <v>34</v>
      </c>
      <c r="D2">
        <v>4.7542999999999997</v>
      </c>
      <c r="E2">
        <v>21.03</v>
      </c>
      <c r="F2">
        <v>18.489999999999998</v>
      </c>
      <c r="G2">
        <v>13.69</v>
      </c>
      <c r="H2">
        <v>0.64</v>
      </c>
      <c r="I2">
        <v>81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53.14</v>
      </c>
      <c r="Q2">
        <v>793.7</v>
      </c>
      <c r="R2">
        <v>207.26</v>
      </c>
      <c r="S2">
        <v>86.27</v>
      </c>
      <c r="T2">
        <v>49629.5</v>
      </c>
      <c r="U2">
        <v>0.42</v>
      </c>
      <c r="V2">
        <v>0.66</v>
      </c>
      <c r="W2">
        <v>0.45</v>
      </c>
      <c r="X2">
        <v>3.07</v>
      </c>
      <c r="Y2">
        <v>2</v>
      </c>
      <c r="Z2">
        <v>10</v>
      </c>
      <c r="AA2">
        <v>158.48929413957251</v>
      </c>
      <c r="AB2">
        <v>216.8520442958486</v>
      </c>
      <c r="AC2">
        <v>196.1559895420707</v>
      </c>
      <c r="AD2">
        <v>158489.29413957251</v>
      </c>
      <c r="AE2">
        <v>216852.04429584861</v>
      </c>
      <c r="AF2">
        <v>2.9014318378965289E-5</v>
      </c>
      <c r="AG2">
        <v>14</v>
      </c>
      <c r="AH2">
        <v>196155.98954207069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9"/>
  <dimension ref="A1:AH7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45</v>
      </c>
      <c r="C2" t="s">
        <v>34</v>
      </c>
      <c r="D2">
        <v>4.0285000000000002</v>
      </c>
      <c r="E2">
        <v>24.82</v>
      </c>
      <c r="F2">
        <v>20.2</v>
      </c>
      <c r="G2">
        <v>9.4700000000000006</v>
      </c>
      <c r="H2">
        <v>0.18</v>
      </c>
      <c r="I2">
        <v>128</v>
      </c>
      <c r="J2">
        <v>98.71</v>
      </c>
      <c r="K2">
        <v>39.72</v>
      </c>
      <c r="L2">
        <v>1</v>
      </c>
      <c r="M2">
        <v>126</v>
      </c>
      <c r="N2">
        <v>12.99</v>
      </c>
      <c r="O2">
        <v>12407.75</v>
      </c>
      <c r="P2">
        <v>175.35</v>
      </c>
      <c r="Q2">
        <v>793.88</v>
      </c>
      <c r="R2">
        <v>268.01</v>
      </c>
      <c r="S2">
        <v>86.27</v>
      </c>
      <c r="T2">
        <v>79770.47</v>
      </c>
      <c r="U2">
        <v>0.32</v>
      </c>
      <c r="V2">
        <v>0.6</v>
      </c>
      <c r="W2">
        <v>0.42</v>
      </c>
      <c r="X2">
        <v>4.78</v>
      </c>
      <c r="Y2">
        <v>2</v>
      </c>
      <c r="Z2">
        <v>10</v>
      </c>
      <c r="AA2">
        <v>256.83764611637702</v>
      </c>
      <c r="AB2">
        <v>351.41659829351539</v>
      </c>
      <c r="AC2">
        <v>317.87789136878058</v>
      </c>
      <c r="AD2">
        <v>256837.64611637691</v>
      </c>
      <c r="AE2">
        <v>351416.59829351539</v>
      </c>
      <c r="AF2">
        <v>1.3402447837344811E-5</v>
      </c>
      <c r="AG2">
        <v>17</v>
      </c>
      <c r="AH2">
        <v>317877.89136878058</v>
      </c>
    </row>
    <row r="3" spans="1:34" x14ac:dyDescent="0.25">
      <c r="A3">
        <v>1</v>
      </c>
      <c r="B3">
        <v>45</v>
      </c>
      <c r="C3" t="s">
        <v>34</v>
      </c>
      <c r="D3">
        <v>4.8838999999999997</v>
      </c>
      <c r="E3">
        <v>20.48</v>
      </c>
      <c r="F3">
        <v>17.399999999999999</v>
      </c>
      <c r="G3">
        <v>19.7</v>
      </c>
      <c r="H3">
        <v>0.35</v>
      </c>
      <c r="I3">
        <v>53</v>
      </c>
      <c r="J3">
        <v>99.95</v>
      </c>
      <c r="K3">
        <v>39.72</v>
      </c>
      <c r="L3">
        <v>2</v>
      </c>
      <c r="M3">
        <v>51</v>
      </c>
      <c r="N3">
        <v>13.24</v>
      </c>
      <c r="O3">
        <v>12561.45</v>
      </c>
      <c r="P3">
        <v>143.79</v>
      </c>
      <c r="Q3">
        <v>793.51</v>
      </c>
      <c r="R3">
        <v>174.6</v>
      </c>
      <c r="S3">
        <v>86.27</v>
      </c>
      <c r="T3">
        <v>33439.339999999997</v>
      </c>
      <c r="U3">
        <v>0.49</v>
      </c>
      <c r="V3">
        <v>0.7</v>
      </c>
      <c r="W3">
        <v>0.3</v>
      </c>
      <c r="X3">
        <v>1.98</v>
      </c>
      <c r="Y3">
        <v>2</v>
      </c>
      <c r="Z3">
        <v>10</v>
      </c>
      <c r="AA3">
        <v>199.05382775385439</v>
      </c>
      <c r="AB3">
        <v>272.35422876780189</v>
      </c>
      <c r="AC3">
        <v>246.3611234258436</v>
      </c>
      <c r="AD3">
        <v>199053.82775385439</v>
      </c>
      <c r="AE3">
        <v>272354.22876780189</v>
      </c>
      <c r="AF3">
        <v>1.624828471957511E-5</v>
      </c>
      <c r="AG3">
        <v>14</v>
      </c>
      <c r="AH3">
        <v>246361.1234258436</v>
      </c>
    </row>
    <row r="4" spans="1:34" x14ac:dyDescent="0.25">
      <c r="A4">
        <v>2</v>
      </c>
      <c r="B4">
        <v>45</v>
      </c>
      <c r="C4" t="s">
        <v>34</v>
      </c>
      <c r="D4">
        <v>5.1950000000000003</v>
      </c>
      <c r="E4">
        <v>19.25</v>
      </c>
      <c r="F4">
        <v>16.600000000000001</v>
      </c>
      <c r="G4">
        <v>31.13</v>
      </c>
      <c r="H4">
        <v>0.52</v>
      </c>
      <c r="I4">
        <v>32</v>
      </c>
      <c r="J4">
        <v>101.2</v>
      </c>
      <c r="K4">
        <v>39.72</v>
      </c>
      <c r="L4">
        <v>3</v>
      </c>
      <c r="M4">
        <v>30</v>
      </c>
      <c r="N4">
        <v>13.49</v>
      </c>
      <c r="O4">
        <v>12715.54</v>
      </c>
      <c r="P4">
        <v>129.47999999999999</v>
      </c>
      <c r="Q4">
        <v>793.21</v>
      </c>
      <c r="R4">
        <v>148.06</v>
      </c>
      <c r="S4">
        <v>86.27</v>
      </c>
      <c r="T4">
        <v>20276.04</v>
      </c>
      <c r="U4">
        <v>0.57999999999999996</v>
      </c>
      <c r="V4">
        <v>0.73</v>
      </c>
      <c r="W4">
        <v>0.27</v>
      </c>
      <c r="X4">
        <v>1.19</v>
      </c>
      <c r="Y4">
        <v>2</v>
      </c>
      <c r="Z4">
        <v>10</v>
      </c>
      <c r="AA4">
        <v>180.83591725735349</v>
      </c>
      <c r="AB4">
        <v>247.42767990901439</v>
      </c>
      <c r="AC4">
        <v>223.81352940549971</v>
      </c>
      <c r="AD4">
        <v>180835.91725735349</v>
      </c>
      <c r="AE4">
        <v>247427.6799090144</v>
      </c>
      <c r="AF4">
        <v>1.7283285718010751E-5</v>
      </c>
      <c r="AG4">
        <v>13</v>
      </c>
      <c r="AH4">
        <v>223813.52940549969</v>
      </c>
    </row>
    <row r="5" spans="1:34" x14ac:dyDescent="0.25">
      <c r="A5">
        <v>3</v>
      </c>
      <c r="B5">
        <v>45</v>
      </c>
      <c r="C5" t="s">
        <v>34</v>
      </c>
      <c r="D5">
        <v>5.3223000000000003</v>
      </c>
      <c r="E5">
        <v>18.79</v>
      </c>
      <c r="F5">
        <v>16.329999999999998</v>
      </c>
      <c r="G5">
        <v>42.59</v>
      </c>
      <c r="H5">
        <v>0.69</v>
      </c>
      <c r="I5">
        <v>23</v>
      </c>
      <c r="J5">
        <v>102.45</v>
      </c>
      <c r="K5">
        <v>39.72</v>
      </c>
      <c r="L5">
        <v>4</v>
      </c>
      <c r="M5">
        <v>21</v>
      </c>
      <c r="N5">
        <v>13.74</v>
      </c>
      <c r="O5">
        <v>12870.03</v>
      </c>
      <c r="P5">
        <v>118.67</v>
      </c>
      <c r="Q5">
        <v>793.33</v>
      </c>
      <c r="R5">
        <v>139.01</v>
      </c>
      <c r="S5">
        <v>86.27</v>
      </c>
      <c r="T5">
        <v>15792.83</v>
      </c>
      <c r="U5">
        <v>0.62</v>
      </c>
      <c r="V5">
        <v>0.75</v>
      </c>
      <c r="W5">
        <v>0.26</v>
      </c>
      <c r="X5">
        <v>0.92</v>
      </c>
      <c r="Y5">
        <v>2</v>
      </c>
      <c r="Z5">
        <v>10</v>
      </c>
      <c r="AA5">
        <v>176.38651704898211</v>
      </c>
      <c r="AB5">
        <v>241.33981425024029</v>
      </c>
      <c r="AC5">
        <v>218.30668110082391</v>
      </c>
      <c r="AD5">
        <v>176386.51704898209</v>
      </c>
      <c r="AE5">
        <v>241339.81425024031</v>
      </c>
      <c r="AF5">
        <v>1.7706801073526201E-5</v>
      </c>
      <c r="AG5">
        <v>13</v>
      </c>
      <c r="AH5">
        <v>218306.68110082389</v>
      </c>
    </row>
    <row r="6" spans="1:34" x14ac:dyDescent="0.25">
      <c r="A6">
        <v>4</v>
      </c>
      <c r="B6">
        <v>45</v>
      </c>
      <c r="C6" t="s">
        <v>34</v>
      </c>
      <c r="D6">
        <v>5.4215</v>
      </c>
      <c r="E6">
        <v>18.440000000000001</v>
      </c>
      <c r="F6">
        <v>16.07</v>
      </c>
      <c r="G6">
        <v>50.74</v>
      </c>
      <c r="H6">
        <v>0.85</v>
      </c>
      <c r="I6">
        <v>19</v>
      </c>
      <c r="J6">
        <v>103.71</v>
      </c>
      <c r="K6">
        <v>39.72</v>
      </c>
      <c r="L6">
        <v>5</v>
      </c>
      <c r="M6">
        <v>1</v>
      </c>
      <c r="N6">
        <v>14</v>
      </c>
      <c r="O6">
        <v>13024.91</v>
      </c>
      <c r="P6">
        <v>112.76</v>
      </c>
      <c r="Q6">
        <v>793.49</v>
      </c>
      <c r="R6">
        <v>129.04</v>
      </c>
      <c r="S6">
        <v>86.27</v>
      </c>
      <c r="T6">
        <v>10828.2</v>
      </c>
      <c r="U6">
        <v>0.67</v>
      </c>
      <c r="V6">
        <v>0.76</v>
      </c>
      <c r="W6">
        <v>0.28000000000000003</v>
      </c>
      <c r="X6">
        <v>0.66</v>
      </c>
      <c r="Y6">
        <v>2</v>
      </c>
      <c r="Z6">
        <v>10</v>
      </c>
      <c r="AA6">
        <v>173.63199017557881</v>
      </c>
      <c r="AB6">
        <v>237.57094906090259</v>
      </c>
      <c r="AC6">
        <v>214.8975111155199</v>
      </c>
      <c r="AD6">
        <v>173631.9901755788</v>
      </c>
      <c r="AE6">
        <v>237570.94906090261</v>
      </c>
      <c r="AF6">
        <v>1.8036830321500539E-5</v>
      </c>
      <c r="AG6">
        <v>13</v>
      </c>
      <c r="AH6">
        <v>214897.51111551991</v>
      </c>
    </row>
    <row r="7" spans="1:34" x14ac:dyDescent="0.25">
      <c r="A7">
        <v>5</v>
      </c>
      <c r="B7">
        <v>45</v>
      </c>
      <c r="C7" t="s">
        <v>34</v>
      </c>
      <c r="D7">
        <v>5.4198000000000004</v>
      </c>
      <c r="E7">
        <v>18.45</v>
      </c>
      <c r="F7">
        <v>16.07</v>
      </c>
      <c r="G7">
        <v>50.75</v>
      </c>
      <c r="H7">
        <v>1.01</v>
      </c>
      <c r="I7">
        <v>19</v>
      </c>
      <c r="J7">
        <v>104.97</v>
      </c>
      <c r="K7">
        <v>39.72</v>
      </c>
      <c r="L7">
        <v>6</v>
      </c>
      <c r="M7">
        <v>0</v>
      </c>
      <c r="N7">
        <v>14.25</v>
      </c>
      <c r="O7">
        <v>13180.19</v>
      </c>
      <c r="P7">
        <v>113.71</v>
      </c>
      <c r="Q7">
        <v>793.31</v>
      </c>
      <c r="R7">
        <v>129.22999999999999</v>
      </c>
      <c r="S7">
        <v>86.27</v>
      </c>
      <c r="T7">
        <v>10925.8</v>
      </c>
      <c r="U7">
        <v>0.67</v>
      </c>
      <c r="V7">
        <v>0.76</v>
      </c>
      <c r="W7">
        <v>0.28000000000000003</v>
      </c>
      <c r="X7">
        <v>0.66</v>
      </c>
      <c r="Y7">
        <v>2</v>
      </c>
      <c r="Z7">
        <v>10</v>
      </c>
      <c r="AA7">
        <v>173.88573525745619</v>
      </c>
      <c r="AB7">
        <v>237.9181342763701</v>
      </c>
      <c r="AC7">
        <v>215.21156146130079</v>
      </c>
      <c r="AD7">
        <v>173885.73525745631</v>
      </c>
      <c r="AE7">
        <v>237918.13427637011</v>
      </c>
      <c r="AF7">
        <v>1.803117457833969E-5</v>
      </c>
      <c r="AG7">
        <v>13</v>
      </c>
      <c r="AH7">
        <v>215211.56146130079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Enrico Abreu</cp:lastModifiedBy>
  <dcterms:created xsi:type="dcterms:W3CDTF">2024-09-25T23:05:07Z</dcterms:created>
  <dcterms:modified xsi:type="dcterms:W3CDTF">2024-09-27T19:55:35Z</dcterms:modified>
</cp:coreProperties>
</file>