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xmobotsaeroespacial-my.sharepoint.com/personal/enrico_abreu_xmobots_com_br/Documents/Área de Trabalho/Repositorios/simulador/Resultados/field_100ha_100ha_6%_12m_0_TSP/"/>
    </mc:Choice>
  </mc:AlternateContent>
  <xr:revisionPtr revIDLastSave="189" documentId="11_D2349D7F039EC35AF5BFBF9791974678330C9954" xr6:coauthVersionLast="47" xr6:coauthVersionMax="47" xr10:uidLastSave="{45ACA6DE-AF62-4350-8E8B-2C3C78CCDF11}"/>
  <bookViews>
    <workbookView xWindow="390" yWindow="390" windowWidth="14400" windowHeight="15600" xr2:uid="{00000000-000D-0000-FFFF-FFFF00000000}"/>
  </bookViews>
  <sheets>
    <sheet name="Resultados Geral" sheetId="23" r:id="rId1"/>
    <sheet name="RESULTADOS_18" sheetId="1" r:id="rId2"/>
    <sheet name="RESULTADOS_6" sheetId="2" r:id="rId3"/>
    <sheet name="RESULTADOS_4" sheetId="3" r:id="rId4"/>
    <sheet name="RESULTADOS_1" sheetId="4" r:id="rId5"/>
    <sheet name="RESULTADOS_12" sheetId="5" r:id="rId6"/>
    <sheet name="RESULTADOS_16" sheetId="6" r:id="rId7"/>
    <sheet name="RESULTADOS_0" sheetId="7" r:id="rId8"/>
    <sheet name="RESULTADOS_7" sheetId="8" r:id="rId9"/>
    <sheet name="RESULTADOS_10" sheetId="9" r:id="rId10"/>
    <sheet name="RESULTADOS_14" sheetId="10" r:id="rId11"/>
    <sheet name="RESULTADOS_5" sheetId="11" r:id="rId12"/>
    <sheet name="RESULTADOS_8" sheetId="12" r:id="rId13"/>
    <sheet name="RESULTADOS_3" sheetId="13" r:id="rId14"/>
    <sheet name="RESULTADOS_15" sheetId="14" r:id="rId15"/>
    <sheet name="RESULTADOS_2" sheetId="15" r:id="rId16"/>
    <sheet name="RESULTADOS_11" sheetId="16" r:id="rId17"/>
    <sheet name="RESULTADOS_13" sheetId="17" r:id="rId18"/>
    <sheet name="RESULTADOS_17" sheetId="18" r:id="rId19"/>
    <sheet name="RESULTADOS_9" sheetId="19" r:id="rId20"/>
    <sheet name="resultados" sheetId="20" r:id="rId21"/>
    <sheet name="gráficos" sheetId="21" r:id="rId22"/>
    <sheet name="hidden" sheetId="22" state="hidden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0" i="23" l="1"/>
  <c r="F20" i="23"/>
  <c r="D20" i="23"/>
  <c r="E20" i="23"/>
  <c r="C20" i="23"/>
  <c r="G19" i="23"/>
  <c r="F19" i="23"/>
  <c r="D19" i="23"/>
  <c r="E19" i="23"/>
  <c r="C19" i="23"/>
  <c r="G18" i="23"/>
  <c r="F18" i="23"/>
  <c r="D18" i="23"/>
  <c r="E18" i="23"/>
  <c r="C18" i="23"/>
  <c r="G17" i="23"/>
  <c r="F17" i="23"/>
  <c r="D17" i="23"/>
  <c r="E17" i="23"/>
  <c r="C17" i="23"/>
  <c r="G16" i="23"/>
  <c r="F16" i="23"/>
  <c r="D16" i="23"/>
  <c r="E16" i="23"/>
  <c r="C16" i="23"/>
  <c r="G15" i="23"/>
  <c r="F15" i="23"/>
  <c r="D15" i="23"/>
  <c r="E15" i="23"/>
  <c r="C15" i="23"/>
  <c r="G14" i="23"/>
  <c r="F14" i="23"/>
  <c r="D14" i="23"/>
  <c r="E14" i="23"/>
  <c r="C14" i="23"/>
  <c r="G13" i="23"/>
  <c r="F13" i="23"/>
  <c r="D13" i="23"/>
  <c r="E13" i="23"/>
  <c r="C13" i="23"/>
  <c r="G12" i="23"/>
  <c r="F12" i="23"/>
  <c r="D12" i="23"/>
  <c r="E12" i="23"/>
  <c r="C12" i="23"/>
  <c r="G11" i="23"/>
  <c r="F11" i="23"/>
  <c r="D11" i="23"/>
  <c r="E11" i="23"/>
  <c r="C11" i="23"/>
  <c r="G10" i="23"/>
  <c r="F10" i="23"/>
  <c r="D10" i="23"/>
  <c r="E10" i="23"/>
  <c r="C10" i="23"/>
  <c r="G9" i="23"/>
  <c r="F9" i="23"/>
  <c r="D9" i="23"/>
  <c r="E9" i="23"/>
  <c r="C9" i="23"/>
  <c r="G8" i="23"/>
  <c r="F8" i="23"/>
  <c r="D8" i="23"/>
  <c r="E8" i="23"/>
  <c r="C8" i="23"/>
  <c r="G7" i="23"/>
  <c r="F7" i="23"/>
  <c r="D7" i="23"/>
  <c r="E7" i="23"/>
  <c r="C7" i="23"/>
  <c r="G6" i="23"/>
  <c r="F6" i="23"/>
  <c r="D6" i="23"/>
  <c r="E6" i="23"/>
  <c r="C6" i="23"/>
  <c r="G5" i="23"/>
  <c r="F5" i="23"/>
  <c r="D5" i="23"/>
  <c r="E5" i="23"/>
  <c r="C5" i="23"/>
  <c r="G4" i="23"/>
  <c r="F4" i="23"/>
  <c r="D4" i="23"/>
  <c r="E4" i="23"/>
  <c r="C4" i="23"/>
  <c r="G3" i="23"/>
  <c r="F3" i="23"/>
  <c r="D3" i="23"/>
  <c r="E3" i="23"/>
  <c r="C3" i="23"/>
  <c r="G2" i="23"/>
  <c r="F2" i="23"/>
  <c r="D2" i="23"/>
  <c r="E2" i="23"/>
  <c r="C2" i="23"/>
  <c r="C110" i="21"/>
  <c r="B110" i="21"/>
  <c r="A110" i="21"/>
  <c r="C109" i="21"/>
  <c r="B109" i="21"/>
  <c r="A109" i="21"/>
  <c r="C108" i="21"/>
  <c r="B108" i="21"/>
  <c r="A108" i="21"/>
  <c r="C107" i="21"/>
  <c r="B107" i="21"/>
  <c r="A107" i="21"/>
  <c r="C106" i="21"/>
  <c r="B106" i="21"/>
  <c r="A106" i="21"/>
  <c r="C105" i="21"/>
  <c r="B105" i="21"/>
  <c r="A105" i="21"/>
  <c r="C104" i="21"/>
  <c r="B104" i="21"/>
  <c r="A104" i="21"/>
  <c r="C103" i="21"/>
  <c r="B103" i="21"/>
  <c r="A103" i="21"/>
  <c r="C102" i="21"/>
  <c r="B102" i="21"/>
  <c r="A102" i="21"/>
  <c r="C101" i="21"/>
  <c r="B101" i="21"/>
  <c r="A101" i="21"/>
  <c r="C100" i="21"/>
  <c r="B100" i="21"/>
  <c r="A100" i="21"/>
  <c r="C99" i="21"/>
  <c r="B99" i="21"/>
  <c r="A99" i="21"/>
  <c r="C98" i="21"/>
  <c r="B98" i="21"/>
  <c r="A98" i="21"/>
  <c r="C97" i="21"/>
  <c r="B97" i="21"/>
  <c r="A97" i="21"/>
  <c r="C96" i="21"/>
  <c r="B96" i="21"/>
  <c r="A96" i="21"/>
  <c r="C95" i="21"/>
  <c r="B95" i="21"/>
  <c r="A95" i="21"/>
  <c r="C94" i="21"/>
  <c r="B94" i="21"/>
  <c r="A94" i="21"/>
  <c r="C93" i="21"/>
  <c r="B93" i="21"/>
  <c r="A93" i="21"/>
  <c r="C92" i="21"/>
  <c r="B92" i="21"/>
  <c r="A92" i="21"/>
  <c r="C91" i="21"/>
  <c r="B91" i="21"/>
  <c r="A91" i="21"/>
  <c r="C90" i="21"/>
  <c r="B90" i="21"/>
  <c r="A90" i="21"/>
  <c r="C89" i="21"/>
  <c r="B89" i="21"/>
  <c r="A89" i="21"/>
  <c r="C88" i="21"/>
  <c r="B88" i="21"/>
  <c r="A88" i="21"/>
  <c r="C87" i="21"/>
  <c r="B87" i="21"/>
  <c r="A87" i="21"/>
  <c r="C86" i="21"/>
  <c r="B86" i="21"/>
  <c r="A86" i="21"/>
  <c r="C85" i="21"/>
  <c r="B85" i="21"/>
  <c r="A85" i="21"/>
  <c r="C84" i="21"/>
  <c r="B84" i="21"/>
  <c r="A84" i="21"/>
  <c r="C83" i="21"/>
  <c r="B83" i="21"/>
  <c r="A83" i="21"/>
  <c r="C82" i="21"/>
  <c r="B82" i="21"/>
  <c r="A82" i="21"/>
  <c r="C81" i="21"/>
  <c r="B81" i="21"/>
  <c r="A81" i="21"/>
  <c r="C80" i="21"/>
  <c r="B80" i="21"/>
  <c r="A80" i="21"/>
  <c r="C79" i="21"/>
  <c r="B79" i="21"/>
  <c r="A79" i="21"/>
  <c r="C78" i="21"/>
  <c r="B78" i="21"/>
  <c r="A78" i="21"/>
  <c r="C77" i="21"/>
  <c r="B77" i="21"/>
  <c r="A77" i="21"/>
  <c r="C76" i="21"/>
  <c r="B76" i="21"/>
  <c r="A76" i="21"/>
  <c r="C75" i="21"/>
  <c r="B75" i="21"/>
  <c r="A75" i="21"/>
  <c r="C74" i="21"/>
  <c r="B74" i="21"/>
  <c r="A74" i="21"/>
  <c r="C73" i="21"/>
  <c r="B73" i="21"/>
  <c r="A73" i="21"/>
  <c r="C72" i="21"/>
  <c r="B72" i="21"/>
  <c r="A72" i="21"/>
  <c r="C71" i="21"/>
  <c r="B71" i="21"/>
  <c r="A71" i="21"/>
  <c r="C70" i="21"/>
  <c r="B70" i="21"/>
  <c r="A70" i="21"/>
  <c r="C69" i="21"/>
  <c r="B69" i="21"/>
  <c r="A69" i="21"/>
  <c r="C68" i="21"/>
  <c r="B68" i="21"/>
  <c r="A68" i="21"/>
  <c r="C67" i="21"/>
  <c r="B67" i="21"/>
  <c r="A67" i="21"/>
  <c r="C66" i="21"/>
  <c r="B66" i="21"/>
  <c r="A66" i="21"/>
  <c r="C65" i="21"/>
  <c r="B65" i="21"/>
  <c r="A65" i="21"/>
  <c r="C64" i="21"/>
  <c r="B64" i="21"/>
  <c r="A64" i="21"/>
  <c r="C63" i="21"/>
  <c r="B63" i="21"/>
  <c r="A63" i="21"/>
  <c r="C62" i="21"/>
  <c r="B62" i="21"/>
  <c r="A62" i="21"/>
  <c r="C61" i="21"/>
  <c r="B61" i="21"/>
  <c r="A61" i="21"/>
  <c r="C60" i="21"/>
  <c r="B60" i="21"/>
  <c r="A60" i="21"/>
  <c r="C59" i="21"/>
  <c r="B59" i="21"/>
  <c r="A59" i="21"/>
  <c r="C58" i="21"/>
  <c r="B58" i="21"/>
  <c r="A58" i="21"/>
  <c r="C57" i="21"/>
  <c r="B57" i="21"/>
  <c r="A57" i="21"/>
  <c r="C56" i="21"/>
  <c r="B56" i="21"/>
  <c r="A56" i="21"/>
  <c r="C55" i="21"/>
  <c r="B55" i="21"/>
  <c r="A55" i="21"/>
  <c r="C54" i="21"/>
  <c r="B54" i="21"/>
  <c r="A54" i="21"/>
  <c r="C53" i="21"/>
  <c r="B53" i="21"/>
  <c r="A53" i="21"/>
  <c r="C52" i="21"/>
  <c r="B52" i="21"/>
  <c r="A52" i="21"/>
  <c r="C51" i="21"/>
  <c r="B51" i="21"/>
  <c r="A51" i="21"/>
  <c r="C50" i="21"/>
  <c r="B50" i="21"/>
  <c r="A50" i="21"/>
  <c r="C49" i="21"/>
  <c r="B49" i="21"/>
  <c r="A49" i="21"/>
  <c r="C48" i="21"/>
  <c r="B48" i="21"/>
  <c r="A48" i="21"/>
  <c r="C47" i="21"/>
  <c r="B47" i="21"/>
  <c r="A47" i="21"/>
  <c r="C46" i="21"/>
  <c r="B46" i="21"/>
  <c r="A46" i="21"/>
  <c r="C45" i="21"/>
  <c r="B45" i="21"/>
  <c r="A45" i="21"/>
  <c r="C44" i="21"/>
  <c r="B44" i="21"/>
  <c r="A44" i="21"/>
  <c r="C43" i="21"/>
  <c r="B43" i="21"/>
  <c r="A43" i="21"/>
  <c r="C42" i="21"/>
  <c r="B42" i="21"/>
  <c r="A42" i="21"/>
  <c r="C41" i="21"/>
  <c r="B41" i="21"/>
  <c r="A41" i="21"/>
  <c r="C40" i="21"/>
  <c r="B40" i="21"/>
  <c r="A40" i="21"/>
  <c r="C39" i="21"/>
  <c r="B39" i="21"/>
  <c r="A39" i="21"/>
  <c r="C38" i="21"/>
  <c r="B38" i="21"/>
  <c r="A38" i="21"/>
  <c r="C37" i="21"/>
  <c r="B37" i="21"/>
  <c r="A37" i="21"/>
  <c r="C36" i="21"/>
  <c r="B36" i="21"/>
  <c r="A36" i="21"/>
  <c r="C35" i="21"/>
  <c r="B35" i="21"/>
  <c r="A35" i="21"/>
  <c r="C34" i="21"/>
  <c r="B34" i="21"/>
  <c r="A34" i="21"/>
  <c r="C33" i="21"/>
  <c r="B33" i="21"/>
  <c r="A33" i="21"/>
  <c r="C32" i="21"/>
  <c r="B32" i="21"/>
  <c r="A32" i="21"/>
  <c r="C31" i="21"/>
  <c r="B31" i="21"/>
  <c r="A31" i="21"/>
  <c r="C30" i="21"/>
  <c r="B30" i="21"/>
  <c r="A30" i="21"/>
  <c r="C29" i="21"/>
  <c r="B29" i="21"/>
  <c r="A29" i="21"/>
  <c r="C28" i="21"/>
  <c r="B28" i="21"/>
  <c r="A28" i="21"/>
  <c r="C27" i="21"/>
  <c r="B27" i="21"/>
  <c r="A27" i="21"/>
  <c r="C26" i="21"/>
  <c r="B26" i="21"/>
  <c r="A26" i="21"/>
  <c r="C25" i="21"/>
  <c r="B25" i="21"/>
  <c r="A25" i="21"/>
  <c r="C24" i="21"/>
  <c r="B24" i="21"/>
  <c r="A24" i="21"/>
  <c r="C23" i="21"/>
  <c r="B23" i="21"/>
  <c r="A23" i="21"/>
  <c r="C22" i="21"/>
  <c r="B22" i="21"/>
  <c r="A22" i="21"/>
  <c r="C21" i="21"/>
  <c r="B21" i="21"/>
  <c r="A21" i="21"/>
  <c r="C20" i="21"/>
  <c r="B20" i="21"/>
  <c r="A20" i="21"/>
  <c r="C19" i="21"/>
  <c r="B19" i="21"/>
  <c r="A19" i="21"/>
  <c r="C18" i="21"/>
  <c r="B18" i="21"/>
  <c r="A18" i="21"/>
  <c r="C17" i="21"/>
  <c r="B17" i="21"/>
  <c r="A17" i="21"/>
  <c r="C16" i="21"/>
  <c r="B16" i="21"/>
  <c r="A16" i="21"/>
  <c r="C15" i="21"/>
  <c r="B15" i="21"/>
  <c r="A15" i="21"/>
  <c r="C14" i="21"/>
  <c r="B14" i="21"/>
  <c r="A14" i="21"/>
  <c r="C13" i="21"/>
  <c r="B13" i="21"/>
  <c r="A13" i="21"/>
  <c r="C12" i="21"/>
  <c r="B12" i="21"/>
  <c r="A12" i="21"/>
  <c r="C11" i="21"/>
  <c r="B11" i="21"/>
  <c r="A11" i="21"/>
  <c r="C10" i="21"/>
  <c r="B10" i="21"/>
  <c r="A10" i="21"/>
  <c r="C9" i="21"/>
  <c r="B9" i="21"/>
  <c r="A9" i="21"/>
  <c r="C8" i="21"/>
  <c r="B8" i="21"/>
  <c r="A8" i="21"/>
  <c r="C7" i="21"/>
  <c r="B7" i="21"/>
  <c r="A7" i="21"/>
</calcChain>
</file>

<file path=xl/sharedStrings.xml><?xml version="1.0" encoding="utf-8"?>
<sst xmlns="http://schemas.openxmlformats.org/spreadsheetml/2006/main" count="788" uniqueCount="59">
  <si>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</si>
  <si>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</si>
  <si>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</si>
  <si>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</si>
  <si>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</si>
  <si>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</si>
  <si>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</si>
  <si>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</si>
  <si>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</si>
  <si>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</si>
  <si>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</si>
  <si>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</si>
  <si>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</si>
  <si>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</si>
  <si>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</si>
  <si>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</si>
  <si>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</si>
  <si>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</si>
  <si>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</si>
  <si>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</si>
  <si>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</si>
  <si>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</si>
  <si>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</si>
  <si>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</si>
  <si>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</si>
  <si>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</si>
  <si>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</si>
  <si>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</si>
  <si>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</si>
  <si>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</si>
  <si>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</si>
  <si>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</si>
  <si>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</si>
  <si>
    <t>Capacidade op. [ha/h]</t>
  </si>
  <si>
    <t>Massa de combustível [kg]</t>
  </si>
  <si>
    <t>N° voo</t>
  </si>
  <si>
    <t>Abastecimento</t>
  </si>
  <si>
    <t>Ha</t>
  </si>
  <si>
    <t>Capacidade op. corrigida [ha/h]</t>
  </si>
  <si>
    <t>%</t>
  </si>
  <si>
    <t>Resultado 0</t>
  </si>
  <si>
    <t>Resultado 1</t>
  </si>
  <si>
    <t>Resultado 2</t>
  </si>
  <si>
    <t>Resultado 3</t>
  </si>
  <si>
    <t>Resultado 4</t>
  </si>
  <si>
    <t>Resultado 5</t>
  </si>
  <si>
    <t>Resultado 6</t>
  </si>
  <si>
    <t>Resultado 7</t>
  </si>
  <si>
    <t>Resultado 8</t>
  </si>
  <si>
    <t>Resultado 9</t>
  </si>
  <si>
    <t>Resultado 10</t>
  </si>
  <si>
    <t>Resultado 11</t>
  </si>
  <si>
    <t>Resultado 12</t>
  </si>
  <si>
    <t>Resultado 13</t>
  </si>
  <si>
    <t>Resultado 14</t>
  </si>
  <si>
    <t>Resultado 15</t>
  </si>
  <si>
    <t>Resultado 16</t>
  </si>
  <si>
    <t>Resultado 17</t>
  </si>
  <si>
    <t>Resultado 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</si>
</sst>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Capacidade Operacional vs Volume de Calda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'Resultados Geral'!$C$2:$C$20</c:f>
              <c:numCache>
                <c:formatCode>General</c:formatCode>
                <c:ptCount val="1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</c:numCache>
            </c:numRef>
          </c:xVal>
          <c:yVal>
            <c:numRef>
              <c:f>'Resultados Geral'!$I$2:$I$20</c:f>
              <c:numCache>
                <c:formatCode>General</c:formatCode>
                <c:ptCount val="19"/>
                <c:pt idx="0">
                  <c:v>1.5056</c:v>
                </c:pt>
                <c:pt idx="1">
                  <c:v>1.6846000000000001</c:v>
                </c:pt>
                <c:pt idx="2">
                  <c:v>1.7825</c:v>
                </c:pt>
                <c:pt idx="3">
                  <c:v>1.8451</c:v>
                </c:pt>
                <c:pt idx="4">
                  <c:v>1.8866000000000001</c:v>
                </c:pt>
                <c:pt idx="5">
                  <c:v>1.9198</c:v>
                </c:pt>
                <c:pt idx="6">
                  <c:v>1.9420999999999997</c:v>
                </c:pt>
                <c:pt idx="7">
                  <c:v>1.96</c:v>
                </c:pt>
                <c:pt idx="8">
                  <c:v>1.9772000000000001</c:v>
                </c:pt>
                <c:pt idx="9">
                  <c:v>1.9863999999999999</c:v>
                </c:pt>
                <c:pt idx="10">
                  <c:v>1.9972000000000001</c:v>
                </c:pt>
                <c:pt idx="11">
                  <c:v>2.0057999999999998</c:v>
                </c:pt>
                <c:pt idx="12">
                  <c:v>2.0139</c:v>
                </c:pt>
                <c:pt idx="13">
                  <c:v>2.0156000000000001</c:v>
                </c:pt>
                <c:pt idx="14">
                  <c:v>2.0213999999999999</c:v>
                </c:pt>
                <c:pt idx="15">
                  <c:v>2.0257000000000001</c:v>
                </c:pt>
                <c:pt idx="16">
                  <c:v>2.0261999999999998</c:v>
                </c:pt>
                <c:pt idx="17">
                  <c:v>2.0318999999999998</c:v>
                </c:pt>
                <c:pt idx="18">
                  <c:v>2.0345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E4C6-4BFE-AC31-B82912C43BA8}"/>
            </c:ext>
          </c:extLst>
        </c:ser>
        <c:ser>
          <c:idx val="1"/>
          <c:order val="1"/>
          <c:smooth val="0"/>
          <c:extLst>
            <c:ext xmlns:c16="http://schemas.microsoft.com/office/drawing/2014/chart" uri="{C3380CC4-5D6E-409C-BE32-E72D297353CC}">
              <c16:uniqueId val="{0000000A-E4C6-4BFE-AC31-B82912C43B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9998448"/>
        <c:axId val="299998928"/>
      </c:scatterChart>
      <c:valAx>
        <c:axId val="299998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Volume de Calda [L]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99998928"/>
        <c:crosses val="autoZero"/>
        <c:crossBetween val="midCat"/>
      </c:valAx>
      <c:valAx>
        <c:axId val="2999989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Capacidade Operacional [ha/h]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9999844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007D-4ACA-8EC9-88411144507A}"/>
              </c:ext>
            </c:extLst>
          </c:dPt>
          <c:dPt>
            <c:idx val="1"/>
            <c:marker>
              <c:spPr>
                <a:solidFill>
                  <a:srgbClr val="F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007D-4ACA-8EC9-88411144507A}"/>
              </c:ext>
            </c:extLst>
          </c:dPt>
          <c:dPt>
            <c:idx val="2"/>
            <c:marker>
              <c:spPr>
                <a:solidFill>
                  <a:srgbClr val="F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007D-4ACA-8EC9-88411144507A}"/>
              </c:ext>
            </c:extLst>
          </c:dPt>
          <c:dPt>
            <c:idx val="3"/>
            <c:marker>
              <c:spPr>
                <a:solidFill>
                  <a:srgbClr val="F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007D-4ACA-8EC9-88411144507A}"/>
              </c:ext>
            </c:extLst>
          </c:dPt>
          <c:dPt>
            <c:idx val="4"/>
            <c:marker>
              <c:spPr>
                <a:solidFill>
                  <a:srgbClr val="F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007D-4ACA-8EC9-88411144507A}"/>
              </c:ext>
            </c:extLst>
          </c:dPt>
          <c:dPt>
            <c:idx val="5"/>
            <c:marker>
              <c:spPr>
                <a:solidFill>
                  <a:srgbClr val="F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007D-4ACA-8EC9-88411144507A}"/>
              </c:ext>
            </c:extLst>
          </c:dPt>
          <c:dPt>
            <c:idx val="6"/>
            <c:marker>
              <c:spPr>
                <a:solidFill>
                  <a:srgbClr val="F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007D-4ACA-8EC9-88411144507A}"/>
              </c:ext>
            </c:extLst>
          </c:dPt>
          <c:dPt>
            <c:idx val="7"/>
            <c:marker>
              <c:spPr>
                <a:solidFill>
                  <a:srgbClr val="E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007D-4ACA-8EC9-88411144507A}"/>
              </c:ext>
            </c:extLst>
          </c:dPt>
          <c:dPt>
            <c:idx val="8"/>
            <c:marker>
              <c:spPr>
                <a:solidFill>
                  <a:srgbClr val="E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007D-4ACA-8EC9-88411144507A}"/>
              </c:ext>
            </c:extLst>
          </c:dPt>
          <c:dPt>
            <c:idx val="9"/>
            <c:marker>
              <c:spPr>
                <a:solidFill>
                  <a:srgbClr val="E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007D-4ACA-8EC9-88411144507A}"/>
              </c:ext>
            </c:extLst>
          </c:dPt>
          <c:dPt>
            <c:idx val="10"/>
            <c:marker>
              <c:spPr>
                <a:solidFill>
                  <a:srgbClr val="E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007D-4ACA-8EC9-88411144507A}"/>
              </c:ext>
            </c:extLst>
          </c:dPt>
          <c:dPt>
            <c:idx val="11"/>
            <c:marker>
              <c:spPr>
                <a:solidFill>
                  <a:srgbClr val="E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007D-4ACA-8EC9-88411144507A}"/>
              </c:ext>
            </c:extLst>
          </c:dPt>
          <c:dPt>
            <c:idx val="12"/>
            <c:marker>
              <c:spPr>
                <a:solidFill>
                  <a:srgbClr val="E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007D-4ACA-8EC9-88411144507A}"/>
              </c:ext>
            </c:extLst>
          </c:dPt>
          <c:dPt>
            <c:idx val="13"/>
            <c:marker>
              <c:spPr>
                <a:solidFill>
                  <a:srgbClr val="D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007D-4ACA-8EC9-88411144507A}"/>
              </c:ext>
            </c:extLst>
          </c:dPt>
          <c:dPt>
            <c:idx val="14"/>
            <c:marker>
              <c:spPr>
                <a:solidFill>
                  <a:srgbClr val="D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007D-4ACA-8EC9-88411144507A}"/>
              </c:ext>
            </c:extLst>
          </c:dPt>
          <c:dPt>
            <c:idx val="15"/>
            <c:marker>
              <c:spPr>
                <a:solidFill>
                  <a:srgbClr val="D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007D-4ACA-8EC9-88411144507A}"/>
              </c:ext>
            </c:extLst>
          </c:dPt>
          <c:dPt>
            <c:idx val="16"/>
            <c:marker>
              <c:spPr>
                <a:solidFill>
                  <a:srgbClr val="D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007D-4ACA-8EC9-88411144507A}"/>
              </c:ext>
            </c:extLst>
          </c:dPt>
          <c:dPt>
            <c:idx val="17"/>
            <c:marker>
              <c:spPr>
                <a:solidFill>
                  <a:srgbClr val="D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007D-4ACA-8EC9-88411144507A}"/>
              </c:ext>
            </c:extLst>
          </c:dPt>
          <c:dPt>
            <c:idx val="18"/>
            <c:marker>
              <c:spPr>
                <a:solidFill>
                  <a:srgbClr val="D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007D-4ACA-8EC9-88411144507A}"/>
              </c:ext>
            </c:extLst>
          </c:dPt>
          <c:dPt>
            <c:idx val="19"/>
            <c:marker>
              <c:spPr>
                <a:solidFill>
                  <a:srgbClr val="D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007D-4ACA-8EC9-88411144507A}"/>
              </c:ext>
            </c:extLst>
          </c:dPt>
          <c:dPt>
            <c:idx val="20"/>
            <c:marker>
              <c:spPr>
                <a:solidFill>
                  <a:srgbClr val="C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4-007D-4ACA-8EC9-88411144507A}"/>
              </c:ext>
            </c:extLst>
          </c:dPt>
          <c:dPt>
            <c:idx val="21"/>
            <c:marker>
              <c:spPr>
                <a:solidFill>
                  <a:srgbClr val="C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5-007D-4ACA-8EC9-88411144507A}"/>
              </c:ext>
            </c:extLst>
          </c:dPt>
          <c:dPt>
            <c:idx val="22"/>
            <c:marker>
              <c:spPr>
                <a:solidFill>
                  <a:srgbClr val="C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007D-4ACA-8EC9-88411144507A}"/>
              </c:ext>
            </c:extLst>
          </c:dPt>
          <c:dPt>
            <c:idx val="23"/>
            <c:marker>
              <c:spPr>
                <a:solidFill>
                  <a:srgbClr val="C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7-007D-4ACA-8EC9-88411144507A}"/>
              </c:ext>
            </c:extLst>
          </c:dPt>
          <c:dPt>
            <c:idx val="24"/>
            <c:marker>
              <c:spPr>
                <a:solidFill>
                  <a:srgbClr val="C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8-007D-4ACA-8EC9-88411144507A}"/>
              </c:ext>
            </c:extLst>
          </c:dPt>
          <c:dPt>
            <c:idx val="25"/>
            <c:marker>
              <c:spPr>
                <a:solidFill>
                  <a:srgbClr val="C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9-007D-4ACA-8EC9-88411144507A}"/>
              </c:ext>
            </c:extLst>
          </c:dPt>
          <c:dPt>
            <c:idx val="26"/>
            <c:marker>
              <c:spPr>
                <a:solidFill>
                  <a:srgbClr val="B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A-007D-4ACA-8EC9-88411144507A}"/>
              </c:ext>
            </c:extLst>
          </c:dPt>
          <c:dPt>
            <c:idx val="27"/>
            <c:marker>
              <c:spPr>
                <a:solidFill>
                  <a:srgbClr val="B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B-007D-4ACA-8EC9-88411144507A}"/>
              </c:ext>
            </c:extLst>
          </c:dPt>
          <c:dPt>
            <c:idx val="28"/>
            <c:marker>
              <c:spPr>
                <a:solidFill>
                  <a:srgbClr val="B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C-007D-4ACA-8EC9-88411144507A}"/>
              </c:ext>
            </c:extLst>
          </c:dPt>
          <c:dPt>
            <c:idx val="29"/>
            <c:marker>
              <c:spPr>
                <a:solidFill>
                  <a:srgbClr val="B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D-007D-4ACA-8EC9-88411144507A}"/>
              </c:ext>
            </c:extLst>
          </c:dPt>
          <c:dPt>
            <c:idx val="30"/>
            <c:marker>
              <c:spPr>
                <a:solidFill>
                  <a:srgbClr val="B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E-007D-4ACA-8EC9-88411144507A}"/>
              </c:ext>
            </c:extLst>
          </c:dPt>
          <c:dPt>
            <c:idx val="31"/>
            <c:marker>
              <c:spPr>
                <a:solidFill>
                  <a:srgbClr val="B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F-007D-4ACA-8EC9-88411144507A}"/>
              </c:ext>
            </c:extLst>
          </c:dPt>
          <c:dPt>
            <c:idx val="32"/>
            <c:marker>
              <c:spPr>
                <a:solidFill>
                  <a:srgbClr val="B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0-007D-4ACA-8EC9-88411144507A}"/>
              </c:ext>
            </c:extLst>
          </c:dPt>
          <c:dPt>
            <c:idx val="33"/>
            <c:marker>
              <c:spPr>
                <a:solidFill>
                  <a:srgbClr val="A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1-007D-4ACA-8EC9-88411144507A}"/>
              </c:ext>
            </c:extLst>
          </c:dPt>
          <c:dPt>
            <c:idx val="34"/>
            <c:marker>
              <c:spPr>
                <a:solidFill>
                  <a:srgbClr val="A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2-007D-4ACA-8EC9-88411144507A}"/>
              </c:ext>
            </c:extLst>
          </c:dPt>
          <c:dPt>
            <c:idx val="35"/>
            <c:marker>
              <c:spPr>
                <a:solidFill>
                  <a:srgbClr val="A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3-007D-4ACA-8EC9-88411144507A}"/>
              </c:ext>
            </c:extLst>
          </c:dPt>
          <c:dPt>
            <c:idx val="36"/>
            <c:marker>
              <c:spPr>
                <a:solidFill>
                  <a:srgbClr val="A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4-007D-4ACA-8EC9-88411144507A}"/>
              </c:ext>
            </c:extLst>
          </c:dPt>
          <c:dPt>
            <c:idx val="37"/>
            <c:marker>
              <c:spPr>
                <a:solidFill>
                  <a:srgbClr val="A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5-007D-4ACA-8EC9-88411144507A}"/>
              </c:ext>
            </c:extLst>
          </c:dPt>
          <c:dPt>
            <c:idx val="38"/>
            <c:marker>
              <c:spPr>
                <a:solidFill>
                  <a:srgbClr val="A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6-007D-4ACA-8EC9-88411144507A}"/>
              </c:ext>
            </c:extLst>
          </c:dPt>
          <c:dPt>
            <c:idx val="39"/>
            <c:marker>
              <c:spPr>
                <a:solidFill>
                  <a:srgbClr val="9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7-007D-4ACA-8EC9-88411144507A}"/>
              </c:ext>
            </c:extLst>
          </c:dPt>
          <c:dPt>
            <c:idx val="40"/>
            <c:marker>
              <c:spPr>
                <a:solidFill>
                  <a:srgbClr val="9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8-007D-4ACA-8EC9-88411144507A}"/>
              </c:ext>
            </c:extLst>
          </c:dPt>
          <c:dPt>
            <c:idx val="41"/>
            <c:marker>
              <c:spPr>
                <a:solidFill>
                  <a:srgbClr val="9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9-007D-4ACA-8EC9-88411144507A}"/>
              </c:ext>
            </c:extLst>
          </c:dPt>
          <c:dPt>
            <c:idx val="42"/>
            <c:marker>
              <c:spPr>
                <a:solidFill>
                  <a:srgbClr val="9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A-007D-4ACA-8EC9-88411144507A}"/>
              </c:ext>
            </c:extLst>
          </c:dPt>
          <c:dPt>
            <c:idx val="43"/>
            <c:marker>
              <c:spPr>
                <a:solidFill>
                  <a:srgbClr val="9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B-007D-4ACA-8EC9-88411144507A}"/>
              </c:ext>
            </c:extLst>
          </c:dPt>
          <c:dPt>
            <c:idx val="44"/>
            <c:marker>
              <c:spPr>
                <a:solidFill>
                  <a:srgbClr val="9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C-007D-4ACA-8EC9-88411144507A}"/>
              </c:ext>
            </c:extLst>
          </c:dPt>
          <c:dPt>
            <c:idx val="45"/>
            <c:marker>
              <c:spPr>
                <a:solidFill>
                  <a:srgbClr val="9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D-007D-4ACA-8EC9-88411144507A}"/>
              </c:ext>
            </c:extLst>
          </c:dPt>
          <c:dPt>
            <c:idx val="46"/>
            <c:marker>
              <c:spPr>
                <a:solidFill>
                  <a:srgbClr val="8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E-007D-4ACA-8EC9-88411144507A}"/>
              </c:ext>
            </c:extLst>
          </c:dPt>
          <c:dPt>
            <c:idx val="47"/>
            <c:marker>
              <c:spPr>
                <a:solidFill>
                  <a:srgbClr val="8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F-007D-4ACA-8EC9-88411144507A}"/>
              </c:ext>
            </c:extLst>
          </c:dPt>
          <c:dPt>
            <c:idx val="48"/>
            <c:marker>
              <c:spPr>
                <a:solidFill>
                  <a:srgbClr val="8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0-007D-4ACA-8EC9-88411144507A}"/>
              </c:ext>
            </c:extLst>
          </c:dPt>
          <c:dPt>
            <c:idx val="49"/>
            <c:marker>
              <c:spPr>
                <a:solidFill>
                  <a:srgbClr val="8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1-007D-4ACA-8EC9-88411144507A}"/>
              </c:ext>
            </c:extLst>
          </c:dPt>
          <c:dPt>
            <c:idx val="50"/>
            <c:marker>
              <c:spPr>
                <a:solidFill>
                  <a:srgbClr val="8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2-007D-4ACA-8EC9-88411144507A}"/>
              </c:ext>
            </c:extLst>
          </c:dPt>
          <c:dPt>
            <c:idx val="51"/>
            <c:marker>
              <c:spPr>
                <a:solidFill>
                  <a:srgbClr val="8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3-007D-4ACA-8EC9-88411144507A}"/>
              </c:ext>
            </c:extLst>
          </c:dPt>
          <c:dPt>
            <c:idx val="52"/>
            <c:marker>
              <c:spPr>
                <a:solidFill>
                  <a:srgbClr val="7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4-007D-4ACA-8EC9-88411144507A}"/>
              </c:ext>
            </c:extLst>
          </c:dPt>
          <c:dPt>
            <c:idx val="53"/>
            <c:marker>
              <c:spPr>
                <a:solidFill>
                  <a:srgbClr val="7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5-007D-4ACA-8EC9-88411144507A}"/>
              </c:ext>
            </c:extLst>
          </c:dPt>
          <c:dPt>
            <c:idx val="54"/>
            <c:marker>
              <c:spPr>
                <a:solidFill>
                  <a:srgbClr val="7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6-007D-4ACA-8EC9-88411144507A}"/>
              </c:ext>
            </c:extLst>
          </c:dPt>
          <c:dPt>
            <c:idx val="55"/>
            <c:marker>
              <c:spPr>
                <a:solidFill>
                  <a:srgbClr val="7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7-007D-4ACA-8EC9-88411144507A}"/>
              </c:ext>
            </c:extLst>
          </c:dPt>
          <c:dPt>
            <c:idx val="56"/>
            <c:marker>
              <c:spPr>
                <a:solidFill>
                  <a:srgbClr val="7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8-007D-4ACA-8EC9-88411144507A}"/>
              </c:ext>
            </c:extLst>
          </c:dPt>
          <c:dPt>
            <c:idx val="57"/>
            <c:marker>
              <c:spPr>
                <a:solidFill>
                  <a:srgbClr val="7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9-007D-4ACA-8EC9-88411144507A}"/>
              </c:ext>
            </c:extLst>
          </c:dPt>
          <c:dPt>
            <c:idx val="58"/>
            <c:marker>
              <c:spPr>
                <a:solidFill>
                  <a:srgbClr val="7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A-007D-4ACA-8EC9-88411144507A}"/>
              </c:ext>
            </c:extLst>
          </c:dPt>
          <c:dPt>
            <c:idx val="59"/>
            <c:marker>
              <c:spPr>
                <a:solidFill>
                  <a:srgbClr val="6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B-007D-4ACA-8EC9-88411144507A}"/>
              </c:ext>
            </c:extLst>
          </c:dPt>
          <c:dPt>
            <c:idx val="60"/>
            <c:marker>
              <c:spPr>
                <a:solidFill>
                  <a:srgbClr val="6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C-007D-4ACA-8EC9-88411144507A}"/>
              </c:ext>
            </c:extLst>
          </c:dPt>
          <c:dPt>
            <c:idx val="61"/>
            <c:marker>
              <c:spPr>
                <a:solidFill>
                  <a:srgbClr val="6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D-007D-4ACA-8EC9-88411144507A}"/>
              </c:ext>
            </c:extLst>
          </c:dPt>
          <c:dPt>
            <c:idx val="62"/>
            <c:marker>
              <c:spPr>
                <a:solidFill>
                  <a:srgbClr val="6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E-007D-4ACA-8EC9-88411144507A}"/>
              </c:ext>
            </c:extLst>
          </c:dPt>
          <c:dPt>
            <c:idx val="63"/>
            <c:marker>
              <c:spPr>
                <a:solidFill>
                  <a:srgbClr val="6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F-007D-4ACA-8EC9-88411144507A}"/>
              </c:ext>
            </c:extLst>
          </c:dPt>
          <c:dPt>
            <c:idx val="64"/>
            <c:marker>
              <c:spPr>
                <a:solidFill>
                  <a:srgbClr val="6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0-007D-4ACA-8EC9-88411144507A}"/>
              </c:ext>
            </c:extLst>
          </c:dPt>
          <c:dPt>
            <c:idx val="65"/>
            <c:marker>
              <c:spPr>
                <a:solidFill>
                  <a:srgbClr val="5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1-007D-4ACA-8EC9-88411144507A}"/>
              </c:ext>
            </c:extLst>
          </c:dPt>
          <c:dPt>
            <c:idx val="66"/>
            <c:marker>
              <c:spPr>
                <a:solidFill>
                  <a:srgbClr val="5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2-007D-4ACA-8EC9-88411144507A}"/>
              </c:ext>
            </c:extLst>
          </c:dPt>
          <c:dPt>
            <c:idx val="67"/>
            <c:marker>
              <c:spPr>
                <a:solidFill>
                  <a:srgbClr val="5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3-007D-4ACA-8EC9-88411144507A}"/>
              </c:ext>
            </c:extLst>
          </c:dPt>
          <c:dPt>
            <c:idx val="68"/>
            <c:marker>
              <c:spPr>
                <a:solidFill>
                  <a:srgbClr val="5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4-007D-4ACA-8EC9-88411144507A}"/>
              </c:ext>
            </c:extLst>
          </c:dPt>
          <c:dPt>
            <c:idx val="69"/>
            <c:marker>
              <c:spPr>
                <a:solidFill>
                  <a:srgbClr val="5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5-007D-4ACA-8EC9-88411144507A}"/>
              </c:ext>
            </c:extLst>
          </c:dPt>
          <c:dPt>
            <c:idx val="70"/>
            <c:marker>
              <c:spPr>
                <a:solidFill>
                  <a:srgbClr val="5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6-007D-4ACA-8EC9-88411144507A}"/>
              </c:ext>
            </c:extLst>
          </c:dPt>
          <c:dPt>
            <c:idx val="71"/>
            <c:marker>
              <c:spPr>
                <a:solidFill>
                  <a:srgbClr val="5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7-007D-4ACA-8EC9-88411144507A}"/>
              </c:ext>
            </c:extLst>
          </c:dPt>
          <c:dPt>
            <c:idx val="72"/>
            <c:marker>
              <c:spPr>
                <a:solidFill>
                  <a:srgbClr val="4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8-007D-4ACA-8EC9-88411144507A}"/>
              </c:ext>
            </c:extLst>
          </c:dPt>
          <c:dPt>
            <c:idx val="73"/>
            <c:marker>
              <c:spPr>
                <a:solidFill>
                  <a:srgbClr val="4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9-007D-4ACA-8EC9-88411144507A}"/>
              </c:ext>
            </c:extLst>
          </c:dPt>
          <c:dPt>
            <c:idx val="74"/>
            <c:marker>
              <c:spPr>
                <a:solidFill>
                  <a:srgbClr val="4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A-007D-4ACA-8EC9-88411144507A}"/>
              </c:ext>
            </c:extLst>
          </c:dPt>
          <c:dPt>
            <c:idx val="75"/>
            <c:marker>
              <c:spPr>
                <a:solidFill>
                  <a:srgbClr val="4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B-007D-4ACA-8EC9-88411144507A}"/>
              </c:ext>
            </c:extLst>
          </c:dPt>
          <c:dPt>
            <c:idx val="76"/>
            <c:marker>
              <c:spPr>
                <a:solidFill>
                  <a:srgbClr val="4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C-007D-4ACA-8EC9-88411144507A}"/>
              </c:ext>
            </c:extLst>
          </c:dPt>
          <c:dPt>
            <c:idx val="77"/>
            <c:marker>
              <c:spPr>
                <a:solidFill>
                  <a:srgbClr val="4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D-007D-4ACA-8EC9-88411144507A}"/>
              </c:ext>
            </c:extLst>
          </c:dPt>
          <c:dPt>
            <c:idx val="78"/>
            <c:marker>
              <c:spPr>
                <a:solidFill>
                  <a:srgbClr val="3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E-007D-4ACA-8EC9-88411144507A}"/>
              </c:ext>
            </c:extLst>
          </c:dPt>
          <c:dPt>
            <c:idx val="79"/>
            <c:marker>
              <c:spPr>
                <a:solidFill>
                  <a:srgbClr val="3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F-007D-4ACA-8EC9-88411144507A}"/>
              </c:ext>
            </c:extLst>
          </c:dPt>
          <c:dPt>
            <c:idx val="80"/>
            <c:marker>
              <c:spPr>
                <a:solidFill>
                  <a:srgbClr val="3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0-007D-4ACA-8EC9-88411144507A}"/>
              </c:ext>
            </c:extLst>
          </c:dPt>
          <c:dPt>
            <c:idx val="81"/>
            <c:marker>
              <c:spPr>
                <a:solidFill>
                  <a:srgbClr val="3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1-007D-4ACA-8EC9-88411144507A}"/>
              </c:ext>
            </c:extLst>
          </c:dPt>
          <c:dPt>
            <c:idx val="82"/>
            <c:marker>
              <c:spPr>
                <a:solidFill>
                  <a:srgbClr val="3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2-007D-4ACA-8EC9-88411144507A}"/>
              </c:ext>
            </c:extLst>
          </c:dPt>
          <c:dPt>
            <c:idx val="83"/>
            <c:marker>
              <c:spPr>
                <a:solidFill>
                  <a:srgbClr val="3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3-007D-4ACA-8EC9-88411144507A}"/>
              </c:ext>
            </c:extLst>
          </c:dPt>
          <c:dPt>
            <c:idx val="84"/>
            <c:marker>
              <c:spPr>
                <a:solidFill>
                  <a:srgbClr val="3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4-007D-4ACA-8EC9-88411144507A}"/>
              </c:ext>
            </c:extLst>
          </c:dPt>
          <c:dPt>
            <c:idx val="85"/>
            <c:marker>
              <c:spPr>
                <a:solidFill>
                  <a:srgbClr val="2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5-007D-4ACA-8EC9-88411144507A}"/>
              </c:ext>
            </c:extLst>
          </c:dPt>
          <c:dPt>
            <c:idx val="86"/>
            <c:marker>
              <c:spPr>
                <a:solidFill>
                  <a:srgbClr val="2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6-007D-4ACA-8EC9-88411144507A}"/>
              </c:ext>
            </c:extLst>
          </c:dPt>
          <c:dPt>
            <c:idx val="87"/>
            <c:marker>
              <c:spPr>
                <a:solidFill>
                  <a:srgbClr val="2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7-007D-4ACA-8EC9-88411144507A}"/>
              </c:ext>
            </c:extLst>
          </c:dPt>
          <c:dPt>
            <c:idx val="88"/>
            <c:marker>
              <c:spPr>
                <a:solidFill>
                  <a:srgbClr val="2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8-007D-4ACA-8EC9-88411144507A}"/>
              </c:ext>
            </c:extLst>
          </c:dPt>
          <c:dPt>
            <c:idx val="89"/>
            <c:marker>
              <c:spPr>
                <a:solidFill>
                  <a:srgbClr val="2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9-007D-4ACA-8EC9-88411144507A}"/>
              </c:ext>
            </c:extLst>
          </c:dPt>
          <c:dPt>
            <c:idx val="90"/>
            <c:marker>
              <c:spPr>
                <a:solidFill>
                  <a:srgbClr val="2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A-007D-4ACA-8EC9-88411144507A}"/>
              </c:ext>
            </c:extLst>
          </c:dPt>
          <c:dPt>
            <c:idx val="91"/>
            <c:marker>
              <c:spPr>
                <a:solidFill>
                  <a:srgbClr val="1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B-007D-4ACA-8EC9-88411144507A}"/>
              </c:ext>
            </c:extLst>
          </c:dPt>
          <c:dPt>
            <c:idx val="92"/>
            <c:marker>
              <c:spPr>
                <a:solidFill>
                  <a:srgbClr val="1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C-007D-4ACA-8EC9-88411144507A}"/>
              </c:ext>
            </c:extLst>
          </c:dPt>
          <c:dPt>
            <c:idx val="93"/>
            <c:marker>
              <c:spPr>
                <a:solidFill>
                  <a:srgbClr val="1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D-007D-4ACA-8EC9-88411144507A}"/>
              </c:ext>
            </c:extLst>
          </c:dPt>
          <c:dPt>
            <c:idx val="94"/>
            <c:marker>
              <c:spPr>
                <a:solidFill>
                  <a:srgbClr val="1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E-007D-4ACA-8EC9-88411144507A}"/>
              </c:ext>
            </c:extLst>
          </c:dPt>
          <c:dPt>
            <c:idx val="95"/>
            <c:marker>
              <c:spPr>
                <a:solidFill>
                  <a:srgbClr val="1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F-007D-4ACA-8EC9-88411144507A}"/>
              </c:ext>
            </c:extLst>
          </c:dPt>
          <c:dPt>
            <c:idx val="96"/>
            <c:marker>
              <c:spPr>
                <a:solidFill>
                  <a:srgbClr val="1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0-007D-4ACA-8EC9-88411144507A}"/>
              </c:ext>
            </c:extLst>
          </c:dPt>
          <c:dPt>
            <c:idx val="97"/>
            <c:marker>
              <c:spPr>
                <a:solidFill>
                  <a:srgbClr val="1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1-007D-4ACA-8EC9-88411144507A}"/>
              </c:ext>
            </c:extLst>
          </c:dPt>
          <c:dPt>
            <c:idx val="98"/>
            <c:marker>
              <c:spPr>
                <a:solidFill>
                  <a:srgbClr val="0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2-007D-4ACA-8EC9-88411144507A}"/>
              </c:ext>
            </c:extLst>
          </c:dPt>
          <c:dPt>
            <c:idx val="99"/>
            <c:marker>
              <c:spPr>
                <a:solidFill>
                  <a:srgbClr val="0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3-007D-4ACA-8EC9-88411144507A}"/>
              </c:ext>
            </c:extLst>
          </c:dPt>
          <c:dPt>
            <c:idx val="100"/>
            <c:marker>
              <c:spPr>
                <a:solidFill>
                  <a:srgbClr val="0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4-007D-4ACA-8EC9-88411144507A}"/>
              </c:ext>
            </c:extLst>
          </c:dPt>
          <c:dPt>
            <c:idx val="101"/>
            <c:marker>
              <c:spPr>
                <a:solidFill>
                  <a:srgbClr val="0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5-007D-4ACA-8EC9-88411144507A}"/>
              </c:ext>
            </c:extLst>
          </c:dPt>
          <c:dPt>
            <c:idx val="102"/>
            <c:marker>
              <c:spPr>
                <a:solidFill>
                  <a:srgbClr val="0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6-007D-4ACA-8EC9-88411144507A}"/>
              </c:ext>
            </c:extLst>
          </c:dPt>
          <c:dPt>
            <c:idx val="103"/>
            <c:marker>
              <c:spPr>
                <a:solidFill>
                  <a:srgbClr val="0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7-007D-4ACA-8EC9-88411144507A}"/>
              </c:ext>
            </c:extLst>
          </c:dPt>
          <c:xVal>
            <c:numRef>
              <c:f>gráficos!$A$7:$A$110</c:f>
              <c:numCache>
                <c:formatCode>General</c:formatCode>
                <c:ptCount val="10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</c:numCache>
            </c:numRef>
          </c:xVal>
          <c:yVal>
            <c:numRef>
              <c:f>gráficos!$B$7:$B$110</c:f>
              <c:numCache>
                <c:formatCode>General</c:formatCode>
                <c:ptCount val="10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8-007D-4ACA-8EC9-8841114450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10001"/>
        <c:axId val="50010002"/>
      </c:scatterChart>
      <c:valAx>
        <c:axId val="50010001"/>
        <c:scaling>
          <c:orientation val="minMax"/>
        </c:scaling>
        <c:delete val="0"/>
        <c:axPos val="b"/>
        <c:title>
          <c:tx>
            <c:strRef>
              <c:f>gráficos!$B$1</c:f>
              <c:strCache>
                <c:ptCount val="1"/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delete val="0"/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crossAx val="5001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50800</xdr:colOff>
      <xdr:row>3</xdr:row>
      <xdr:rowOff>63500</xdr:rowOff>
    </xdr:from>
    <xdr:to>
      <xdr:col>10</xdr:col>
      <xdr:colOff>254000</xdr:colOff>
      <xdr:row>23</xdr:row>
      <xdr:rowOff>63500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5D8A553-46AC-29B4-7AC5-D4684D49EB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5C30B-88CB-4DB1-8870-A67FCF80B1B9}">
  <dimension ref="A1:M20"/>
  <sheetViews>
    <sheetView tabSelected="1" workbookViewId="0"/>
  </sheetViews>
  <sheetFormatPr defaultRowHeight="15" x14ac:dyDescent="0.25"/>
  <sheetData>
    <row r="1" spans="1:13" x14ac:dyDescent="0.25">
      <c r="B1" t="s">
        <v>33</v>
      </c>
      <c r="C1" t="s">
        <v>1</v>
      </c>
      <c r="D1" t="s">
        <v>34</v>
      </c>
      <c r="E1" t="s">
        <v>35</v>
      </c>
      <c r="F1" t="s">
        <v>5</v>
      </c>
      <c r="G1" t="s">
        <v>36</v>
      </c>
      <c r="H1" t="s">
        <v>37</v>
      </c>
      <c r="I1" t="s">
        <v>38</v>
      </c>
      <c r="J1" t="s">
        <v>39</v>
      </c>
    </row>
    <row r="2" spans="1:13" x14ac:dyDescent="0.25">
      <c r="A2" t="s">
        <v>40</v>
      </c>
      <c r="B2">
        <v>1.5056</v>
      </c>
      <c r="C2">
        <f>_xlfn.XLOOKUP(B2,RESULTADOS_0!D:D,RESULTADOS_0!B:B,0,0,1)</f>
        <v>10</v>
      </c>
      <c r="D2">
        <f>_xlfn.XLOOKUP(B2,RESULTADOS_0!D:D,RESULTADOS_0!L:L,0,0,1)</f>
        <v>1</v>
      </c>
      <c r="E2">
        <f>_xlfn.XLOOKUP(B2,RESULTADOS_0!D:D,RESULTADOS_0!I:I,0,0,1)</f>
        <v>370</v>
      </c>
      <c r="F2">
        <f>_xlfn.XLOOKUP(B2,RESULTADOS_0!D:D,RESULTADOS_0!F:F,0,0,1)</f>
        <v>60.66</v>
      </c>
      <c r="G2">
        <f>_xlfn.XLOOKUP(B2,RESULTADOS_0!D:D,RESULTADOS_0!M:M,0,0,1)</f>
        <v>0</v>
      </c>
      <c r="H2">
        <v>100</v>
      </c>
      <c r="I2">
        <v>1.5056</v>
      </c>
      <c r="J2">
        <v>6</v>
      </c>
      <c r="M2">
        <v>20</v>
      </c>
    </row>
    <row r="3" spans="1:13" x14ac:dyDescent="0.25">
      <c r="A3" t="s">
        <v>41</v>
      </c>
      <c r="B3">
        <v>1.6846000000000001</v>
      </c>
      <c r="C3">
        <f>_xlfn.XLOOKUP(B3,RESULTADOS_1!D:D,RESULTADOS_1!B:B,0,0,1)</f>
        <v>15</v>
      </c>
      <c r="D3">
        <f>_xlfn.XLOOKUP(B3,RESULTADOS_1!D:D,RESULTADOS_1!L:L,0,0,1)</f>
        <v>1</v>
      </c>
      <c r="E3">
        <f>_xlfn.XLOOKUP(B3,RESULTADOS_1!D:D,RESULTADOS_1!I:I,0,0,1)</f>
        <v>247</v>
      </c>
      <c r="F3">
        <f>_xlfn.XLOOKUP(B3,RESULTADOS_1!D:D,RESULTADOS_1!F:F,0,0,1)</f>
        <v>54.92</v>
      </c>
      <c r="G3">
        <f>_xlfn.XLOOKUP(B3,RESULTADOS_1!D:D,RESULTADOS_1!M:M,0,0,1)</f>
        <v>0</v>
      </c>
      <c r="I3">
        <v>1.6846000000000001</v>
      </c>
    </row>
    <row r="4" spans="1:13" x14ac:dyDescent="0.25">
      <c r="A4" t="s">
        <v>42</v>
      </c>
      <c r="B4">
        <v>1.7825</v>
      </c>
      <c r="C4">
        <f>_xlfn.XLOOKUP(B4,RESULTADOS_2!D:D,RESULTADOS_2!B:B,0,0,1)</f>
        <v>20</v>
      </c>
      <c r="D4">
        <f>_xlfn.XLOOKUP(B4,RESULTADOS_2!D:D,RESULTADOS_2!L:L,0,0,1)</f>
        <v>2</v>
      </c>
      <c r="E4">
        <f>_xlfn.XLOOKUP(B4,RESULTADOS_2!D:D,RESULTADOS_2!I:I,0,0,1)</f>
        <v>186</v>
      </c>
      <c r="F4">
        <f>_xlfn.XLOOKUP(B4,RESULTADOS_2!D:D,RESULTADOS_2!F:F,0,0,1)</f>
        <v>52.08</v>
      </c>
      <c r="G4">
        <f>_xlfn.XLOOKUP(B4,RESULTADOS_2!D:D,RESULTADOS_2!M:M,0,0,1)</f>
        <v>0</v>
      </c>
      <c r="I4">
        <v>1.7825</v>
      </c>
    </row>
    <row r="5" spans="1:13" x14ac:dyDescent="0.25">
      <c r="A5" t="s">
        <v>43</v>
      </c>
      <c r="B5">
        <v>1.8451</v>
      </c>
      <c r="C5">
        <f>_xlfn.XLOOKUP(B5,RESULTADOS_3!D:D,RESULTADOS_3!B:B,0,0,1)</f>
        <v>25</v>
      </c>
      <c r="D5">
        <f>_xlfn.XLOOKUP(B5,RESULTADOS_3!D:D,RESULTADOS_3!L:L,0,0,1)</f>
        <v>2</v>
      </c>
      <c r="E5">
        <f>_xlfn.XLOOKUP(B5,RESULTADOS_3!D:D,RESULTADOS_3!I:I,0,0,1)</f>
        <v>149</v>
      </c>
      <c r="F5">
        <f>_xlfn.XLOOKUP(B5,RESULTADOS_3!D:D,RESULTADOS_3!F:F,0,0,1)</f>
        <v>50.33</v>
      </c>
      <c r="G5">
        <f>_xlfn.XLOOKUP(B5,RESULTADOS_3!D:D,RESULTADOS_3!M:M,0,0,1)</f>
        <v>0</v>
      </c>
      <c r="I5">
        <v>1.8451</v>
      </c>
    </row>
    <row r="6" spans="1:13" x14ac:dyDescent="0.25">
      <c r="A6" t="s">
        <v>44</v>
      </c>
      <c r="B6">
        <v>1.8866000000000001</v>
      </c>
      <c r="C6">
        <f>_xlfn.XLOOKUP(B6,RESULTADOS_4!D:D,RESULTADOS_4!B:B,0,0,1)</f>
        <v>30</v>
      </c>
      <c r="D6">
        <f>_xlfn.XLOOKUP(B6,RESULTADOS_4!D:D,RESULTADOS_4!L:L,0,0,1)</f>
        <v>2</v>
      </c>
      <c r="E6">
        <f>_xlfn.XLOOKUP(B6,RESULTADOS_4!D:D,RESULTADOS_4!I:I,0,0,1)</f>
        <v>125</v>
      </c>
      <c r="F6">
        <f>_xlfn.XLOOKUP(B6,RESULTADOS_4!D:D,RESULTADOS_4!F:F,0,0,1)</f>
        <v>49.22</v>
      </c>
      <c r="G6">
        <f>_xlfn.XLOOKUP(B6,RESULTADOS_4!D:D,RESULTADOS_4!M:M,0,0,1)</f>
        <v>2</v>
      </c>
      <c r="I6">
        <v>1.8866000000000001</v>
      </c>
    </row>
    <row r="7" spans="1:13" x14ac:dyDescent="0.25">
      <c r="A7" t="s">
        <v>45</v>
      </c>
      <c r="B7">
        <v>1.9198</v>
      </c>
      <c r="C7">
        <f>_xlfn.XLOOKUP(B7,RESULTADOS_5!D:D,RESULTADOS_5!B:B,0,0,1)</f>
        <v>35</v>
      </c>
      <c r="D7">
        <f>_xlfn.XLOOKUP(B7,RESULTADOS_5!D:D,RESULTADOS_5!L:L,0,0,1)</f>
        <v>3</v>
      </c>
      <c r="E7">
        <f>_xlfn.XLOOKUP(B7,RESULTADOS_5!D:D,RESULTADOS_5!I:I,0,0,1)</f>
        <v>107</v>
      </c>
      <c r="F7">
        <f>_xlfn.XLOOKUP(B7,RESULTADOS_5!D:D,RESULTADOS_5!F:F,0,0,1)</f>
        <v>48.35</v>
      </c>
      <c r="G7">
        <f>_xlfn.XLOOKUP(B7,RESULTADOS_5!D:D,RESULTADOS_5!M:M,0,0,1)</f>
        <v>0</v>
      </c>
      <c r="I7">
        <v>1.9198</v>
      </c>
    </row>
    <row r="8" spans="1:13" x14ac:dyDescent="0.25">
      <c r="A8" t="s">
        <v>46</v>
      </c>
      <c r="B8">
        <v>1.9420999999999999</v>
      </c>
      <c r="C8">
        <f>_xlfn.XLOOKUP(B8,RESULTADOS_6!D:D,RESULTADOS_6!B:B,0,0,1)</f>
        <v>40</v>
      </c>
      <c r="D8">
        <f>_xlfn.XLOOKUP(B8,RESULTADOS_6!D:D,RESULTADOS_6!L:L,0,0,1)</f>
        <v>3</v>
      </c>
      <c r="E8">
        <f>_xlfn.XLOOKUP(B8,RESULTADOS_6!D:D,RESULTADOS_6!I:I,0,0,1)</f>
        <v>94</v>
      </c>
      <c r="F8">
        <f>_xlfn.XLOOKUP(B8,RESULTADOS_6!D:D,RESULTADOS_6!F:F,0,0,1)</f>
        <v>47.78</v>
      </c>
      <c r="G8">
        <f>_xlfn.XLOOKUP(B8,RESULTADOS_6!D:D,RESULTADOS_6!M:M,0,0,1)</f>
        <v>2</v>
      </c>
      <c r="I8">
        <v>1.9420999999999997</v>
      </c>
    </row>
    <row r="9" spans="1:13" x14ac:dyDescent="0.25">
      <c r="A9" t="s">
        <v>47</v>
      </c>
      <c r="B9">
        <v>1.96</v>
      </c>
      <c r="C9">
        <f>_xlfn.XLOOKUP(B9,RESULTADOS_7!D:D,RESULTADOS_7!B:B,0,0,1)</f>
        <v>45</v>
      </c>
      <c r="D9">
        <f>_xlfn.XLOOKUP(B9,RESULTADOS_7!D:D,RESULTADOS_7!L:L,0,0,1)</f>
        <v>4</v>
      </c>
      <c r="E9">
        <f>_xlfn.XLOOKUP(B9,RESULTADOS_7!D:D,RESULTADOS_7!I:I,0,0,1)</f>
        <v>84</v>
      </c>
      <c r="F9">
        <f>_xlfn.XLOOKUP(B9,RESULTADOS_7!D:D,RESULTADOS_7!F:F,0,0,1)</f>
        <v>47.31</v>
      </c>
      <c r="G9">
        <f>_xlfn.XLOOKUP(B9,RESULTADOS_7!D:D,RESULTADOS_7!M:M,0,0,1)</f>
        <v>0</v>
      </c>
      <c r="I9">
        <v>1.96</v>
      </c>
    </row>
    <row r="10" spans="1:13" x14ac:dyDescent="0.25">
      <c r="A10" t="s">
        <v>48</v>
      </c>
      <c r="B10">
        <v>1.9772000000000001</v>
      </c>
      <c r="C10">
        <f>_xlfn.XLOOKUP(B10,RESULTADOS_8!D:D,RESULTADOS_8!B:B,0,0,1)</f>
        <v>50</v>
      </c>
      <c r="D10">
        <f>_xlfn.XLOOKUP(B10,RESULTADOS_8!D:D,RESULTADOS_8!L:L,0,0,1)</f>
        <v>4</v>
      </c>
      <c r="E10">
        <f>_xlfn.XLOOKUP(B10,RESULTADOS_8!D:D,RESULTADOS_8!I:I,0,0,1)</f>
        <v>75</v>
      </c>
      <c r="F10">
        <f>_xlfn.XLOOKUP(B10,RESULTADOS_8!D:D,RESULTADOS_8!F:F,0,0,1)</f>
        <v>46.87</v>
      </c>
      <c r="G10">
        <f>_xlfn.XLOOKUP(B10,RESULTADOS_8!D:D,RESULTADOS_8!M:M,0,0,1)</f>
        <v>1</v>
      </c>
      <c r="I10">
        <v>1.9772000000000001</v>
      </c>
    </row>
    <row r="11" spans="1:13" x14ac:dyDescent="0.25">
      <c r="A11" t="s">
        <v>49</v>
      </c>
      <c r="B11">
        <v>1.9863999999999999</v>
      </c>
      <c r="C11">
        <f>_xlfn.XLOOKUP(B11,RESULTADOS_9!D:D,RESULTADOS_9!B:B,0,0,1)</f>
        <v>55</v>
      </c>
      <c r="D11">
        <f>_xlfn.XLOOKUP(B11,RESULTADOS_9!D:D,RESULTADOS_9!L:L,0,0,1)</f>
        <v>5</v>
      </c>
      <c r="E11">
        <f>_xlfn.XLOOKUP(B11,RESULTADOS_9!D:D,RESULTADOS_9!I:I,0,0,1)</f>
        <v>69</v>
      </c>
      <c r="F11">
        <f>_xlfn.XLOOKUP(B11,RESULTADOS_9!D:D,RESULTADOS_9!F:F,0,0,1)</f>
        <v>46.61</v>
      </c>
      <c r="G11">
        <f>_xlfn.XLOOKUP(B11,RESULTADOS_9!D:D,RESULTADOS_9!M:M,0,0,1)</f>
        <v>0</v>
      </c>
      <c r="I11">
        <v>1.9863999999999999</v>
      </c>
    </row>
    <row r="12" spans="1:13" x14ac:dyDescent="0.25">
      <c r="A12" t="s">
        <v>50</v>
      </c>
      <c r="B12">
        <v>1.9972000000000001</v>
      </c>
      <c r="C12">
        <f>_xlfn.XLOOKUP(B12,RESULTADOS_10!D:D,RESULTADOS_10!B:B,0,0,1)</f>
        <v>60</v>
      </c>
      <c r="D12">
        <f>_xlfn.XLOOKUP(B12,RESULTADOS_10!D:D,RESULTADOS_10!L:L,0,0,1)</f>
        <v>5</v>
      </c>
      <c r="E12">
        <f>_xlfn.XLOOKUP(B12,RESULTADOS_10!D:D,RESULTADOS_10!I:I,0,0,1)</f>
        <v>63</v>
      </c>
      <c r="F12">
        <f>_xlfn.XLOOKUP(B12,RESULTADOS_10!D:D,RESULTADOS_10!F:F,0,0,1)</f>
        <v>46.33</v>
      </c>
      <c r="G12">
        <f>_xlfn.XLOOKUP(B12,RESULTADOS_10!D:D,RESULTADOS_10!M:M,0,0,1)</f>
        <v>2</v>
      </c>
      <c r="I12">
        <v>1.9972000000000001</v>
      </c>
    </row>
    <row r="13" spans="1:13" x14ac:dyDescent="0.25">
      <c r="A13" t="s">
        <v>51</v>
      </c>
      <c r="B13">
        <v>2.0057999999999998</v>
      </c>
      <c r="C13">
        <f>_xlfn.XLOOKUP(B13,RESULTADOS_11!D:D,RESULTADOS_11!B:B,0,0,1)</f>
        <v>65</v>
      </c>
      <c r="D13">
        <f>_xlfn.XLOOKUP(B13,RESULTADOS_11!D:D,RESULTADOS_11!L:L,0,0,1)</f>
        <v>6</v>
      </c>
      <c r="E13">
        <f>_xlfn.XLOOKUP(B13,RESULTADOS_11!D:D,RESULTADOS_11!I:I,0,0,1)</f>
        <v>58</v>
      </c>
      <c r="F13">
        <f>_xlfn.XLOOKUP(B13,RESULTADOS_11!D:D,RESULTADOS_11!F:F,0,0,1)</f>
        <v>46.1</v>
      </c>
      <c r="G13">
        <f>_xlfn.XLOOKUP(B13,RESULTADOS_11!D:D,RESULTADOS_11!M:M,0,0,1)</f>
        <v>0</v>
      </c>
      <c r="I13">
        <v>2.0057999999999998</v>
      </c>
    </row>
    <row r="14" spans="1:13" x14ac:dyDescent="0.25">
      <c r="A14" t="s">
        <v>52</v>
      </c>
      <c r="B14">
        <v>2.0139</v>
      </c>
      <c r="C14">
        <f>_xlfn.XLOOKUP(B14,RESULTADOS_12!D:D,RESULTADOS_12!B:B,0,0,1)</f>
        <v>70</v>
      </c>
      <c r="D14">
        <f>_xlfn.XLOOKUP(B14,RESULTADOS_12!D:D,RESULTADOS_12!L:L,0,0,1)</f>
        <v>7</v>
      </c>
      <c r="E14">
        <f>_xlfn.XLOOKUP(B14,RESULTADOS_12!D:D,RESULTADOS_12!I:I,0,0,1)</f>
        <v>54</v>
      </c>
      <c r="F14">
        <f>_xlfn.XLOOKUP(B14,RESULTADOS_12!D:D,RESULTADOS_12!F:F,0,0,1)</f>
        <v>45.87</v>
      </c>
      <c r="G14">
        <f>_xlfn.XLOOKUP(B14,RESULTADOS_12!D:D,RESULTADOS_12!M:M,0,0,1)</f>
        <v>0</v>
      </c>
      <c r="I14">
        <v>2.0139</v>
      </c>
    </row>
    <row r="15" spans="1:13" x14ac:dyDescent="0.25">
      <c r="A15" t="s">
        <v>53</v>
      </c>
      <c r="B15">
        <v>2.0156000000000001</v>
      </c>
      <c r="C15">
        <f>_xlfn.XLOOKUP(B15,RESULTADOS_13!D:D,RESULTADOS_13!B:B,0,0,1)</f>
        <v>75</v>
      </c>
      <c r="D15">
        <f>_xlfn.XLOOKUP(B15,RESULTADOS_13!D:D,RESULTADOS_13!L:L,0,0,1)</f>
        <v>7</v>
      </c>
      <c r="E15">
        <f>_xlfn.XLOOKUP(B15,RESULTADOS_13!D:D,RESULTADOS_13!I:I,0,0,1)</f>
        <v>51</v>
      </c>
      <c r="F15">
        <f>_xlfn.XLOOKUP(B15,RESULTADOS_13!D:D,RESULTADOS_13!F:F,0,0,1)</f>
        <v>45.78</v>
      </c>
      <c r="G15">
        <f>_xlfn.XLOOKUP(B15,RESULTADOS_13!D:D,RESULTADOS_13!M:M,0,0,1)</f>
        <v>1</v>
      </c>
      <c r="I15">
        <v>2.0156000000000001</v>
      </c>
    </row>
    <row r="16" spans="1:13" x14ac:dyDescent="0.25">
      <c r="A16" t="s">
        <v>54</v>
      </c>
      <c r="B16">
        <v>2.0213999999999999</v>
      </c>
      <c r="C16">
        <f>_xlfn.XLOOKUP(B16,RESULTADOS_14!D:D,RESULTADOS_14!B:B,0,0,1)</f>
        <v>80</v>
      </c>
      <c r="D16">
        <f>_xlfn.XLOOKUP(B16,RESULTADOS_14!D:D,RESULTADOS_14!L:L,0,0,1)</f>
        <v>7</v>
      </c>
      <c r="E16">
        <f>_xlfn.XLOOKUP(B16,RESULTADOS_14!D:D,RESULTADOS_14!I:I,0,0,1)</f>
        <v>48</v>
      </c>
      <c r="F16">
        <f>_xlfn.XLOOKUP(B16,RESULTADOS_14!D:D,RESULTADOS_14!F:F,0,0,1)</f>
        <v>45.6</v>
      </c>
      <c r="G16">
        <f>_xlfn.XLOOKUP(B16,RESULTADOS_14!D:D,RESULTADOS_14!M:M,0,0,1)</f>
        <v>7</v>
      </c>
      <c r="I16">
        <v>2.0213999999999999</v>
      </c>
    </row>
    <row r="17" spans="1:9" x14ac:dyDescent="0.25">
      <c r="A17" t="s">
        <v>55</v>
      </c>
      <c r="B17">
        <v>2.0257000000000001</v>
      </c>
      <c r="C17">
        <f>_xlfn.XLOOKUP(B17,RESULTADOS_15!D:D,RESULTADOS_15!B:B,0,0,1)</f>
        <v>85</v>
      </c>
      <c r="D17">
        <f>_xlfn.XLOOKUP(B17,RESULTADOS_15!D:D,RESULTADOS_15!L:L,0,0,1)</f>
        <v>9</v>
      </c>
      <c r="E17">
        <f>_xlfn.XLOOKUP(B17,RESULTADOS_15!D:D,RESULTADOS_15!I:I,0,0,1)</f>
        <v>45</v>
      </c>
      <c r="F17">
        <f>_xlfn.XLOOKUP(B17,RESULTADOS_15!D:D,RESULTADOS_15!F:F,0,0,1)</f>
        <v>45.47</v>
      </c>
      <c r="G17">
        <f>_xlfn.XLOOKUP(B17,RESULTADOS_15!D:D,RESULTADOS_15!M:M,0,0,1)</f>
        <v>0</v>
      </c>
      <c r="I17">
        <v>2.0257000000000001</v>
      </c>
    </row>
    <row r="18" spans="1:9" x14ac:dyDescent="0.25">
      <c r="A18" t="s">
        <v>56</v>
      </c>
      <c r="B18">
        <v>2.0261999999999998</v>
      </c>
      <c r="C18">
        <f>_xlfn.XLOOKUP(B18,RESULTADOS_16!D:D,RESULTADOS_16!B:B,0,0,1)</f>
        <v>90</v>
      </c>
      <c r="D18">
        <f>_xlfn.XLOOKUP(B18,RESULTADOS_16!D:D,RESULTADOS_16!L:L,0,0,1)</f>
        <v>9</v>
      </c>
      <c r="E18">
        <f>_xlfn.XLOOKUP(B18,RESULTADOS_16!D:D,RESULTADOS_16!I:I,0,0,1)</f>
        <v>43</v>
      </c>
      <c r="F18">
        <f>_xlfn.XLOOKUP(B18,RESULTADOS_16!D:D,RESULTADOS_16!F:F,0,0,1)</f>
        <v>45.4</v>
      </c>
      <c r="G18">
        <f>_xlfn.XLOOKUP(B18,RESULTADOS_16!D:D,RESULTADOS_16!M:M,0,0,1)</f>
        <v>0</v>
      </c>
      <c r="I18">
        <v>2.0261999999999998</v>
      </c>
    </row>
    <row r="19" spans="1:9" x14ac:dyDescent="0.25">
      <c r="A19" t="s">
        <v>57</v>
      </c>
      <c r="B19">
        <v>2.0318999999999998</v>
      </c>
      <c r="C19">
        <f>_xlfn.XLOOKUP(B19,RESULTADOS_17!D:D,RESULTADOS_17!B:B,0,0,1)</f>
        <v>95</v>
      </c>
      <c r="D19">
        <f>_xlfn.XLOOKUP(B19,RESULTADOS_17!D:D,RESULTADOS_17!L:L,0,0,1)</f>
        <v>10</v>
      </c>
      <c r="E19">
        <f>_xlfn.XLOOKUP(B19,RESULTADOS_17!D:D,RESULTADOS_17!I:I,0,0,1)</f>
        <v>40</v>
      </c>
      <c r="F19">
        <f>_xlfn.XLOOKUP(B19,RESULTADOS_17!D:D,RESULTADOS_17!F:F,0,0,1)</f>
        <v>45.26</v>
      </c>
      <c r="G19">
        <f>_xlfn.XLOOKUP(B19,RESULTADOS_17!D:D,RESULTADOS_17!M:M,0,0,1)</f>
        <v>0</v>
      </c>
      <c r="I19">
        <v>2.0318999999999998</v>
      </c>
    </row>
    <row r="20" spans="1:9" x14ac:dyDescent="0.25">
      <c r="A20" t="s">
        <v>58</v>
      </c>
      <c r="B20">
        <v>2.0345</v>
      </c>
      <c r="C20">
        <f>_xlfn.XLOOKUP(B20,RESULTADOS_18!D:D,RESULTADOS_18!B:B,0,0,1)</f>
        <v>100</v>
      </c>
      <c r="D20">
        <f>_xlfn.XLOOKUP(B20,RESULTADOS_18!D:D,RESULTADOS_18!L:L,0,0,1)</f>
        <v>11</v>
      </c>
      <c r="E20">
        <f>_xlfn.XLOOKUP(B20,RESULTADOS_18!D:D,RESULTADOS_18!I:I,0,0,1)</f>
        <v>38</v>
      </c>
      <c r="F20">
        <f>_xlfn.XLOOKUP(B20,RESULTADOS_18!D:D,RESULTADOS_18!F:F,0,0,1)</f>
        <v>45.16</v>
      </c>
      <c r="G20">
        <f>_xlfn.XLOOKUP(B20,RESULTADOS_18!D:D,RESULTADOS_18!M:M,0,0,1)</f>
        <v>0</v>
      </c>
      <c r="I20">
        <v>2.0345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Z7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60</v>
      </c>
      <c r="C2" t="s">
        <v>26</v>
      </c>
      <c r="D2">
        <v>1.1981999999999999</v>
      </c>
      <c r="E2">
        <v>83.46</v>
      </c>
      <c r="F2">
        <v>68.27</v>
      </c>
      <c r="G2">
        <v>8.02</v>
      </c>
      <c r="H2">
        <v>0.14000000000000001</v>
      </c>
      <c r="I2">
        <v>511</v>
      </c>
      <c r="J2">
        <v>124.63</v>
      </c>
      <c r="K2">
        <v>45</v>
      </c>
      <c r="L2">
        <v>1</v>
      </c>
      <c r="M2">
        <v>509</v>
      </c>
      <c r="N2">
        <v>18.64</v>
      </c>
      <c r="O2">
        <v>15605.44</v>
      </c>
      <c r="P2">
        <v>697.83</v>
      </c>
      <c r="Q2">
        <v>3696.34</v>
      </c>
      <c r="R2">
        <v>992.3</v>
      </c>
      <c r="S2">
        <v>134.83000000000001</v>
      </c>
      <c r="T2">
        <v>419538.59</v>
      </c>
      <c r="U2">
        <v>0.14000000000000001</v>
      </c>
      <c r="V2">
        <v>0.56000000000000005</v>
      </c>
      <c r="W2">
        <v>7.07</v>
      </c>
      <c r="X2">
        <v>24.83</v>
      </c>
      <c r="Y2">
        <v>1</v>
      </c>
      <c r="Z2">
        <v>10</v>
      </c>
    </row>
    <row r="3" spans="1:26" x14ac:dyDescent="0.25">
      <c r="A3">
        <v>1</v>
      </c>
      <c r="B3">
        <v>60</v>
      </c>
      <c r="C3" t="s">
        <v>26</v>
      </c>
      <c r="D3">
        <v>1.7047000000000001</v>
      </c>
      <c r="E3">
        <v>58.66</v>
      </c>
      <c r="F3">
        <v>51.88</v>
      </c>
      <c r="G3">
        <v>17.100000000000001</v>
      </c>
      <c r="H3">
        <v>0.28000000000000003</v>
      </c>
      <c r="I3">
        <v>182</v>
      </c>
      <c r="J3">
        <v>125.95</v>
      </c>
      <c r="K3">
        <v>45</v>
      </c>
      <c r="L3">
        <v>2</v>
      </c>
      <c r="M3">
        <v>180</v>
      </c>
      <c r="N3">
        <v>18.95</v>
      </c>
      <c r="O3">
        <v>15767.7</v>
      </c>
      <c r="P3">
        <v>501.31</v>
      </c>
      <c r="Q3">
        <v>3695</v>
      </c>
      <c r="R3">
        <v>434.95</v>
      </c>
      <c r="S3">
        <v>134.83000000000001</v>
      </c>
      <c r="T3">
        <v>142508.81</v>
      </c>
      <c r="U3">
        <v>0.31</v>
      </c>
      <c r="V3">
        <v>0.73</v>
      </c>
      <c r="W3">
        <v>6.54</v>
      </c>
      <c r="X3">
        <v>8.4600000000000009</v>
      </c>
      <c r="Y3">
        <v>1</v>
      </c>
      <c r="Z3">
        <v>10</v>
      </c>
    </row>
    <row r="4" spans="1:26" x14ac:dyDescent="0.25">
      <c r="A4">
        <v>2</v>
      </c>
      <c r="B4">
        <v>60</v>
      </c>
      <c r="C4" t="s">
        <v>26</v>
      </c>
      <c r="D4">
        <v>1.8819999999999999</v>
      </c>
      <c r="E4">
        <v>53.13</v>
      </c>
      <c r="F4">
        <v>48.29</v>
      </c>
      <c r="G4">
        <v>27.34</v>
      </c>
      <c r="H4">
        <v>0.42</v>
      </c>
      <c r="I4">
        <v>106</v>
      </c>
      <c r="J4">
        <v>127.27</v>
      </c>
      <c r="K4">
        <v>45</v>
      </c>
      <c r="L4">
        <v>3</v>
      </c>
      <c r="M4">
        <v>104</v>
      </c>
      <c r="N4">
        <v>19.27</v>
      </c>
      <c r="O4">
        <v>15930.42</v>
      </c>
      <c r="P4">
        <v>436.94</v>
      </c>
      <c r="Q4">
        <v>3694.94</v>
      </c>
      <c r="R4">
        <v>313.89999999999998</v>
      </c>
      <c r="S4">
        <v>134.83000000000001</v>
      </c>
      <c r="T4">
        <v>82362.66</v>
      </c>
      <c r="U4">
        <v>0.43</v>
      </c>
      <c r="V4">
        <v>0.79</v>
      </c>
      <c r="W4">
        <v>6.4</v>
      </c>
      <c r="X4">
        <v>4.87</v>
      </c>
      <c r="Y4">
        <v>1</v>
      </c>
      <c r="Z4">
        <v>10</v>
      </c>
    </row>
    <row r="5" spans="1:26" x14ac:dyDescent="0.25">
      <c r="A5">
        <v>3</v>
      </c>
      <c r="B5">
        <v>60</v>
      </c>
      <c r="C5" t="s">
        <v>26</v>
      </c>
      <c r="D5">
        <v>1.9729000000000001</v>
      </c>
      <c r="E5">
        <v>50.69</v>
      </c>
      <c r="F5">
        <v>46.71</v>
      </c>
      <c r="G5">
        <v>38.93</v>
      </c>
      <c r="H5">
        <v>0.55000000000000004</v>
      </c>
      <c r="I5">
        <v>72</v>
      </c>
      <c r="J5">
        <v>128.59</v>
      </c>
      <c r="K5">
        <v>45</v>
      </c>
      <c r="L5">
        <v>4</v>
      </c>
      <c r="M5">
        <v>56</v>
      </c>
      <c r="N5">
        <v>19.59</v>
      </c>
      <c r="O5">
        <v>16093.6</v>
      </c>
      <c r="P5">
        <v>390.22</v>
      </c>
      <c r="Q5">
        <v>3695.19</v>
      </c>
      <c r="R5">
        <v>259.82</v>
      </c>
      <c r="S5">
        <v>134.83000000000001</v>
      </c>
      <c r="T5">
        <v>55493.82</v>
      </c>
      <c r="U5">
        <v>0.52</v>
      </c>
      <c r="V5">
        <v>0.81</v>
      </c>
      <c r="W5">
        <v>6.36</v>
      </c>
      <c r="X5">
        <v>3.3</v>
      </c>
      <c r="Y5">
        <v>1</v>
      </c>
      <c r="Z5">
        <v>10</v>
      </c>
    </row>
    <row r="6" spans="1:26" x14ac:dyDescent="0.25">
      <c r="A6">
        <v>4</v>
      </c>
      <c r="B6">
        <v>60</v>
      </c>
      <c r="C6" t="s">
        <v>26</v>
      </c>
      <c r="D6">
        <v>1.9972000000000001</v>
      </c>
      <c r="E6">
        <v>50.07</v>
      </c>
      <c r="F6">
        <v>46.33</v>
      </c>
      <c r="G6">
        <v>44.12</v>
      </c>
      <c r="H6">
        <v>0.68</v>
      </c>
      <c r="I6">
        <v>63</v>
      </c>
      <c r="J6">
        <v>129.91999999999999</v>
      </c>
      <c r="K6">
        <v>45</v>
      </c>
      <c r="L6">
        <v>5</v>
      </c>
      <c r="M6">
        <v>2</v>
      </c>
      <c r="N6">
        <v>19.920000000000002</v>
      </c>
      <c r="O6">
        <v>16257.24</v>
      </c>
      <c r="P6">
        <v>375.23</v>
      </c>
      <c r="Q6">
        <v>3694.91</v>
      </c>
      <c r="R6">
        <v>244.9</v>
      </c>
      <c r="S6">
        <v>134.83000000000001</v>
      </c>
      <c r="T6">
        <v>48077.82</v>
      </c>
      <c r="U6">
        <v>0.55000000000000004</v>
      </c>
      <c r="V6">
        <v>0.82</v>
      </c>
      <c r="W6">
        <v>6.4</v>
      </c>
      <c r="X6">
        <v>2.91</v>
      </c>
      <c r="Y6">
        <v>1</v>
      </c>
      <c r="Z6">
        <v>10</v>
      </c>
    </row>
    <row r="7" spans="1:26" x14ac:dyDescent="0.25">
      <c r="A7">
        <v>5</v>
      </c>
      <c r="B7">
        <v>60</v>
      </c>
      <c r="C7" t="s">
        <v>26</v>
      </c>
      <c r="D7">
        <v>1.9968999999999999</v>
      </c>
      <c r="E7">
        <v>50.08</v>
      </c>
      <c r="F7">
        <v>46.34</v>
      </c>
      <c r="G7">
        <v>44.13</v>
      </c>
      <c r="H7">
        <v>0.81</v>
      </c>
      <c r="I7">
        <v>63</v>
      </c>
      <c r="J7">
        <v>131.25</v>
      </c>
      <c r="K7">
        <v>45</v>
      </c>
      <c r="L7">
        <v>6</v>
      </c>
      <c r="M7">
        <v>0</v>
      </c>
      <c r="N7">
        <v>20.25</v>
      </c>
      <c r="O7">
        <v>16421.36</v>
      </c>
      <c r="P7">
        <v>378.82</v>
      </c>
      <c r="Q7">
        <v>3694.99</v>
      </c>
      <c r="R7">
        <v>245.05</v>
      </c>
      <c r="S7">
        <v>134.83000000000001</v>
      </c>
      <c r="T7">
        <v>48151.519999999997</v>
      </c>
      <c r="U7">
        <v>0.55000000000000004</v>
      </c>
      <c r="V7">
        <v>0.82</v>
      </c>
      <c r="W7">
        <v>6.41</v>
      </c>
      <c r="X7">
        <v>2.92</v>
      </c>
      <c r="Y7">
        <v>1</v>
      </c>
      <c r="Z7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Z9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80</v>
      </c>
      <c r="C2" t="s">
        <v>26</v>
      </c>
      <c r="D2">
        <v>0.97470000000000001</v>
      </c>
      <c r="E2">
        <v>102.6</v>
      </c>
      <c r="F2">
        <v>77.91</v>
      </c>
      <c r="G2">
        <v>6.74</v>
      </c>
      <c r="H2">
        <v>0.11</v>
      </c>
      <c r="I2">
        <v>694</v>
      </c>
      <c r="J2">
        <v>159.12</v>
      </c>
      <c r="K2">
        <v>50.28</v>
      </c>
      <c r="L2">
        <v>1</v>
      </c>
      <c r="M2">
        <v>692</v>
      </c>
      <c r="N2">
        <v>27.84</v>
      </c>
      <c r="O2">
        <v>19859.16</v>
      </c>
      <c r="P2">
        <v>944.49</v>
      </c>
      <c r="Q2">
        <v>3696.41</v>
      </c>
      <c r="R2">
        <v>1320.91</v>
      </c>
      <c r="S2">
        <v>134.83000000000001</v>
      </c>
      <c r="T2">
        <v>582927.85</v>
      </c>
      <c r="U2">
        <v>0.1</v>
      </c>
      <c r="V2">
        <v>0.49</v>
      </c>
      <c r="W2">
        <v>7.38</v>
      </c>
      <c r="X2">
        <v>34.479999999999997</v>
      </c>
      <c r="Y2">
        <v>1</v>
      </c>
      <c r="Z2">
        <v>10</v>
      </c>
    </row>
    <row r="3" spans="1:26" x14ac:dyDescent="0.25">
      <c r="A3">
        <v>1</v>
      </c>
      <c r="B3">
        <v>80</v>
      </c>
      <c r="C3" t="s">
        <v>26</v>
      </c>
      <c r="D3">
        <v>1.5626</v>
      </c>
      <c r="E3">
        <v>64</v>
      </c>
      <c r="F3">
        <v>54.23</v>
      </c>
      <c r="G3">
        <v>14.09</v>
      </c>
      <c r="H3">
        <v>0.22</v>
      </c>
      <c r="I3">
        <v>231</v>
      </c>
      <c r="J3">
        <v>160.54</v>
      </c>
      <c r="K3">
        <v>50.28</v>
      </c>
      <c r="L3">
        <v>2</v>
      </c>
      <c r="M3">
        <v>229</v>
      </c>
      <c r="N3">
        <v>28.26</v>
      </c>
      <c r="O3">
        <v>20034.400000000001</v>
      </c>
      <c r="P3">
        <v>635.29999999999995</v>
      </c>
      <c r="Q3">
        <v>3695.36</v>
      </c>
      <c r="R3">
        <v>515.99</v>
      </c>
      <c r="S3">
        <v>134.83000000000001</v>
      </c>
      <c r="T3">
        <v>182782.59</v>
      </c>
      <c r="U3">
        <v>0.26</v>
      </c>
      <c r="V3">
        <v>0.7</v>
      </c>
      <c r="W3">
        <v>6.58</v>
      </c>
      <c r="X3">
        <v>10.81</v>
      </c>
      <c r="Y3">
        <v>1</v>
      </c>
      <c r="Z3">
        <v>10</v>
      </c>
    </row>
    <row r="4" spans="1:26" x14ac:dyDescent="0.25">
      <c r="A4">
        <v>2</v>
      </c>
      <c r="B4">
        <v>80</v>
      </c>
      <c r="C4" t="s">
        <v>26</v>
      </c>
      <c r="D4">
        <v>1.7732000000000001</v>
      </c>
      <c r="E4">
        <v>56.4</v>
      </c>
      <c r="F4">
        <v>49.69</v>
      </c>
      <c r="G4">
        <v>21.92</v>
      </c>
      <c r="H4">
        <v>0.33</v>
      </c>
      <c r="I4">
        <v>136</v>
      </c>
      <c r="J4">
        <v>161.97</v>
      </c>
      <c r="K4">
        <v>50.28</v>
      </c>
      <c r="L4">
        <v>3</v>
      </c>
      <c r="M4">
        <v>134</v>
      </c>
      <c r="N4">
        <v>28.69</v>
      </c>
      <c r="O4">
        <v>20210.21</v>
      </c>
      <c r="P4">
        <v>560.95000000000005</v>
      </c>
      <c r="Q4">
        <v>3695.04</v>
      </c>
      <c r="R4">
        <v>360.94</v>
      </c>
      <c r="S4">
        <v>134.83000000000001</v>
      </c>
      <c r="T4">
        <v>105734.37</v>
      </c>
      <c r="U4">
        <v>0.37</v>
      </c>
      <c r="V4">
        <v>0.77</v>
      </c>
      <c r="W4">
        <v>6.46</v>
      </c>
      <c r="X4">
        <v>6.27</v>
      </c>
      <c r="Y4">
        <v>1</v>
      </c>
      <c r="Z4">
        <v>10</v>
      </c>
    </row>
    <row r="5" spans="1:26" x14ac:dyDescent="0.25">
      <c r="A5">
        <v>3</v>
      </c>
      <c r="B5">
        <v>80</v>
      </c>
      <c r="C5" t="s">
        <v>26</v>
      </c>
      <c r="D5">
        <v>1.8845000000000001</v>
      </c>
      <c r="E5">
        <v>53.07</v>
      </c>
      <c r="F5">
        <v>47.71</v>
      </c>
      <c r="G5">
        <v>30.45</v>
      </c>
      <c r="H5">
        <v>0.43</v>
      </c>
      <c r="I5">
        <v>94</v>
      </c>
      <c r="J5">
        <v>163.4</v>
      </c>
      <c r="K5">
        <v>50.28</v>
      </c>
      <c r="L5">
        <v>4</v>
      </c>
      <c r="M5">
        <v>92</v>
      </c>
      <c r="N5">
        <v>29.12</v>
      </c>
      <c r="O5">
        <v>20386.62</v>
      </c>
      <c r="P5">
        <v>516.27</v>
      </c>
      <c r="Q5">
        <v>3695.04</v>
      </c>
      <c r="R5">
        <v>294.54000000000002</v>
      </c>
      <c r="S5">
        <v>134.83000000000001</v>
      </c>
      <c r="T5">
        <v>72741.84</v>
      </c>
      <c r="U5">
        <v>0.46</v>
      </c>
      <c r="V5">
        <v>0.8</v>
      </c>
      <c r="W5">
        <v>6.37</v>
      </c>
      <c r="X5">
        <v>4.29</v>
      </c>
      <c r="Y5">
        <v>1</v>
      </c>
      <c r="Z5">
        <v>10</v>
      </c>
    </row>
    <row r="6" spans="1:26" x14ac:dyDescent="0.25">
      <c r="A6">
        <v>4</v>
      </c>
      <c r="B6">
        <v>80</v>
      </c>
      <c r="C6" t="s">
        <v>26</v>
      </c>
      <c r="D6">
        <v>1.9548000000000001</v>
      </c>
      <c r="E6">
        <v>51.16</v>
      </c>
      <c r="F6">
        <v>46.58</v>
      </c>
      <c r="G6">
        <v>39.92</v>
      </c>
      <c r="H6">
        <v>0.54</v>
      </c>
      <c r="I6">
        <v>70</v>
      </c>
      <c r="J6">
        <v>164.83</v>
      </c>
      <c r="K6">
        <v>50.28</v>
      </c>
      <c r="L6">
        <v>5</v>
      </c>
      <c r="M6">
        <v>68</v>
      </c>
      <c r="N6">
        <v>29.55</v>
      </c>
      <c r="O6">
        <v>20563.61</v>
      </c>
      <c r="P6">
        <v>480.34</v>
      </c>
      <c r="Q6">
        <v>3694.94</v>
      </c>
      <c r="R6">
        <v>255.73</v>
      </c>
      <c r="S6">
        <v>134.83000000000001</v>
      </c>
      <c r="T6">
        <v>53459.360000000001</v>
      </c>
      <c r="U6">
        <v>0.53</v>
      </c>
      <c r="V6">
        <v>0.82</v>
      </c>
      <c r="W6">
        <v>6.34</v>
      </c>
      <c r="X6">
        <v>3.16</v>
      </c>
      <c r="Y6">
        <v>1</v>
      </c>
      <c r="Z6">
        <v>10</v>
      </c>
    </row>
    <row r="7" spans="1:26" x14ac:dyDescent="0.25">
      <c r="A7">
        <v>5</v>
      </c>
      <c r="B7">
        <v>80</v>
      </c>
      <c r="C7" t="s">
        <v>26</v>
      </c>
      <c r="D7">
        <v>2.0007999999999999</v>
      </c>
      <c r="E7">
        <v>49.98</v>
      </c>
      <c r="F7">
        <v>45.88</v>
      </c>
      <c r="G7">
        <v>50.06</v>
      </c>
      <c r="H7">
        <v>0.64</v>
      </c>
      <c r="I7">
        <v>55</v>
      </c>
      <c r="J7">
        <v>166.27</v>
      </c>
      <c r="K7">
        <v>50.28</v>
      </c>
      <c r="L7">
        <v>6</v>
      </c>
      <c r="M7">
        <v>47</v>
      </c>
      <c r="N7">
        <v>29.99</v>
      </c>
      <c r="O7">
        <v>20741.2</v>
      </c>
      <c r="P7">
        <v>444.85</v>
      </c>
      <c r="Q7">
        <v>3694.82</v>
      </c>
      <c r="R7">
        <v>232.68</v>
      </c>
      <c r="S7">
        <v>134.83000000000001</v>
      </c>
      <c r="T7">
        <v>42006.75</v>
      </c>
      <c r="U7">
        <v>0.57999999999999996</v>
      </c>
      <c r="V7">
        <v>0.83</v>
      </c>
      <c r="W7">
        <v>6.31</v>
      </c>
      <c r="X7">
        <v>2.4700000000000002</v>
      </c>
      <c r="Y7">
        <v>1</v>
      </c>
      <c r="Z7">
        <v>10</v>
      </c>
    </row>
    <row r="8" spans="1:26" x14ac:dyDescent="0.25">
      <c r="A8">
        <v>6</v>
      </c>
      <c r="B8">
        <v>80</v>
      </c>
      <c r="C8" t="s">
        <v>26</v>
      </c>
      <c r="D8">
        <v>2.0213999999999999</v>
      </c>
      <c r="E8">
        <v>49.47</v>
      </c>
      <c r="F8">
        <v>45.6</v>
      </c>
      <c r="G8">
        <v>57</v>
      </c>
      <c r="H8">
        <v>0.74</v>
      </c>
      <c r="I8">
        <v>48</v>
      </c>
      <c r="J8">
        <v>167.72</v>
      </c>
      <c r="K8">
        <v>50.28</v>
      </c>
      <c r="L8">
        <v>7</v>
      </c>
      <c r="M8">
        <v>7</v>
      </c>
      <c r="N8">
        <v>30.44</v>
      </c>
      <c r="O8">
        <v>20919.39</v>
      </c>
      <c r="P8">
        <v>428.37</v>
      </c>
      <c r="Q8">
        <v>3695.07</v>
      </c>
      <c r="R8">
        <v>220.98</v>
      </c>
      <c r="S8">
        <v>134.83000000000001</v>
      </c>
      <c r="T8">
        <v>36190.47</v>
      </c>
      <c r="U8">
        <v>0.61</v>
      </c>
      <c r="V8">
        <v>0.83</v>
      </c>
      <c r="W8">
        <v>6.36</v>
      </c>
      <c r="X8">
        <v>2.1800000000000002</v>
      </c>
      <c r="Y8">
        <v>1</v>
      </c>
      <c r="Z8">
        <v>10</v>
      </c>
    </row>
    <row r="9" spans="1:26" x14ac:dyDescent="0.25">
      <c r="A9">
        <v>7</v>
      </c>
      <c r="B9">
        <v>80</v>
      </c>
      <c r="C9" t="s">
        <v>26</v>
      </c>
      <c r="D9">
        <v>2.0209000000000001</v>
      </c>
      <c r="E9">
        <v>49.48</v>
      </c>
      <c r="F9">
        <v>45.61</v>
      </c>
      <c r="G9">
        <v>57.01</v>
      </c>
      <c r="H9">
        <v>0.84</v>
      </c>
      <c r="I9">
        <v>48</v>
      </c>
      <c r="J9">
        <v>169.17</v>
      </c>
      <c r="K9">
        <v>50.28</v>
      </c>
      <c r="L9">
        <v>8</v>
      </c>
      <c r="M9">
        <v>0</v>
      </c>
      <c r="N9">
        <v>30.89</v>
      </c>
      <c r="O9">
        <v>21098.19</v>
      </c>
      <c r="P9">
        <v>430.73</v>
      </c>
      <c r="Q9">
        <v>3695.25</v>
      </c>
      <c r="R9">
        <v>221.11</v>
      </c>
      <c r="S9">
        <v>134.83000000000001</v>
      </c>
      <c r="T9">
        <v>36255.949999999997</v>
      </c>
      <c r="U9">
        <v>0.61</v>
      </c>
      <c r="V9">
        <v>0.83</v>
      </c>
      <c r="W9">
        <v>6.36</v>
      </c>
      <c r="X9">
        <v>2.19</v>
      </c>
      <c r="Y9">
        <v>1</v>
      </c>
      <c r="Z9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Z4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35</v>
      </c>
      <c r="C2" t="s">
        <v>26</v>
      </c>
      <c r="D2">
        <v>1.5347999999999999</v>
      </c>
      <c r="E2">
        <v>65.16</v>
      </c>
      <c r="F2">
        <v>57.96</v>
      </c>
      <c r="G2">
        <v>11.29</v>
      </c>
      <c r="H2">
        <v>0.22</v>
      </c>
      <c r="I2">
        <v>308</v>
      </c>
      <c r="J2">
        <v>80.84</v>
      </c>
      <c r="K2">
        <v>35.1</v>
      </c>
      <c r="L2">
        <v>1</v>
      </c>
      <c r="M2">
        <v>306</v>
      </c>
      <c r="N2">
        <v>9.74</v>
      </c>
      <c r="O2">
        <v>10204.209999999999</v>
      </c>
      <c r="P2">
        <v>422.57</v>
      </c>
      <c r="Q2">
        <v>3695.35</v>
      </c>
      <c r="R2">
        <v>642.52</v>
      </c>
      <c r="S2">
        <v>134.83000000000001</v>
      </c>
      <c r="T2">
        <v>245663.11</v>
      </c>
      <c r="U2">
        <v>0.21</v>
      </c>
      <c r="V2">
        <v>0.66</v>
      </c>
      <c r="W2">
        <v>6.71</v>
      </c>
      <c r="X2">
        <v>14.54</v>
      </c>
      <c r="Y2">
        <v>1</v>
      </c>
      <c r="Z2">
        <v>10</v>
      </c>
    </row>
    <row r="3" spans="1:26" x14ac:dyDescent="0.25">
      <c r="A3">
        <v>1</v>
      </c>
      <c r="B3">
        <v>35</v>
      </c>
      <c r="C3" t="s">
        <v>26</v>
      </c>
      <c r="D3">
        <v>1.8992</v>
      </c>
      <c r="E3">
        <v>52.65</v>
      </c>
      <c r="F3">
        <v>48.77</v>
      </c>
      <c r="G3">
        <v>25.22</v>
      </c>
      <c r="H3">
        <v>0.43</v>
      </c>
      <c r="I3">
        <v>116</v>
      </c>
      <c r="J3">
        <v>82.04</v>
      </c>
      <c r="K3">
        <v>35.1</v>
      </c>
      <c r="L3">
        <v>2</v>
      </c>
      <c r="M3">
        <v>67</v>
      </c>
      <c r="N3">
        <v>9.94</v>
      </c>
      <c r="O3">
        <v>10352.530000000001</v>
      </c>
      <c r="P3">
        <v>308.52999999999997</v>
      </c>
      <c r="Q3">
        <v>3695.13</v>
      </c>
      <c r="R3">
        <v>327.74</v>
      </c>
      <c r="S3">
        <v>134.83000000000001</v>
      </c>
      <c r="T3">
        <v>89233.17</v>
      </c>
      <c r="U3">
        <v>0.41</v>
      </c>
      <c r="V3">
        <v>0.78</v>
      </c>
      <c r="W3">
        <v>6.48</v>
      </c>
      <c r="X3">
        <v>5.35</v>
      </c>
      <c r="Y3">
        <v>1</v>
      </c>
      <c r="Z3">
        <v>10</v>
      </c>
    </row>
    <row r="4" spans="1:26" x14ac:dyDescent="0.25">
      <c r="A4">
        <v>2</v>
      </c>
      <c r="B4">
        <v>35</v>
      </c>
      <c r="C4" t="s">
        <v>26</v>
      </c>
      <c r="D4">
        <v>1.9198</v>
      </c>
      <c r="E4">
        <v>52.09</v>
      </c>
      <c r="F4">
        <v>48.35</v>
      </c>
      <c r="G4">
        <v>27.11</v>
      </c>
      <c r="H4">
        <v>0.63</v>
      </c>
      <c r="I4">
        <v>107</v>
      </c>
      <c r="J4">
        <v>83.25</v>
      </c>
      <c r="K4">
        <v>35.1</v>
      </c>
      <c r="L4">
        <v>3</v>
      </c>
      <c r="M4">
        <v>0</v>
      </c>
      <c r="N4">
        <v>10.15</v>
      </c>
      <c r="O4">
        <v>10501.19</v>
      </c>
      <c r="P4">
        <v>303.33999999999997</v>
      </c>
      <c r="Q4">
        <v>3695.16</v>
      </c>
      <c r="R4">
        <v>311.08</v>
      </c>
      <c r="S4">
        <v>134.83000000000001</v>
      </c>
      <c r="T4">
        <v>80948.53</v>
      </c>
      <c r="U4">
        <v>0.43</v>
      </c>
      <c r="V4">
        <v>0.79</v>
      </c>
      <c r="W4">
        <v>6.54</v>
      </c>
      <c r="X4">
        <v>4.9400000000000004</v>
      </c>
      <c r="Y4">
        <v>1</v>
      </c>
      <c r="Z4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Z6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50</v>
      </c>
      <c r="C2" t="s">
        <v>26</v>
      </c>
      <c r="D2">
        <v>1.3216000000000001</v>
      </c>
      <c r="E2">
        <v>75.67</v>
      </c>
      <c r="F2">
        <v>64.099999999999994</v>
      </c>
      <c r="G2">
        <v>8.9600000000000009</v>
      </c>
      <c r="H2">
        <v>0.16</v>
      </c>
      <c r="I2">
        <v>429</v>
      </c>
      <c r="J2">
        <v>107.41</v>
      </c>
      <c r="K2">
        <v>41.65</v>
      </c>
      <c r="L2">
        <v>1</v>
      </c>
      <c r="M2">
        <v>427</v>
      </c>
      <c r="N2">
        <v>14.77</v>
      </c>
      <c r="O2">
        <v>13481.73</v>
      </c>
      <c r="P2">
        <v>587.36</v>
      </c>
      <c r="Q2">
        <v>3695.65</v>
      </c>
      <c r="R2">
        <v>849.43</v>
      </c>
      <c r="S2">
        <v>134.83000000000001</v>
      </c>
      <c r="T2">
        <v>348510</v>
      </c>
      <c r="U2">
        <v>0.16</v>
      </c>
      <c r="V2">
        <v>0.59</v>
      </c>
      <c r="W2">
        <v>6.96</v>
      </c>
      <c r="X2">
        <v>20.67</v>
      </c>
      <c r="Y2">
        <v>1</v>
      </c>
      <c r="Z2">
        <v>10</v>
      </c>
    </row>
    <row r="3" spans="1:26" x14ac:dyDescent="0.25">
      <c r="A3">
        <v>1</v>
      </c>
      <c r="B3">
        <v>50</v>
      </c>
      <c r="C3" t="s">
        <v>26</v>
      </c>
      <c r="D3">
        <v>1.7815000000000001</v>
      </c>
      <c r="E3">
        <v>56.13</v>
      </c>
      <c r="F3">
        <v>50.63</v>
      </c>
      <c r="G3">
        <v>19.47</v>
      </c>
      <c r="H3">
        <v>0.32</v>
      </c>
      <c r="I3">
        <v>156</v>
      </c>
      <c r="J3">
        <v>108.68</v>
      </c>
      <c r="K3">
        <v>41.65</v>
      </c>
      <c r="L3">
        <v>2</v>
      </c>
      <c r="M3">
        <v>154</v>
      </c>
      <c r="N3">
        <v>15.03</v>
      </c>
      <c r="O3">
        <v>13638.32</v>
      </c>
      <c r="P3">
        <v>429.21</v>
      </c>
      <c r="Q3">
        <v>3695.26</v>
      </c>
      <c r="R3">
        <v>393.25</v>
      </c>
      <c r="S3">
        <v>134.83000000000001</v>
      </c>
      <c r="T3">
        <v>121787.01</v>
      </c>
      <c r="U3">
        <v>0.34</v>
      </c>
      <c r="V3">
        <v>0.75</v>
      </c>
      <c r="W3">
        <v>6.48</v>
      </c>
      <c r="X3">
        <v>7.21</v>
      </c>
      <c r="Y3">
        <v>1</v>
      </c>
      <c r="Z3">
        <v>10</v>
      </c>
    </row>
    <row r="4" spans="1:26" x14ac:dyDescent="0.25">
      <c r="A4">
        <v>2</v>
      </c>
      <c r="B4">
        <v>50</v>
      </c>
      <c r="C4" t="s">
        <v>26</v>
      </c>
      <c r="D4">
        <v>1.9421999999999999</v>
      </c>
      <c r="E4">
        <v>51.49</v>
      </c>
      <c r="F4">
        <v>47.47</v>
      </c>
      <c r="G4">
        <v>32.01</v>
      </c>
      <c r="H4">
        <v>0.48</v>
      </c>
      <c r="I4">
        <v>89</v>
      </c>
      <c r="J4">
        <v>109.96</v>
      </c>
      <c r="K4">
        <v>41.65</v>
      </c>
      <c r="L4">
        <v>3</v>
      </c>
      <c r="M4">
        <v>79</v>
      </c>
      <c r="N4">
        <v>15.31</v>
      </c>
      <c r="O4">
        <v>13795.21</v>
      </c>
      <c r="P4">
        <v>364.54</v>
      </c>
      <c r="Q4">
        <v>3695.07</v>
      </c>
      <c r="R4">
        <v>285.22000000000003</v>
      </c>
      <c r="S4">
        <v>134.83000000000001</v>
      </c>
      <c r="T4">
        <v>68109.850000000006</v>
      </c>
      <c r="U4">
        <v>0.47</v>
      </c>
      <c r="V4">
        <v>0.8</v>
      </c>
      <c r="W4">
        <v>6.4</v>
      </c>
      <c r="X4">
        <v>4.0599999999999996</v>
      </c>
      <c r="Y4">
        <v>1</v>
      </c>
      <c r="Z4">
        <v>10</v>
      </c>
    </row>
    <row r="5" spans="1:26" x14ac:dyDescent="0.25">
      <c r="A5">
        <v>3</v>
      </c>
      <c r="B5">
        <v>50</v>
      </c>
      <c r="C5" t="s">
        <v>26</v>
      </c>
      <c r="D5">
        <v>1.9772000000000001</v>
      </c>
      <c r="E5">
        <v>50.58</v>
      </c>
      <c r="F5">
        <v>46.87</v>
      </c>
      <c r="G5">
        <v>37.5</v>
      </c>
      <c r="H5">
        <v>0.63</v>
      </c>
      <c r="I5">
        <v>75</v>
      </c>
      <c r="J5">
        <v>111.23</v>
      </c>
      <c r="K5">
        <v>41.65</v>
      </c>
      <c r="L5">
        <v>4</v>
      </c>
      <c r="M5">
        <v>1</v>
      </c>
      <c r="N5">
        <v>15.58</v>
      </c>
      <c r="O5">
        <v>13952.52</v>
      </c>
      <c r="P5">
        <v>347.3</v>
      </c>
      <c r="Q5">
        <v>3695.14</v>
      </c>
      <c r="R5">
        <v>262.95999999999998</v>
      </c>
      <c r="S5">
        <v>134.83000000000001</v>
      </c>
      <c r="T5">
        <v>57048.76</v>
      </c>
      <c r="U5">
        <v>0.51</v>
      </c>
      <c r="V5">
        <v>0.81</v>
      </c>
      <c r="W5">
        <v>6.43</v>
      </c>
      <c r="X5">
        <v>3.45</v>
      </c>
      <c r="Y5">
        <v>1</v>
      </c>
      <c r="Z5">
        <v>10</v>
      </c>
    </row>
    <row r="6" spans="1:26" x14ac:dyDescent="0.25">
      <c r="A6">
        <v>4</v>
      </c>
      <c r="B6">
        <v>50</v>
      </c>
      <c r="C6" t="s">
        <v>26</v>
      </c>
      <c r="D6">
        <v>1.9772000000000001</v>
      </c>
      <c r="E6">
        <v>50.58</v>
      </c>
      <c r="F6">
        <v>46.87</v>
      </c>
      <c r="G6">
        <v>37.5</v>
      </c>
      <c r="H6">
        <v>0.78</v>
      </c>
      <c r="I6">
        <v>75</v>
      </c>
      <c r="J6">
        <v>112.51</v>
      </c>
      <c r="K6">
        <v>41.65</v>
      </c>
      <c r="L6">
        <v>5</v>
      </c>
      <c r="M6">
        <v>0</v>
      </c>
      <c r="N6">
        <v>15.86</v>
      </c>
      <c r="O6">
        <v>14110.24</v>
      </c>
      <c r="P6">
        <v>350.97</v>
      </c>
      <c r="Q6">
        <v>3695.08</v>
      </c>
      <c r="R6">
        <v>262.97000000000003</v>
      </c>
      <c r="S6">
        <v>134.83000000000001</v>
      </c>
      <c r="T6">
        <v>57054.22</v>
      </c>
      <c r="U6">
        <v>0.51</v>
      </c>
      <c r="V6">
        <v>0.81</v>
      </c>
      <c r="W6">
        <v>6.43</v>
      </c>
      <c r="X6">
        <v>3.46</v>
      </c>
      <c r="Y6">
        <v>1</v>
      </c>
      <c r="Z6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Z3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25</v>
      </c>
      <c r="C2" t="s">
        <v>26</v>
      </c>
      <c r="D2">
        <v>1.7022999999999999</v>
      </c>
      <c r="E2">
        <v>58.74</v>
      </c>
      <c r="F2">
        <v>53.87</v>
      </c>
      <c r="G2">
        <v>14.56</v>
      </c>
      <c r="H2">
        <v>0.28000000000000003</v>
      </c>
      <c r="I2">
        <v>222</v>
      </c>
      <c r="J2">
        <v>61.76</v>
      </c>
      <c r="K2">
        <v>28.92</v>
      </c>
      <c r="L2">
        <v>1</v>
      </c>
      <c r="M2">
        <v>211</v>
      </c>
      <c r="N2">
        <v>6.84</v>
      </c>
      <c r="O2">
        <v>7851.41</v>
      </c>
      <c r="P2">
        <v>304.39999999999998</v>
      </c>
      <c r="Q2">
        <v>3695.4</v>
      </c>
      <c r="R2">
        <v>503.26</v>
      </c>
      <c r="S2">
        <v>134.83000000000001</v>
      </c>
      <c r="T2">
        <v>176463.4</v>
      </c>
      <c r="U2">
        <v>0.27</v>
      </c>
      <c r="V2">
        <v>0.71</v>
      </c>
      <c r="W2">
        <v>6.58</v>
      </c>
      <c r="X2">
        <v>10.44</v>
      </c>
      <c r="Y2">
        <v>1</v>
      </c>
      <c r="Z2">
        <v>10</v>
      </c>
    </row>
    <row r="3" spans="1:26" x14ac:dyDescent="0.25">
      <c r="A3">
        <v>1</v>
      </c>
      <c r="B3">
        <v>25</v>
      </c>
      <c r="C3" t="s">
        <v>26</v>
      </c>
      <c r="D3">
        <v>1.8451</v>
      </c>
      <c r="E3">
        <v>54.2</v>
      </c>
      <c r="F3">
        <v>50.33</v>
      </c>
      <c r="G3">
        <v>20.27</v>
      </c>
      <c r="H3">
        <v>0.55000000000000004</v>
      </c>
      <c r="I3">
        <v>149</v>
      </c>
      <c r="J3">
        <v>62.92</v>
      </c>
      <c r="K3">
        <v>28.92</v>
      </c>
      <c r="L3">
        <v>2</v>
      </c>
      <c r="M3">
        <v>0</v>
      </c>
      <c r="N3">
        <v>7</v>
      </c>
      <c r="O3">
        <v>7994.37</v>
      </c>
      <c r="P3">
        <v>267.24</v>
      </c>
      <c r="Q3">
        <v>3695.73</v>
      </c>
      <c r="R3">
        <v>376.37</v>
      </c>
      <c r="S3">
        <v>134.83000000000001</v>
      </c>
      <c r="T3">
        <v>113381.97</v>
      </c>
      <c r="U3">
        <v>0.36</v>
      </c>
      <c r="V3">
        <v>0.76</v>
      </c>
      <c r="W3">
        <v>6.66</v>
      </c>
      <c r="X3">
        <v>6.91</v>
      </c>
      <c r="Y3">
        <v>1</v>
      </c>
      <c r="Z3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Z10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85</v>
      </c>
      <c r="C2" t="s">
        <v>26</v>
      </c>
      <c r="D2">
        <v>0.92069999999999996</v>
      </c>
      <c r="E2">
        <v>108.62</v>
      </c>
      <c r="F2">
        <v>80.89</v>
      </c>
      <c r="G2">
        <v>6.49</v>
      </c>
      <c r="H2">
        <v>0.11</v>
      </c>
      <c r="I2">
        <v>748</v>
      </c>
      <c r="J2">
        <v>167.88</v>
      </c>
      <c r="K2">
        <v>51.39</v>
      </c>
      <c r="L2">
        <v>1</v>
      </c>
      <c r="M2">
        <v>746</v>
      </c>
      <c r="N2">
        <v>30.49</v>
      </c>
      <c r="O2">
        <v>20939.59</v>
      </c>
      <c r="P2">
        <v>1017.16</v>
      </c>
      <c r="Q2">
        <v>3697.18</v>
      </c>
      <c r="R2">
        <v>1420.98</v>
      </c>
      <c r="S2">
        <v>134.83000000000001</v>
      </c>
      <c r="T2">
        <v>632690.21</v>
      </c>
      <c r="U2">
        <v>0.09</v>
      </c>
      <c r="V2">
        <v>0.47</v>
      </c>
      <c r="W2">
        <v>7.51</v>
      </c>
      <c r="X2">
        <v>37.450000000000003</v>
      </c>
      <c r="Y2">
        <v>1</v>
      </c>
      <c r="Z2">
        <v>10</v>
      </c>
    </row>
    <row r="3" spans="1:26" x14ac:dyDescent="0.25">
      <c r="A3">
        <v>1</v>
      </c>
      <c r="B3">
        <v>85</v>
      </c>
      <c r="C3" t="s">
        <v>26</v>
      </c>
      <c r="D3">
        <v>1.5286999999999999</v>
      </c>
      <c r="E3">
        <v>65.42</v>
      </c>
      <c r="F3">
        <v>54.81</v>
      </c>
      <c r="G3">
        <v>13.53</v>
      </c>
      <c r="H3">
        <v>0.21</v>
      </c>
      <c r="I3">
        <v>243</v>
      </c>
      <c r="J3">
        <v>169.33</v>
      </c>
      <c r="K3">
        <v>51.39</v>
      </c>
      <c r="L3">
        <v>2</v>
      </c>
      <c r="M3">
        <v>241</v>
      </c>
      <c r="N3">
        <v>30.94</v>
      </c>
      <c r="O3">
        <v>21118.46</v>
      </c>
      <c r="P3">
        <v>668.31</v>
      </c>
      <c r="Q3">
        <v>3695.54</v>
      </c>
      <c r="R3">
        <v>535.07000000000005</v>
      </c>
      <c r="S3">
        <v>134.83000000000001</v>
      </c>
      <c r="T3">
        <v>192263.96</v>
      </c>
      <c r="U3">
        <v>0.25</v>
      </c>
      <c r="V3">
        <v>0.69</v>
      </c>
      <c r="W3">
        <v>6.62</v>
      </c>
      <c r="X3">
        <v>11.39</v>
      </c>
      <c r="Y3">
        <v>1</v>
      </c>
      <c r="Z3">
        <v>10</v>
      </c>
    </row>
    <row r="4" spans="1:26" x14ac:dyDescent="0.25">
      <c r="A4">
        <v>2</v>
      </c>
      <c r="B4">
        <v>85</v>
      </c>
      <c r="C4" t="s">
        <v>26</v>
      </c>
      <c r="D4">
        <v>1.7467999999999999</v>
      </c>
      <c r="E4">
        <v>57.25</v>
      </c>
      <c r="F4">
        <v>50.03</v>
      </c>
      <c r="G4">
        <v>20.99</v>
      </c>
      <c r="H4">
        <v>0.31</v>
      </c>
      <c r="I4">
        <v>143</v>
      </c>
      <c r="J4">
        <v>170.79</v>
      </c>
      <c r="K4">
        <v>51.39</v>
      </c>
      <c r="L4">
        <v>3</v>
      </c>
      <c r="M4">
        <v>141</v>
      </c>
      <c r="N4">
        <v>31.4</v>
      </c>
      <c r="O4">
        <v>21297.94</v>
      </c>
      <c r="P4">
        <v>590</v>
      </c>
      <c r="Q4">
        <v>3695.09</v>
      </c>
      <c r="R4">
        <v>372.8</v>
      </c>
      <c r="S4">
        <v>134.83000000000001</v>
      </c>
      <c r="T4">
        <v>111627.82</v>
      </c>
      <c r="U4">
        <v>0.36</v>
      </c>
      <c r="V4">
        <v>0.76</v>
      </c>
      <c r="W4">
        <v>6.46</v>
      </c>
      <c r="X4">
        <v>6.61</v>
      </c>
      <c r="Y4">
        <v>1</v>
      </c>
      <c r="Z4">
        <v>10</v>
      </c>
    </row>
    <row r="5" spans="1:26" x14ac:dyDescent="0.25">
      <c r="A5">
        <v>3</v>
      </c>
      <c r="B5">
        <v>85</v>
      </c>
      <c r="C5" t="s">
        <v>26</v>
      </c>
      <c r="D5">
        <v>1.8645</v>
      </c>
      <c r="E5">
        <v>53.63</v>
      </c>
      <c r="F5">
        <v>47.91</v>
      </c>
      <c r="G5">
        <v>29.03</v>
      </c>
      <c r="H5">
        <v>0.41</v>
      </c>
      <c r="I5">
        <v>99</v>
      </c>
      <c r="J5">
        <v>172.25</v>
      </c>
      <c r="K5">
        <v>51.39</v>
      </c>
      <c r="L5">
        <v>4</v>
      </c>
      <c r="M5">
        <v>97</v>
      </c>
      <c r="N5">
        <v>31.86</v>
      </c>
      <c r="O5">
        <v>21478.05</v>
      </c>
      <c r="P5">
        <v>544.66</v>
      </c>
      <c r="Q5">
        <v>3694.99</v>
      </c>
      <c r="R5">
        <v>300.95</v>
      </c>
      <c r="S5">
        <v>134.83000000000001</v>
      </c>
      <c r="T5">
        <v>75923.55</v>
      </c>
      <c r="U5">
        <v>0.45</v>
      </c>
      <c r="V5">
        <v>0.79</v>
      </c>
      <c r="W5">
        <v>6.38</v>
      </c>
      <c r="X5">
        <v>4.49</v>
      </c>
      <c r="Y5">
        <v>1</v>
      </c>
      <c r="Z5">
        <v>10</v>
      </c>
    </row>
    <row r="6" spans="1:26" x14ac:dyDescent="0.25">
      <c r="A6">
        <v>4</v>
      </c>
      <c r="B6">
        <v>85</v>
      </c>
      <c r="C6" t="s">
        <v>26</v>
      </c>
      <c r="D6">
        <v>1.9363999999999999</v>
      </c>
      <c r="E6">
        <v>51.64</v>
      </c>
      <c r="F6">
        <v>46.76</v>
      </c>
      <c r="G6">
        <v>37.92</v>
      </c>
      <c r="H6">
        <v>0.51</v>
      </c>
      <c r="I6">
        <v>74</v>
      </c>
      <c r="J6">
        <v>173.71</v>
      </c>
      <c r="K6">
        <v>51.39</v>
      </c>
      <c r="L6">
        <v>5</v>
      </c>
      <c r="M6">
        <v>72</v>
      </c>
      <c r="N6">
        <v>32.32</v>
      </c>
      <c r="O6">
        <v>21658.78</v>
      </c>
      <c r="P6">
        <v>508.77</v>
      </c>
      <c r="Q6">
        <v>3695</v>
      </c>
      <c r="R6">
        <v>262.02999999999997</v>
      </c>
      <c r="S6">
        <v>134.83000000000001</v>
      </c>
      <c r="T6">
        <v>56585.73</v>
      </c>
      <c r="U6">
        <v>0.51</v>
      </c>
      <c r="V6">
        <v>0.81</v>
      </c>
      <c r="W6">
        <v>6.35</v>
      </c>
      <c r="X6">
        <v>3.35</v>
      </c>
      <c r="Y6">
        <v>1</v>
      </c>
      <c r="Z6">
        <v>10</v>
      </c>
    </row>
    <row r="7" spans="1:26" x14ac:dyDescent="0.25">
      <c r="A7">
        <v>5</v>
      </c>
      <c r="B7">
        <v>85</v>
      </c>
      <c r="C7" t="s">
        <v>26</v>
      </c>
      <c r="D7">
        <v>1.9864999999999999</v>
      </c>
      <c r="E7">
        <v>50.34</v>
      </c>
      <c r="F7">
        <v>46</v>
      </c>
      <c r="G7">
        <v>47.59</v>
      </c>
      <c r="H7">
        <v>0.61</v>
      </c>
      <c r="I7">
        <v>58</v>
      </c>
      <c r="J7">
        <v>175.18</v>
      </c>
      <c r="K7">
        <v>51.39</v>
      </c>
      <c r="L7">
        <v>6</v>
      </c>
      <c r="M7">
        <v>56</v>
      </c>
      <c r="N7">
        <v>32.79</v>
      </c>
      <c r="O7">
        <v>21840.16</v>
      </c>
      <c r="P7">
        <v>475.98</v>
      </c>
      <c r="Q7">
        <v>3694.88</v>
      </c>
      <c r="R7">
        <v>236.34</v>
      </c>
      <c r="S7">
        <v>134.83000000000001</v>
      </c>
      <c r="T7">
        <v>43824.68</v>
      </c>
      <c r="U7">
        <v>0.56999999999999995</v>
      </c>
      <c r="V7">
        <v>0.83</v>
      </c>
      <c r="W7">
        <v>6.32</v>
      </c>
      <c r="X7">
        <v>2.58</v>
      </c>
      <c r="Y7">
        <v>1</v>
      </c>
      <c r="Z7">
        <v>10</v>
      </c>
    </row>
    <row r="8" spans="1:26" x14ac:dyDescent="0.25">
      <c r="A8">
        <v>6</v>
      </c>
      <c r="B8">
        <v>85</v>
      </c>
      <c r="C8" t="s">
        <v>26</v>
      </c>
      <c r="D8">
        <v>2.0167000000000002</v>
      </c>
      <c r="E8">
        <v>49.59</v>
      </c>
      <c r="F8">
        <v>45.59</v>
      </c>
      <c r="G8">
        <v>56.98</v>
      </c>
      <c r="H8">
        <v>0.7</v>
      </c>
      <c r="I8">
        <v>48</v>
      </c>
      <c r="J8">
        <v>176.66</v>
      </c>
      <c r="K8">
        <v>51.39</v>
      </c>
      <c r="L8">
        <v>7</v>
      </c>
      <c r="M8">
        <v>30</v>
      </c>
      <c r="N8">
        <v>33.270000000000003</v>
      </c>
      <c r="O8">
        <v>22022.17</v>
      </c>
      <c r="P8">
        <v>449.63</v>
      </c>
      <c r="Q8">
        <v>3694.79</v>
      </c>
      <c r="R8">
        <v>221.91</v>
      </c>
      <c r="S8">
        <v>134.83000000000001</v>
      </c>
      <c r="T8">
        <v>36659.82</v>
      </c>
      <c r="U8">
        <v>0.61</v>
      </c>
      <c r="V8">
        <v>0.83</v>
      </c>
      <c r="W8">
        <v>6.32</v>
      </c>
      <c r="X8">
        <v>2.17</v>
      </c>
      <c r="Y8">
        <v>1</v>
      </c>
      <c r="Z8">
        <v>10</v>
      </c>
    </row>
    <row r="9" spans="1:26" x14ac:dyDescent="0.25">
      <c r="A9">
        <v>7</v>
      </c>
      <c r="B9">
        <v>85</v>
      </c>
      <c r="C9" t="s">
        <v>26</v>
      </c>
      <c r="D9">
        <v>2.0255999999999998</v>
      </c>
      <c r="E9">
        <v>49.37</v>
      </c>
      <c r="F9">
        <v>45.47</v>
      </c>
      <c r="G9">
        <v>60.63</v>
      </c>
      <c r="H9">
        <v>0.8</v>
      </c>
      <c r="I9">
        <v>45</v>
      </c>
      <c r="J9">
        <v>178.14</v>
      </c>
      <c r="K9">
        <v>51.39</v>
      </c>
      <c r="L9">
        <v>8</v>
      </c>
      <c r="M9">
        <v>3</v>
      </c>
      <c r="N9">
        <v>33.75</v>
      </c>
      <c r="O9">
        <v>22204.83</v>
      </c>
      <c r="P9">
        <v>442.87</v>
      </c>
      <c r="Q9">
        <v>3695.03</v>
      </c>
      <c r="R9">
        <v>216.6</v>
      </c>
      <c r="S9">
        <v>134.83000000000001</v>
      </c>
      <c r="T9">
        <v>34019.26</v>
      </c>
      <c r="U9">
        <v>0.62</v>
      </c>
      <c r="V9">
        <v>0.84</v>
      </c>
      <c r="W9">
        <v>6.35</v>
      </c>
      <c r="X9">
        <v>2.0499999999999998</v>
      </c>
      <c r="Y9">
        <v>1</v>
      </c>
      <c r="Z9">
        <v>10</v>
      </c>
    </row>
    <row r="10" spans="1:26" x14ac:dyDescent="0.25">
      <c r="A10">
        <v>8</v>
      </c>
      <c r="B10">
        <v>85</v>
      </c>
      <c r="C10" t="s">
        <v>26</v>
      </c>
      <c r="D10">
        <v>2.0257000000000001</v>
      </c>
      <c r="E10">
        <v>49.36</v>
      </c>
      <c r="F10">
        <v>45.47</v>
      </c>
      <c r="G10">
        <v>60.62</v>
      </c>
      <c r="H10">
        <v>0.89</v>
      </c>
      <c r="I10">
        <v>45</v>
      </c>
      <c r="J10">
        <v>179.63</v>
      </c>
      <c r="K10">
        <v>51.39</v>
      </c>
      <c r="L10">
        <v>9</v>
      </c>
      <c r="M10">
        <v>0</v>
      </c>
      <c r="N10">
        <v>34.24</v>
      </c>
      <c r="O10">
        <v>22388.15</v>
      </c>
      <c r="P10">
        <v>445.75</v>
      </c>
      <c r="Q10">
        <v>3694.98</v>
      </c>
      <c r="R10">
        <v>216.33</v>
      </c>
      <c r="S10">
        <v>134.83000000000001</v>
      </c>
      <c r="T10">
        <v>33881.81</v>
      </c>
      <c r="U10">
        <v>0.62</v>
      </c>
      <c r="V10">
        <v>0.84</v>
      </c>
      <c r="W10">
        <v>6.36</v>
      </c>
      <c r="X10">
        <v>2.0499999999999998</v>
      </c>
      <c r="Y10">
        <v>1</v>
      </c>
      <c r="Z10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Z3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20</v>
      </c>
      <c r="C2" t="s">
        <v>26</v>
      </c>
      <c r="D2">
        <v>1.7652000000000001</v>
      </c>
      <c r="E2">
        <v>56.65</v>
      </c>
      <c r="F2">
        <v>52.53</v>
      </c>
      <c r="G2">
        <v>16.25</v>
      </c>
      <c r="H2">
        <v>0.34</v>
      </c>
      <c r="I2">
        <v>194</v>
      </c>
      <c r="J2">
        <v>51.33</v>
      </c>
      <c r="K2">
        <v>24.83</v>
      </c>
      <c r="L2">
        <v>1</v>
      </c>
      <c r="M2">
        <v>60</v>
      </c>
      <c r="N2">
        <v>5.51</v>
      </c>
      <c r="O2">
        <v>6564.78</v>
      </c>
      <c r="P2">
        <v>246.26</v>
      </c>
      <c r="Q2">
        <v>3695.52</v>
      </c>
      <c r="R2">
        <v>450.57</v>
      </c>
      <c r="S2">
        <v>134.83000000000001</v>
      </c>
      <c r="T2">
        <v>150258.92000000001</v>
      </c>
      <c r="U2">
        <v>0.3</v>
      </c>
      <c r="V2">
        <v>0.72</v>
      </c>
      <c r="W2">
        <v>6.74</v>
      </c>
      <c r="X2">
        <v>9.11</v>
      </c>
      <c r="Y2">
        <v>1</v>
      </c>
      <c r="Z2">
        <v>10</v>
      </c>
    </row>
    <row r="3" spans="1:26" x14ac:dyDescent="0.25">
      <c r="A3">
        <v>1</v>
      </c>
      <c r="B3">
        <v>20</v>
      </c>
      <c r="C3" t="s">
        <v>26</v>
      </c>
      <c r="D3">
        <v>1.7825</v>
      </c>
      <c r="E3">
        <v>56.1</v>
      </c>
      <c r="F3">
        <v>52.08</v>
      </c>
      <c r="G3">
        <v>16.8</v>
      </c>
      <c r="H3">
        <v>0.66</v>
      </c>
      <c r="I3">
        <v>186</v>
      </c>
      <c r="J3">
        <v>52.47</v>
      </c>
      <c r="K3">
        <v>24.83</v>
      </c>
      <c r="L3">
        <v>2</v>
      </c>
      <c r="M3">
        <v>0</v>
      </c>
      <c r="N3">
        <v>5.64</v>
      </c>
      <c r="O3">
        <v>6705.1</v>
      </c>
      <c r="P3">
        <v>246.64</v>
      </c>
      <c r="Q3">
        <v>3696.01</v>
      </c>
      <c r="R3">
        <v>434.24</v>
      </c>
      <c r="S3">
        <v>134.83000000000001</v>
      </c>
      <c r="T3">
        <v>142130.25</v>
      </c>
      <c r="U3">
        <v>0.31</v>
      </c>
      <c r="V3">
        <v>0.73</v>
      </c>
      <c r="W3">
        <v>6.75</v>
      </c>
      <c r="X3">
        <v>8.66</v>
      </c>
      <c r="Y3">
        <v>1</v>
      </c>
      <c r="Z3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Z7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65</v>
      </c>
      <c r="C2" t="s">
        <v>26</v>
      </c>
      <c r="D2">
        <v>1.1405000000000001</v>
      </c>
      <c r="E2">
        <v>87.68</v>
      </c>
      <c r="F2">
        <v>70.45</v>
      </c>
      <c r="G2">
        <v>7.64</v>
      </c>
      <c r="H2">
        <v>0.13</v>
      </c>
      <c r="I2">
        <v>553</v>
      </c>
      <c r="J2">
        <v>133.21</v>
      </c>
      <c r="K2">
        <v>46.47</v>
      </c>
      <c r="L2">
        <v>1</v>
      </c>
      <c r="M2">
        <v>551</v>
      </c>
      <c r="N2">
        <v>20.75</v>
      </c>
      <c r="O2">
        <v>16663.419999999998</v>
      </c>
      <c r="P2">
        <v>754.97</v>
      </c>
      <c r="Q2">
        <v>3695.84</v>
      </c>
      <c r="R2">
        <v>1066.77</v>
      </c>
      <c r="S2">
        <v>134.83000000000001</v>
      </c>
      <c r="T2">
        <v>456564.32</v>
      </c>
      <c r="U2">
        <v>0.13</v>
      </c>
      <c r="V2">
        <v>0.54</v>
      </c>
      <c r="W2">
        <v>7.13</v>
      </c>
      <c r="X2">
        <v>27.02</v>
      </c>
      <c r="Y2">
        <v>1</v>
      </c>
      <c r="Z2">
        <v>10</v>
      </c>
    </row>
    <row r="3" spans="1:26" x14ac:dyDescent="0.25">
      <c r="A3">
        <v>1</v>
      </c>
      <c r="B3">
        <v>65</v>
      </c>
      <c r="C3" t="s">
        <v>26</v>
      </c>
      <c r="D3">
        <v>1.6667000000000001</v>
      </c>
      <c r="E3">
        <v>60</v>
      </c>
      <c r="F3">
        <v>52.51</v>
      </c>
      <c r="G3">
        <v>16.16</v>
      </c>
      <c r="H3">
        <v>0.26</v>
      </c>
      <c r="I3">
        <v>195</v>
      </c>
      <c r="J3">
        <v>134.55000000000001</v>
      </c>
      <c r="K3">
        <v>46.47</v>
      </c>
      <c r="L3">
        <v>2</v>
      </c>
      <c r="M3">
        <v>193</v>
      </c>
      <c r="N3">
        <v>21.09</v>
      </c>
      <c r="O3">
        <v>16828.84</v>
      </c>
      <c r="P3">
        <v>535.99</v>
      </c>
      <c r="Q3">
        <v>3695.28</v>
      </c>
      <c r="R3">
        <v>457.35</v>
      </c>
      <c r="S3">
        <v>134.83000000000001</v>
      </c>
      <c r="T3">
        <v>153642.57</v>
      </c>
      <c r="U3">
        <v>0.28999999999999998</v>
      </c>
      <c r="V3">
        <v>0.72</v>
      </c>
      <c r="W3">
        <v>6.53</v>
      </c>
      <c r="X3">
        <v>9.09</v>
      </c>
      <c r="Y3">
        <v>1</v>
      </c>
      <c r="Z3">
        <v>10</v>
      </c>
    </row>
    <row r="4" spans="1:26" x14ac:dyDescent="0.25">
      <c r="A4">
        <v>2</v>
      </c>
      <c r="B4">
        <v>65</v>
      </c>
      <c r="C4" t="s">
        <v>26</v>
      </c>
      <c r="D4">
        <v>1.8548</v>
      </c>
      <c r="E4">
        <v>53.91</v>
      </c>
      <c r="F4">
        <v>48.63</v>
      </c>
      <c r="G4">
        <v>25.59</v>
      </c>
      <c r="H4">
        <v>0.39</v>
      </c>
      <c r="I4">
        <v>114</v>
      </c>
      <c r="J4">
        <v>135.9</v>
      </c>
      <c r="K4">
        <v>46.47</v>
      </c>
      <c r="L4">
        <v>3</v>
      </c>
      <c r="M4">
        <v>112</v>
      </c>
      <c r="N4">
        <v>21.43</v>
      </c>
      <c r="O4">
        <v>16994.64</v>
      </c>
      <c r="P4">
        <v>468.5</v>
      </c>
      <c r="Q4">
        <v>3695.04</v>
      </c>
      <c r="R4">
        <v>325.24</v>
      </c>
      <c r="S4">
        <v>134.83000000000001</v>
      </c>
      <c r="T4">
        <v>87991.88</v>
      </c>
      <c r="U4">
        <v>0.41</v>
      </c>
      <c r="V4">
        <v>0.78</v>
      </c>
      <c r="W4">
        <v>6.42</v>
      </c>
      <c r="X4">
        <v>5.21</v>
      </c>
      <c r="Y4">
        <v>1</v>
      </c>
      <c r="Z4">
        <v>10</v>
      </c>
    </row>
    <row r="5" spans="1:26" x14ac:dyDescent="0.25">
      <c r="A5">
        <v>3</v>
      </c>
      <c r="B5">
        <v>65</v>
      </c>
      <c r="C5" t="s">
        <v>26</v>
      </c>
      <c r="D5">
        <v>1.9532</v>
      </c>
      <c r="E5">
        <v>51.2</v>
      </c>
      <c r="F5">
        <v>46.92</v>
      </c>
      <c r="G5">
        <v>36.56</v>
      </c>
      <c r="H5">
        <v>0.52</v>
      </c>
      <c r="I5">
        <v>77</v>
      </c>
      <c r="J5">
        <v>137.25</v>
      </c>
      <c r="K5">
        <v>46.47</v>
      </c>
      <c r="L5">
        <v>4</v>
      </c>
      <c r="M5">
        <v>74</v>
      </c>
      <c r="N5">
        <v>21.78</v>
      </c>
      <c r="O5">
        <v>17160.919999999998</v>
      </c>
      <c r="P5">
        <v>423.32</v>
      </c>
      <c r="Q5">
        <v>3695.02</v>
      </c>
      <c r="R5">
        <v>267.02999999999997</v>
      </c>
      <c r="S5">
        <v>134.83000000000001</v>
      </c>
      <c r="T5">
        <v>59072.21</v>
      </c>
      <c r="U5">
        <v>0.5</v>
      </c>
      <c r="V5">
        <v>0.81</v>
      </c>
      <c r="W5">
        <v>6.37</v>
      </c>
      <c r="X5">
        <v>3.5</v>
      </c>
      <c r="Y5">
        <v>1</v>
      </c>
      <c r="Z5">
        <v>10</v>
      </c>
    </row>
    <row r="6" spans="1:26" x14ac:dyDescent="0.25">
      <c r="A6">
        <v>4</v>
      </c>
      <c r="B6">
        <v>65</v>
      </c>
      <c r="C6" t="s">
        <v>26</v>
      </c>
      <c r="D6">
        <v>2.0015000000000001</v>
      </c>
      <c r="E6">
        <v>49.96</v>
      </c>
      <c r="F6">
        <v>46.15</v>
      </c>
      <c r="G6">
        <v>46.15</v>
      </c>
      <c r="H6">
        <v>0.64</v>
      </c>
      <c r="I6">
        <v>60</v>
      </c>
      <c r="J6">
        <v>138.6</v>
      </c>
      <c r="K6">
        <v>46.47</v>
      </c>
      <c r="L6">
        <v>5</v>
      </c>
      <c r="M6">
        <v>22</v>
      </c>
      <c r="N6">
        <v>22.13</v>
      </c>
      <c r="O6">
        <v>17327.689999999999</v>
      </c>
      <c r="P6">
        <v>389.74</v>
      </c>
      <c r="Q6">
        <v>3694.85</v>
      </c>
      <c r="R6">
        <v>239.96</v>
      </c>
      <c r="S6">
        <v>134.83000000000001</v>
      </c>
      <c r="T6">
        <v>45624.42</v>
      </c>
      <c r="U6">
        <v>0.56000000000000005</v>
      </c>
      <c r="V6">
        <v>0.82</v>
      </c>
      <c r="W6">
        <v>6.36</v>
      </c>
      <c r="X6">
        <v>2.73</v>
      </c>
      <c r="Y6">
        <v>1</v>
      </c>
      <c r="Z6">
        <v>10</v>
      </c>
    </row>
    <row r="7" spans="1:26" x14ac:dyDescent="0.25">
      <c r="A7">
        <v>5</v>
      </c>
      <c r="B7">
        <v>65</v>
      </c>
      <c r="C7" t="s">
        <v>26</v>
      </c>
      <c r="D7">
        <v>2.0057999999999998</v>
      </c>
      <c r="E7">
        <v>49.86</v>
      </c>
      <c r="F7">
        <v>46.1</v>
      </c>
      <c r="G7">
        <v>47.69</v>
      </c>
      <c r="H7">
        <v>0.76</v>
      </c>
      <c r="I7">
        <v>58</v>
      </c>
      <c r="J7">
        <v>139.94999999999999</v>
      </c>
      <c r="K7">
        <v>46.47</v>
      </c>
      <c r="L7">
        <v>6</v>
      </c>
      <c r="M7">
        <v>0</v>
      </c>
      <c r="N7">
        <v>22.49</v>
      </c>
      <c r="O7">
        <v>17494.97</v>
      </c>
      <c r="P7">
        <v>390.28</v>
      </c>
      <c r="Q7">
        <v>3695.03</v>
      </c>
      <c r="R7">
        <v>237.07</v>
      </c>
      <c r="S7">
        <v>134.83000000000001</v>
      </c>
      <c r="T7">
        <v>44186.79</v>
      </c>
      <c r="U7">
        <v>0.56999999999999995</v>
      </c>
      <c r="V7">
        <v>0.83</v>
      </c>
      <c r="W7">
        <v>6.39</v>
      </c>
      <c r="X7">
        <v>2.68</v>
      </c>
      <c r="Y7">
        <v>1</v>
      </c>
      <c r="Z7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Z9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75</v>
      </c>
      <c r="C2" t="s">
        <v>26</v>
      </c>
      <c r="D2">
        <v>1.0293000000000001</v>
      </c>
      <c r="E2">
        <v>97.16</v>
      </c>
      <c r="F2">
        <v>75.2</v>
      </c>
      <c r="G2">
        <v>7.01</v>
      </c>
      <c r="H2">
        <v>0.12</v>
      </c>
      <c r="I2">
        <v>644</v>
      </c>
      <c r="J2">
        <v>150.44</v>
      </c>
      <c r="K2">
        <v>49.1</v>
      </c>
      <c r="L2">
        <v>1</v>
      </c>
      <c r="M2">
        <v>642</v>
      </c>
      <c r="N2">
        <v>25.34</v>
      </c>
      <c r="O2">
        <v>18787.759999999998</v>
      </c>
      <c r="P2">
        <v>877.43</v>
      </c>
      <c r="Q2">
        <v>3696.38</v>
      </c>
      <c r="R2">
        <v>1229.27</v>
      </c>
      <c r="S2">
        <v>134.83000000000001</v>
      </c>
      <c r="T2">
        <v>537357.74</v>
      </c>
      <c r="U2">
        <v>0.11</v>
      </c>
      <c r="V2">
        <v>0.51</v>
      </c>
      <c r="W2">
        <v>7.27</v>
      </c>
      <c r="X2">
        <v>31.77</v>
      </c>
      <c r="Y2">
        <v>1</v>
      </c>
      <c r="Z2">
        <v>10</v>
      </c>
    </row>
    <row r="3" spans="1:26" x14ac:dyDescent="0.25">
      <c r="A3">
        <v>1</v>
      </c>
      <c r="B3">
        <v>75</v>
      </c>
      <c r="C3" t="s">
        <v>26</v>
      </c>
      <c r="D3">
        <v>1.5960000000000001</v>
      </c>
      <c r="E3">
        <v>62.66</v>
      </c>
      <c r="F3">
        <v>53.69</v>
      </c>
      <c r="G3">
        <v>14.71</v>
      </c>
      <c r="H3">
        <v>0.23</v>
      </c>
      <c r="I3">
        <v>219</v>
      </c>
      <c r="J3">
        <v>151.83000000000001</v>
      </c>
      <c r="K3">
        <v>49.1</v>
      </c>
      <c r="L3">
        <v>2</v>
      </c>
      <c r="M3">
        <v>217</v>
      </c>
      <c r="N3">
        <v>25.73</v>
      </c>
      <c r="O3">
        <v>18959.54</v>
      </c>
      <c r="P3">
        <v>603.4</v>
      </c>
      <c r="Q3">
        <v>3695.53</v>
      </c>
      <c r="R3">
        <v>496.25</v>
      </c>
      <c r="S3">
        <v>134.83000000000001</v>
      </c>
      <c r="T3">
        <v>172971.64</v>
      </c>
      <c r="U3">
        <v>0.27</v>
      </c>
      <c r="V3">
        <v>0.71</v>
      </c>
      <c r="W3">
        <v>6.61</v>
      </c>
      <c r="X3">
        <v>10.27</v>
      </c>
      <c r="Y3">
        <v>1</v>
      </c>
      <c r="Z3">
        <v>10</v>
      </c>
    </row>
    <row r="4" spans="1:26" x14ac:dyDescent="0.25">
      <c r="A4">
        <v>2</v>
      </c>
      <c r="B4">
        <v>75</v>
      </c>
      <c r="C4" t="s">
        <v>26</v>
      </c>
      <c r="D4">
        <v>1.7997000000000001</v>
      </c>
      <c r="E4">
        <v>55.56</v>
      </c>
      <c r="F4">
        <v>49.35</v>
      </c>
      <c r="G4">
        <v>22.95</v>
      </c>
      <c r="H4">
        <v>0.35</v>
      </c>
      <c r="I4">
        <v>129</v>
      </c>
      <c r="J4">
        <v>153.22999999999999</v>
      </c>
      <c r="K4">
        <v>49.1</v>
      </c>
      <c r="L4">
        <v>3</v>
      </c>
      <c r="M4">
        <v>127</v>
      </c>
      <c r="N4">
        <v>26.13</v>
      </c>
      <c r="O4">
        <v>19131.849999999999</v>
      </c>
      <c r="P4">
        <v>531.09</v>
      </c>
      <c r="Q4">
        <v>3695.42</v>
      </c>
      <c r="R4">
        <v>349.63</v>
      </c>
      <c r="S4">
        <v>134.83000000000001</v>
      </c>
      <c r="T4">
        <v>100114.78</v>
      </c>
      <c r="U4">
        <v>0.39</v>
      </c>
      <c r="V4">
        <v>0.77</v>
      </c>
      <c r="W4">
        <v>6.43</v>
      </c>
      <c r="X4">
        <v>5.92</v>
      </c>
      <c r="Y4">
        <v>1</v>
      </c>
      <c r="Z4">
        <v>10</v>
      </c>
    </row>
    <row r="5" spans="1:26" x14ac:dyDescent="0.25">
      <c r="A5">
        <v>3</v>
      </c>
      <c r="B5">
        <v>75</v>
      </c>
      <c r="C5" t="s">
        <v>26</v>
      </c>
      <c r="D5">
        <v>1.9064000000000001</v>
      </c>
      <c r="E5">
        <v>52.46</v>
      </c>
      <c r="F5">
        <v>47.46</v>
      </c>
      <c r="G5">
        <v>32</v>
      </c>
      <c r="H5">
        <v>0.46</v>
      </c>
      <c r="I5">
        <v>89</v>
      </c>
      <c r="J5">
        <v>154.63</v>
      </c>
      <c r="K5">
        <v>49.1</v>
      </c>
      <c r="L5">
        <v>4</v>
      </c>
      <c r="M5">
        <v>87</v>
      </c>
      <c r="N5">
        <v>26.53</v>
      </c>
      <c r="O5">
        <v>19304.72</v>
      </c>
      <c r="P5">
        <v>486.57</v>
      </c>
      <c r="Q5">
        <v>3695.11</v>
      </c>
      <c r="R5">
        <v>285.89</v>
      </c>
      <c r="S5">
        <v>134.83000000000001</v>
      </c>
      <c r="T5">
        <v>68441.440000000002</v>
      </c>
      <c r="U5">
        <v>0.47</v>
      </c>
      <c r="V5">
        <v>0.8</v>
      </c>
      <c r="W5">
        <v>6.37</v>
      </c>
      <c r="X5">
        <v>4.04</v>
      </c>
      <c r="Y5">
        <v>1</v>
      </c>
      <c r="Z5">
        <v>10</v>
      </c>
    </row>
    <row r="6" spans="1:26" x14ac:dyDescent="0.25">
      <c r="A6">
        <v>4</v>
      </c>
      <c r="B6">
        <v>75</v>
      </c>
      <c r="C6" t="s">
        <v>26</v>
      </c>
      <c r="D6">
        <v>1.9729000000000001</v>
      </c>
      <c r="E6">
        <v>50.69</v>
      </c>
      <c r="F6">
        <v>46.39</v>
      </c>
      <c r="G6">
        <v>42.18</v>
      </c>
      <c r="H6">
        <v>0.56999999999999995</v>
      </c>
      <c r="I6">
        <v>66</v>
      </c>
      <c r="J6">
        <v>156.03</v>
      </c>
      <c r="K6">
        <v>49.1</v>
      </c>
      <c r="L6">
        <v>5</v>
      </c>
      <c r="M6">
        <v>64</v>
      </c>
      <c r="N6">
        <v>26.94</v>
      </c>
      <c r="O6">
        <v>19478.150000000001</v>
      </c>
      <c r="P6">
        <v>447.7</v>
      </c>
      <c r="Q6">
        <v>3694.9</v>
      </c>
      <c r="R6">
        <v>249.77</v>
      </c>
      <c r="S6">
        <v>134.83000000000001</v>
      </c>
      <c r="T6">
        <v>50496.38</v>
      </c>
      <c r="U6">
        <v>0.54</v>
      </c>
      <c r="V6">
        <v>0.82</v>
      </c>
      <c r="W6">
        <v>6.33</v>
      </c>
      <c r="X6">
        <v>2.98</v>
      </c>
      <c r="Y6">
        <v>1</v>
      </c>
      <c r="Z6">
        <v>10</v>
      </c>
    </row>
    <row r="7" spans="1:26" x14ac:dyDescent="0.25">
      <c r="A7">
        <v>5</v>
      </c>
      <c r="B7">
        <v>75</v>
      </c>
      <c r="C7" t="s">
        <v>26</v>
      </c>
      <c r="D7">
        <v>2.0114999999999998</v>
      </c>
      <c r="E7">
        <v>49.71</v>
      </c>
      <c r="F7">
        <v>45.82</v>
      </c>
      <c r="G7">
        <v>51.87</v>
      </c>
      <c r="H7">
        <v>0.67</v>
      </c>
      <c r="I7">
        <v>53</v>
      </c>
      <c r="J7">
        <v>157.44</v>
      </c>
      <c r="K7">
        <v>49.1</v>
      </c>
      <c r="L7">
        <v>6</v>
      </c>
      <c r="M7">
        <v>25</v>
      </c>
      <c r="N7">
        <v>27.35</v>
      </c>
      <c r="O7">
        <v>19652.13</v>
      </c>
      <c r="P7">
        <v>418.3</v>
      </c>
      <c r="Q7">
        <v>3694.9</v>
      </c>
      <c r="R7">
        <v>229.09</v>
      </c>
      <c r="S7">
        <v>134.83000000000001</v>
      </c>
      <c r="T7">
        <v>40222.870000000003</v>
      </c>
      <c r="U7">
        <v>0.59</v>
      </c>
      <c r="V7">
        <v>0.83</v>
      </c>
      <c r="W7">
        <v>6.35</v>
      </c>
      <c r="X7">
        <v>2.4</v>
      </c>
      <c r="Y7">
        <v>1</v>
      </c>
      <c r="Z7">
        <v>10</v>
      </c>
    </row>
    <row r="8" spans="1:26" x14ac:dyDescent="0.25">
      <c r="A8">
        <v>6</v>
      </c>
      <c r="B8">
        <v>75</v>
      </c>
      <c r="C8" t="s">
        <v>26</v>
      </c>
      <c r="D8">
        <v>2.0156000000000001</v>
      </c>
      <c r="E8">
        <v>49.61</v>
      </c>
      <c r="F8">
        <v>45.78</v>
      </c>
      <c r="G8">
        <v>53.86</v>
      </c>
      <c r="H8">
        <v>0.78</v>
      </c>
      <c r="I8">
        <v>51</v>
      </c>
      <c r="J8">
        <v>158.86000000000001</v>
      </c>
      <c r="K8">
        <v>49.1</v>
      </c>
      <c r="L8">
        <v>7</v>
      </c>
      <c r="M8">
        <v>1</v>
      </c>
      <c r="N8">
        <v>27.77</v>
      </c>
      <c r="O8">
        <v>19826.68</v>
      </c>
      <c r="P8">
        <v>416.68</v>
      </c>
      <c r="Q8">
        <v>3695.04</v>
      </c>
      <c r="R8">
        <v>226.73</v>
      </c>
      <c r="S8">
        <v>134.83000000000001</v>
      </c>
      <c r="T8">
        <v>39052.22</v>
      </c>
      <c r="U8">
        <v>0.59</v>
      </c>
      <c r="V8">
        <v>0.83</v>
      </c>
      <c r="W8">
        <v>6.37</v>
      </c>
      <c r="X8">
        <v>2.36</v>
      </c>
      <c r="Y8">
        <v>1</v>
      </c>
      <c r="Z8">
        <v>10</v>
      </c>
    </row>
    <row r="9" spans="1:26" x14ac:dyDescent="0.25">
      <c r="A9">
        <v>7</v>
      </c>
      <c r="B9">
        <v>75</v>
      </c>
      <c r="C9" t="s">
        <v>26</v>
      </c>
      <c r="D9">
        <v>2.0156000000000001</v>
      </c>
      <c r="E9">
        <v>49.61</v>
      </c>
      <c r="F9">
        <v>45.78</v>
      </c>
      <c r="G9">
        <v>53.86</v>
      </c>
      <c r="H9">
        <v>0.88</v>
      </c>
      <c r="I9">
        <v>51</v>
      </c>
      <c r="J9">
        <v>160.28</v>
      </c>
      <c r="K9">
        <v>49.1</v>
      </c>
      <c r="L9">
        <v>8</v>
      </c>
      <c r="M9">
        <v>0</v>
      </c>
      <c r="N9">
        <v>28.19</v>
      </c>
      <c r="O9">
        <v>20001.93</v>
      </c>
      <c r="P9">
        <v>419.95</v>
      </c>
      <c r="Q9">
        <v>3694.94</v>
      </c>
      <c r="R9">
        <v>226.68</v>
      </c>
      <c r="S9">
        <v>134.83000000000001</v>
      </c>
      <c r="T9">
        <v>39027.51</v>
      </c>
      <c r="U9">
        <v>0.59</v>
      </c>
      <c r="V9">
        <v>0.83</v>
      </c>
      <c r="W9">
        <v>6.37</v>
      </c>
      <c r="X9">
        <v>2.36</v>
      </c>
      <c r="Y9">
        <v>1</v>
      </c>
      <c r="Z9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Z11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95</v>
      </c>
      <c r="C2" t="s">
        <v>26</v>
      </c>
      <c r="D2">
        <v>0.81889999999999996</v>
      </c>
      <c r="E2">
        <v>122.11</v>
      </c>
      <c r="F2">
        <v>87.37</v>
      </c>
      <c r="G2">
        <v>6.05</v>
      </c>
      <c r="H2">
        <v>0.1</v>
      </c>
      <c r="I2">
        <v>867</v>
      </c>
      <c r="J2">
        <v>185.69</v>
      </c>
      <c r="K2">
        <v>53.44</v>
      </c>
      <c r="L2">
        <v>1</v>
      </c>
      <c r="M2">
        <v>865</v>
      </c>
      <c r="N2">
        <v>36.26</v>
      </c>
      <c r="O2">
        <v>23136.14</v>
      </c>
      <c r="P2">
        <v>1175.3</v>
      </c>
      <c r="Q2">
        <v>3697.4</v>
      </c>
      <c r="R2">
        <v>1645.29</v>
      </c>
      <c r="S2">
        <v>134.83000000000001</v>
      </c>
      <c r="T2">
        <v>744252.41</v>
      </c>
      <c r="U2">
        <v>0.08</v>
      </c>
      <c r="V2">
        <v>0.44</v>
      </c>
      <c r="W2">
        <v>7.62</v>
      </c>
      <c r="X2">
        <v>43.93</v>
      </c>
      <c r="Y2">
        <v>1</v>
      </c>
      <c r="Z2">
        <v>10</v>
      </c>
    </row>
    <row r="3" spans="1:26" x14ac:dyDescent="0.25">
      <c r="A3">
        <v>1</v>
      </c>
      <c r="B3">
        <v>95</v>
      </c>
      <c r="C3" t="s">
        <v>26</v>
      </c>
      <c r="D3">
        <v>1.4625999999999999</v>
      </c>
      <c r="E3">
        <v>68.37</v>
      </c>
      <c r="F3">
        <v>55.96</v>
      </c>
      <c r="G3">
        <v>12.58</v>
      </c>
      <c r="H3">
        <v>0.19</v>
      </c>
      <c r="I3">
        <v>267</v>
      </c>
      <c r="J3">
        <v>187.21</v>
      </c>
      <c r="K3">
        <v>53.44</v>
      </c>
      <c r="L3">
        <v>2</v>
      </c>
      <c r="M3">
        <v>265</v>
      </c>
      <c r="N3">
        <v>36.770000000000003</v>
      </c>
      <c r="O3">
        <v>23322.880000000001</v>
      </c>
      <c r="P3">
        <v>733.95</v>
      </c>
      <c r="Q3">
        <v>3695.43</v>
      </c>
      <c r="R3">
        <v>573.69000000000005</v>
      </c>
      <c r="S3">
        <v>134.83000000000001</v>
      </c>
      <c r="T3">
        <v>211454.36</v>
      </c>
      <c r="U3">
        <v>0.24</v>
      </c>
      <c r="V3">
        <v>0.68</v>
      </c>
      <c r="W3">
        <v>6.67</v>
      </c>
      <c r="X3">
        <v>12.54</v>
      </c>
      <c r="Y3">
        <v>1</v>
      </c>
      <c r="Z3">
        <v>10</v>
      </c>
    </row>
    <row r="4" spans="1:26" x14ac:dyDescent="0.25">
      <c r="A4">
        <v>2</v>
      </c>
      <c r="B4">
        <v>95</v>
      </c>
      <c r="C4" t="s">
        <v>26</v>
      </c>
      <c r="D4">
        <v>1.6950000000000001</v>
      </c>
      <c r="E4">
        <v>59</v>
      </c>
      <c r="F4">
        <v>50.69</v>
      </c>
      <c r="G4">
        <v>19.37</v>
      </c>
      <c r="H4">
        <v>0.28000000000000003</v>
      </c>
      <c r="I4">
        <v>157</v>
      </c>
      <c r="J4">
        <v>188.73</v>
      </c>
      <c r="K4">
        <v>53.44</v>
      </c>
      <c r="L4">
        <v>3</v>
      </c>
      <c r="M4">
        <v>155</v>
      </c>
      <c r="N4">
        <v>37.29</v>
      </c>
      <c r="O4">
        <v>23510.33</v>
      </c>
      <c r="P4">
        <v>647.1</v>
      </c>
      <c r="Q4">
        <v>3695.11</v>
      </c>
      <c r="R4">
        <v>394.86</v>
      </c>
      <c r="S4">
        <v>134.83000000000001</v>
      </c>
      <c r="T4">
        <v>122588.86</v>
      </c>
      <c r="U4">
        <v>0.34</v>
      </c>
      <c r="V4">
        <v>0.75</v>
      </c>
      <c r="W4">
        <v>6.49</v>
      </c>
      <c r="X4">
        <v>7.27</v>
      </c>
      <c r="Y4">
        <v>1</v>
      </c>
      <c r="Z4">
        <v>10</v>
      </c>
    </row>
    <row r="5" spans="1:26" x14ac:dyDescent="0.25">
      <c r="A5">
        <v>3</v>
      </c>
      <c r="B5">
        <v>95</v>
      </c>
      <c r="C5" t="s">
        <v>26</v>
      </c>
      <c r="D5">
        <v>1.8198000000000001</v>
      </c>
      <c r="E5">
        <v>54.95</v>
      </c>
      <c r="F5">
        <v>48.43</v>
      </c>
      <c r="G5">
        <v>26.66</v>
      </c>
      <c r="H5">
        <v>0.37</v>
      </c>
      <c r="I5">
        <v>109</v>
      </c>
      <c r="J5">
        <v>190.25</v>
      </c>
      <c r="K5">
        <v>53.44</v>
      </c>
      <c r="L5">
        <v>4</v>
      </c>
      <c r="M5">
        <v>107</v>
      </c>
      <c r="N5">
        <v>37.82</v>
      </c>
      <c r="O5">
        <v>23698.48</v>
      </c>
      <c r="P5">
        <v>600.07000000000005</v>
      </c>
      <c r="Q5">
        <v>3695.06</v>
      </c>
      <c r="R5">
        <v>318.73</v>
      </c>
      <c r="S5">
        <v>134.83000000000001</v>
      </c>
      <c r="T5">
        <v>84763.79</v>
      </c>
      <c r="U5">
        <v>0.42</v>
      </c>
      <c r="V5">
        <v>0.79</v>
      </c>
      <c r="W5">
        <v>6.4</v>
      </c>
      <c r="X5">
        <v>5.01</v>
      </c>
      <c r="Y5">
        <v>1</v>
      </c>
      <c r="Z5">
        <v>10</v>
      </c>
    </row>
    <row r="6" spans="1:26" x14ac:dyDescent="0.25">
      <c r="A6">
        <v>4</v>
      </c>
      <c r="B6">
        <v>95</v>
      </c>
      <c r="C6" t="s">
        <v>26</v>
      </c>
      <c r="D6">
        <v>1.8953</v>
      </c>
      <c r="E6">
        <v>52.76</v>
      </c>
      <c r="F6">
        <v>47.2</v>
      </c>
      <c r="G6">
        <v>34.119999999999997</v>
      </c>
      <c r="H6">
        <v>0.46</v>
      </c>
      <c r="I6">
        <v>83</v>
      </c>
      <c r="J6">
        <v>191.78</v>
      </c>
      <c r="K6">
        <v>53.44</v>
      </c>
      <c r="L6">
        <v>5</v>
      </c>
      <c r="M6">
        <v>81</v>
      </c>
      <c r="N6">
        <v>38.35</v>
      </c>
      <c r="O6">
        <v>23887.360000000001</v>
      </c>
      <c r="P6">
        <v>567.49</v>
      </c>
      <c r="Q6">
        <v>3694.8</v>
      </c>
      <c r="R6">
        <v>277.3</v>
      </c>
      <c r="S6">
        <v>134.83000000000001</v>
      </c>
      <c r="T6">
        <v>64179.14</v>
      </c>
      <c r="U6">
        <v>0.49</v>
      </c>
      <c r="V6">
        <v>0.81</v>
      </c>
      <c r="W6">
        <v>6.36</v>
      </c>
      <c r="X6">
        <v>3.79</v>
      </c>
      <c r="Y6">
        <v>1</v>
      </c>
      <c r="Z6">
        <v>10</v>
      </c>
    </row>
    <row r="7" spans="1:26" x14ac:dyDescent="0.25">
      <c r="A7">
        <v>5</v>
      </c>
      <c r="B7">
        <v>95</v>
      </c>
      <c r="C7" t="s">
        <v>26</v>
      </c>
      <c r="D7">
        <v>1.9477</v>
      </c>
      <c r="E7">
        <v>51.34</v>
      </c>
      <c r="F7">
        <v>46.42</v>
      </c>
      <c r="G7">
        <v>42.2</v>
      </c>
      <c r="H7">
        <v>0.55000000000000004</v>
      </c>
      <c r="I7">
        <v>66</v>
      </c>
      <c r="J7">
        <v>193.32</v>
      </c>
      <c r="K7">
        <v>53.44</v>
      </c>
      <c r="L7">
        <v>6</v>
      </c>
      <c r="M7">
        <v>64</v>
      </c>
      <c r="N7">
        <v>38.89</v>
      </c>
      <c r="O7">
        <v>24076.95</v>
      </c>
      <c r="P7">
        <v>536.88</v>
      </c>
      <c r="Q7">
        <v>3694.82</v>
      </c>
      <c r="R7">
        <v>250.61</v>
      </c>
      <c r="S7">
        <v>134.83000000000001</v>
      </c>
      <c r="T7">
        <v>50919.16</v>
      </c>
      <c r="U7">
        <v>0.54</v>
      </c>
      <c r="V7">
        <v>0.82</v>
      </c>
      <c r="W7">
        <v>6.33</v>
      </c>
      <c r="X7">
        <v>3</v>
      </c>
      <c r="Y7">
        <v>1</v>
      </c>
      <c r="Z7">
        <v>10</v>
      </c>
    </row>
    <row r="8" spans="1:26" x14ac:dyDescent="0.25">
      <c r="A8">
        <v>6</v>
      </c>
      <c r="B8">
        <v>95</v>
      </c>
      <c r="C8" t="s">
        <v>26</v>
      </c>
      <c r="D8">
        <v>1.9867999999999999</v>
      </c>
      <c r="E8">
        <v>50.33</v>
      </c>
      <c r="F8">
        <v>45.85</v>
      </c>
      <c r="G8">
        <v>50.95</v>
      </c>
      <c r="H8">
        <v>0.64</v>
      </c>
      <c r="I8">
        <v>54</v>
      </c>
      <c r="J8">
        <v>194.86</v>
      </c>
      <c r="K8">
        <v>53.44</v>
      </c>
      <c r="L8">
        <v>7</v>
      </c>
      <c r="M8">
        <v>52</v>
      </c>
      <c r="N8">
        <v>39.43</v>
      </c>
      <c r="O8">
        <v>24267.279999999999</v>
      </c>
      <c r="P8">
        <v>509.48</v>
      </c>
      <c r="Q8">
        <v>3694.99</v>
      </c>
      <c r="R8">
        <v>231.24</v>
      </c>
      <c r="S8">
        <v>134.83000000000001</v>
      </c>
      <c r="T8">
        <v>41293.300000000003</v>
      </c>
      <c r="U8">
        <v>0.57999999999999996</v>
      </c>
      <c r="V8">
        <v>0.83</v>
      </c>
      <c r="W8">
        <v>6.32</v>
      </c>
      <c r="X8">
        <v>2.44</v>
      </c>
      <c r="Y8">
        <v>1</v>
      </c>
      <c r="Z8">
        <v>10</v>
      </c>
    </row>
    <row r="9" spans="1:26" x14ac:dyDescent="0.25">
      <c r="A9">
        <v>7</v>
      </c>
      <c r="B9">
        <v>95</v>
      </c>
      <c r="C9" t="s">
        <v>26</v>
      </c>
      <c r="D9">
        <v>2.0162</v>
      </c>
      <c r="E9">
        <v>49.6</v>
      </c>
      <c r="F9">
        <v>45.46</v>
      </c>
      <c r="G9">
        <v>60.61</v>
      </c>
      <c r="H9">
        <v>0.72</v>
      </c>
      <c r="I9">
        <v>45</v>
      </c>
      <c r="J9">
        <v>196.41</v>
      </c>
      <c r="K9">
        <v>53.44</v>
      </c>
      <c r="L9">
        <v>8</v>
      </c>
      <c r="M9">
        <v>36</v>
      </c>
      <c r="N9">
        <v>39.979999999999997</v>
      </c>
      <c r="O9">
        <v>24458.36</v>
      </c>
      <c r="P9">
        <v>484.07</v>
      </c>
      <c r="Q9">
        <v>3694.96</v>
      </c>
      <c r="R9">
        <v>217.78</v>
      </c>
      <c r="S9">
        <v>134.83000000000001</v>
      </c>
      <c r="T9">
        <v>34609.07</v>
      </c>
      <c r="U9">
        <v>0.62</v>
      </c>
      <c r="V9">
        <v>0.84</v>
      </c>
      <c r="W9">
        <v>6.31</v>
      </c>
      <c r="X9">
        <v>2.04</v>
      </c>
      <c r="Y9">
        <v>1</v>
      </c>
      <c r="Z9">
        <v>10</v>
      </c>
    </row>
    <row r="10" spans="1:26" x14ac:dyDescent="0.25">
      <c r="A10">
        <v>8</v>
      </c>
      <c r="B10">
        <v>95</v>
      </c>
      <c r="C10" t="s">
        <v>26</v>
      </c>
      <c r="D10">
        <v>2.0289999999999999</v>
      </c>
      <c r="E10">
        <v>49.28</v>
      </c>
      <c r="F10">
        <v>45.29</v>
      </c>
      <c r="G10">
        <v>66.28</v>
      </c>
      <c r="H10">
        <v>0.81</v>
      </c>
      <c r="I10">
        <v>41</v>
      </c>
      <c r="J10">
        <v>197.97</v>
      </c>
      <c r="K10">
        <v>53.44</v>
      </c>
      <c r="L10">
        <v>9</v>
      </c>
      <c r="M10">
        <v>9</v>
      </c>
      <c r="N10">
        <v>40.53</v>
      </c>
      <c r="O10">
        <v>24650.18</v>
      </c>
      <c r="P10">
        <v>470.57</v>
      </c>
      <c r="Q10">
        <v>3694.93</v>
      </c>
      <c r="R10">
        <v>211.15</v>
      </c>
      <c r="S10">
        <v>134.83000000000001</v>
      </c>
      <c r="T10">
        <v>31312.16</v>
      </c>
      <c r="U10">
        <v>0.64</v>
      </c>
      <c r="V10">
        <v>0.84</v>
      </c>
      <c r="W10">
        <v>6.33</v>
      </c>
      <c r="X10">
        <v>1.87</v>
      </c>
      <c r="Y10">
        <v>1</v>
      </c>
      <c r="Z10">
        <v>10</v>
      </c>
    </row>
    <row r="11" spans="1:26" x14ac:dyDescent="0.25">
      <c r="A11">
        <v>9</v>
      </c>
      <c r="B11">
        <v>95</v>
      </c>
      <c r="C11" t="s">
        <v>26</v>
      </c>
      <c r="D11">
        <v>2.0318999999999998</v>
      </c>
      <c r="E11">
        <v>49.21</v>
      </c>
      <c r="F11">
        <v>45.26</v>
      </c>
      <c r="G11">
        <v>67.89</v>
      </c>
      <c r="H11">
        <v>0.89</v>
      </c>
      <c r="I11">
        <v>40</v>
      </c>
      <c r="J11">
        <v>199.53</v>
      </c>
      <c r="K11">
        <v>53.44</v>
      </c>
      <c r="L11">
        <v>10</v>
      </c>
      <c r="M11">
        <v>0</v>
      </c>
      <c r="N11">
        <v>41.1</v>
      </c>
      <c r="O11">
        <v>24842.77</v>
      </c>
      <c r="P11">
        <v>471.93</v>
      </c>
      <c r="Q11">
        <v>3694.93</v>
      </c>
      <c r="R11">
        <v>209.63</v>
      </c>
      <c r="S11">
        <v>134.83000000000001</v>
      </c>
      <c r="T11">
        <v>30554.97</v>
      </c>
      <c r="U11">
        <v>0.64</v>
      </c>
      <c r="V11">
        <v>0.84</v>
      </c>
      <c r="W11">
        <v>6.34</v>
      </c>
      <c r="X11">
        <v>1.84</v>
      </c>
      <c r="Y11">
        <v>1</v>
      </c>
      <c r="Z11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2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100</v>
      </c>
      <c r="C2" t="s">
        <v>26</v>
      </c>
      <c r="D2">
        <v>0.76729999999999998</v>
      </c>
      <c r="E2">
        <v>130.33000000000001</v>
      </c>
      <c r="F2">
        <v>91.37</v>
      </c>
      <c r="G2">
        <v>5.85</v>
      </c>
      <c r="H2">
        <v>0.09</v>
      </c>
      <c r="I2">
        <v>937</v>
      </c>
      <c r="J2">
        <v>194.77</v>
      </c>
      <c r="K2">
        <v>54.38</v>
      </c>
      <c r="L2">
        <v>1</v>
      </c>
      <c r="M2">
        <v>935</v>
      </c>
      <c r="N2">
        <v>39.4</v>
      </c>
      <c r="O2">
        <v>24256.19</v>
      </c>
      <c r="P2">
        <v>1268.71</v>
      </c>
      <c r="Q2">
        <v>3696.87</v>
      </c>
      <c r="R2">
        <v>1781.35</v>
      </c>
      <c r="S2">
        <v>134.83000000000001</v>
      </c>
      <c r="T2">
        <v>811931.43</v>
      </c>
      <c r="U2">
        <v>0.08</v>
      </c>
      <c r="V2">
        <v>0.42</v>
      </c>
      <c r="W2">
        <v>7.78</v>
      </c>
      <c r="X2">
        <v>47.93</v>
      </c>
      <c r="Y2">
        <v>1</v>
      </c>
      <c r="Z2">
        <v>10</v>
      </c>
    </row>
    <row r="3" spans="1:26" x14ac:dyDescent="0.25">
      <c r="A3">
        <v>1</v>
      </c>
      <c r="B3">
        <v>100</v>
      </c>
      <c r="C3" t="s">
        <v>26</v>
      </c>
      <c r="D3">
        <v>1.4296</v>
      </c>
      <c r="E3">
        <v>69.95</v>
      </c>
      <c r="F3">
        <v>56.58</v>
      </c>
      <c r="G3">
        <v>12.17</v>
      </c>
      <c r="H3">
        <v>0.18</v>
      </c>
      <c r="I3">
        <v>279</v>
      </c>
      <c r="J3">
        <v>196.32</v>
      </c>
      <c r="K3">
        <v>54.38</v>
      </c>
      <c r="L3">
        <v>2</v>
      </c>
      <c r="M3">
        <v>277</v>
      </c>
      <c r="N3">
        <v>39.950000000000003</v>
      </c>
      <c r="O3">
        <v>24447.22</v>
      </c>
      <c r="P3">
        <v>767.65</v>
      </c>
      <c r="Q3">
        <v>3695.48</v>
      </c>
      <c r="R3">
        <v>594.87</v>
      </c>
      <c r="S3">
        <v>134.83000000000001</v>
      </c>
      <c r="T3">
        <v>221983.45</v>
      </c>
      <c r="U3">
        <v>0.23</v>
      </c>
      <c r="V3">
        <v>0.67</v>
      </c>
      <c r="W3">
        <v>6.69</v>
      </c>
      <c r="X3">
        <v>13.16</v>
      </c>
      <c r="Y3">
        <v>1</v>
      </c>
      <c r="Z3">
        <v>10</v>
      </c>
    </row>
    <row r="4" spans="1:26" x14ac:dyDescent="0.25">
      <c r="A4">
        <v>2</v>
      </c>
      <c r="B4">
        <v>100</v>
      </c>
      <c r="C4" t="s">
        <v>26</v>
      </c>
      <c r="D4">
        <v>1.6726000000000001</v>
      </c>
      <c r="E4">
        <v>59.79</v>
      </c>
      <c r="F4">
        <v>50.93</v>
      </c>
      <c r="G4">
        <v>18.75</v>
      </c>
      <c r="H4">
        <v>0.27</v>
      </c>
      <c r="I4">
        <v>163</v>
      </c>
      <c r="J4">
        <v>197.88</v>
      </c>
      <c r="K4">
        <v>54.38</v>
      </c>
      <c r="L4">
        <v>3</v>
      </c>
      <c r="M4">
        <v>161</v>
      </c>
      <c r="N4">
        <v>40.5</v>
      </c>
      <c r="O4">
        <v>24639</v>
      </c>
      <c r="P4">
        <v>674.37</v>
      </c>
      <c r="Q4">
        <v>3695.29</v>
      </c>
      <c r="R4">
        <v>402.69</v>
      </c>
      <c r="S4">
        <v>134.83000000000001</v>
      </c>
      <c r="T4">
        <v>126471.3</v>
      </c>
      <c r="U4">
        <v>0.33</v>
      </c>
      <c r="V4">
        <v>0.75</v>
      </c>
      <c r="W4">
        <v>6.51</v>
      </c>
      <c r="X4">
        <v>7.51</v>
      </c>
      <c r="Y4">
        <v>1</v>
      </c>
      <c r="Z4">
        <v>10</v>
      </c>
    </row>
    <row r="5" spans="1:26" x14ac:dyDescent="0.25">
      <c r="A5">
        <v>3</v>
      </c>
      <c r="B5">
        <v>100</v>
      </c>
      <c r="C5" t="s">
        <v>26</v>
      </c>
      <c r="D5">
        <v>1.7977000000000001</v>
      </c>
      <c r="E5">
        <v>55.63</v>
      </c>
      <c r="F5">
        <v>48.68</v>
      </c>
      <c r="G5">
        <v>25.62</v>
      </c>
      <c r="H5">
        <v>0.36</v>
      </c>
      <c r="I5">
        <v>114</v>
      </c>
      <c r="J5">
        <v>199.44</v>
      </c>
      <c r="K5">
        <v>54.38</v>
      </c>
      <c r="L5">
        <v>4</v>
      </c>
      <c r="M5">
        <v>112</v>
      </c>
      <c r="N5">
        <v>41.06</v>
      </c>
      <c r="O5">
        <v>24831.54</v>
      </c>
      <c r="P5">
        <v>627.66999999999996</v>
      </c>
      <c r="Q5">
        <v>3694.97</v>
      </c>
      <c r="R5">
        <v>326.73</v>
      </c>
      <c r="S5">
        <v>134.83000000000001</v>
      </c>
      <c r="T5">
        <v>88738.99</v>
      </c>
      <c r="U5">
        <v>0.41</v>
      </c>
      <c r="V5">
        <v>0.78</v>
      </c>
      <c r="W5">
        <v>6.42</v>
      </c>
      <c r="X5">
        <v>5.26</v>
      </c>
      <c r="Y5">
        <v>1</v>
      </c>
      <c r="Z5">
        <v>10</v>
      </c>
    </row>
    <row r="6" spans="1:26" x14ac:dyDescent="0.25">
      <c r="A6">
        <v>4</v>
      </c>
      <c r="B6">
        <v>100</v>
      </c>
      <c r="C6" t="s">
        <v>26</v>
      </c>
      <c r="D6">
        <v>1.8771</v>
      </c>
      <c r="E6">
        <v>53.27</v>
      </c>
      <c r="F6">
        <v>47.37</v>
      </c>
      <c r="G6">
        <v>32.67</v>
      </c>
      <c r="H6">
        <v>0.44</v>
      </c>
      <c r="I6">
        <v>87</v>
      </c>
      <c r="J6">
        <v>201.01</v>
      </c>
      <c r="K6">
        <v>54.38</v>
      </c>
      <c r="L6">
        <v>5</v>
      </c>
      <c r="M6">
        <v>85</v>
      </c>
      <c r="N6">
        <v>41.63</v>
      </c>
      <c r="O6">
        <v>25024.84</v>
      </c>
      <c r="P6">
        <v>593.21</v>
      </c>
      <c r="Q6">
        <v>3695.18</v>
      </c>
      <c r="R6">
        <v>282.83</v>
      </c>
      <c r="S6">
        <v>134.83000000000001</v>
      </c>
      <c r="T6">
        <v>66921.210000000006</v>
      </c>
      <c r="U6">
        <v>0.48</v>
      </c>
      <c r="V6">
        <v>0.8</v>
      </c>
      <c r="W6">
        <v>6.37</v>
      </c>
      <c r="X6">
        <v>3.95</v>
      </c>
      <c r="Y6">
        <v>1</v>
      </c>
      <c r="Z6">
        <v>10</v>
      </c>
    </row>
    <row r="7" spans="1:26" x14ac:dyDescent="0.25">
      <c r="A7">
        <v>5</v>
      </c>
      <c r="B7">
        <v>100</v>
      </c>
      <c r="C7" t="s">
        <v>26</v>
      </c>
      <c r="D7">
        <v>1.9319999999999999</v>
      </c>
      <c r="E7">
        <v>51.76</v>
      </c>
      <c r="F7">
        <v>46.56</v>
      </c>
      <c r="G7">
        <v>40.49</v>
      </c>
      <c r="H7">
        <v>0.53</v>
      </c>
      <c r="I7">
        <v>69</v>
      </c>
      <c r="J7">
        <v>202.58</v>
      </c>
      <c r="K7">
        <v>54.38</v>
      </c>
      <c r="L7">
        <v>6</v>
      </c>
      <c r="M7">
        <v>67</v>
      </c>
      <c r="N7">
        <v>42.2</v>
      </c>
      <c r="O7">
        <v>25218.93</v>
      </c>
      <c r="P7">
        <v>565.66999999999996</v>
      </c>
      <c r="Q7">
        <v>3695.15</v>
      </c>
      <c r="R7">
        <v>255.42</v>
      </c>
      <c r="S7">
        <v>134.83000000000001</v>
      </c>
      <c r="T7">
        <v>53307.65</v>
      </c>
      <c r="U7">
        <v>0.53</v>
      </c>
      <c r="V7">
        <v>0.82</v>
      </c>
      <c r="W7">
        <v>6.33</v>
      </c>
      <c r="X7">
        <v>3.14</v>
      </c>
      <c r="Y7">
        <v>1</v>
      </c>
      <c r="Z7">
        <v>10</v>
      </c>
    </row>
    <row r="8" spans="1:26" x14ac:dyDescent="0.25">
      <c r="A8">
        <v>6</v>
      </c>
      <c r="B8">
        <v>100</v>
      </c>
      <c r="C8" t="s">
        <v>26</v>
      </c>
      <c r="D8">
        <v>1.9710000000000001</v>
      </c>
      <c r="E8">
        <v>50.74</v>
      </c>
      <c r="F8">
        <v>46</v>
      </c>
      <c r="G8">
        <v>48.42</v>
      </c>
      <c r="H8">
        <v>0.61</v>
      </c>
      <c r="I8">
        <v>57</v>
      </c>
      <c r="J8">
        <v>204.16</v>
      </c>
      <c r="K8">
        <v>54.38</v>
      </c>
      <c r="L8">
        <v>7</v>
      </c>
      <c r="M8">
        <v>55</v>
      </c>
      <c r="N8">
        <v>42.78</v>
      </c>
      <c r="O8">
        <v>25413.94</v>
      </c>
      <c r="P8">
        <v>538.92999999999995</v>
      </c>
      <c r="Q8">
        <v>3694.91</v>
      </c>
      <c r="R8">
        <v>236.5</v>
      </c>
      <c r="S8">
        <v>134.83000000000001</v>
      </c>
      <c r="T8">
        <v>43909.72</v>
      </c>
      <c r="U8">
        <v>0.56999999999999995</v>
      </c>
      <c r="V8">
        <v>0.83</v>
      </c>
      <c r="W8">
        <v>6.32</v>
      </c>
      <c r="X8">
        <v>2.58</v>
      </c>
      <c r="Y8">
        <v>1</v>
      </c>
      <c r="Z8">
        <v>10</v>
      </c>
    </row>
    <row r="9" spans="1:26" x14ac:dyDescent="0.25">
      <c r="A9">
        <v>7</v>
      </c>
      <c r="B9">
        <v>100</v>
      </c>
      <c r="C9" t="s">
        <v>26</v>
      </c>
      <c r="D9">
        <v>2.0057999999999998</v>
      </c>
      <c r="E9">
        <v>49.85</v>
      </c>
      <c r="F9">
        <v>45.51</v>
      </c>
      <c r="G9">
        <v>58.1</v>
      </c>
      <c r="H9">
        <v>0.69</v>
      </c>
      <c r="I9">
        <v>47</v>
      </c>
      <c r="J9">
        <v>205.75</v>
      </c>
      <c r="K9">
        <v>54.38</v>
      </c>
      <c r="L9">
        <v>8</v>
      </c>
      <c r="M9">
        <v>45</v>
      </c>
      <c r="N9">
        <v>43.37</v>
      </c>
      <c r="O9">
        <v>25609.61</v>
      </c>
      <c r="P9">
        <v>512.48</v>
      </c>
      <c r="Q9">
        <v>3694.85</v>
      </c>
      <c r="R9">
        <v>219.94</v>
      </c>
      <c r="S9">
        <v>134.83000000000001</v>
      </c>
      <c r="T9">
        <v>35677.53</v>
      </c>
      <c r="U9">
        <v>0.61</v>
      </c>
      <c r="V9">
        <v>0.84</v>
      </c>
      <c r="W9">
        <v>6.3</v>
      </c>
      <c r="X9">
        <v>2.09</v>
      </c>
      <c r="Y9">
        <v>1</v>
      </c>
      <c r="Z9">
        <v>10</v>
      </c>
    </row>
    <row r="10" spans="1:26" x14ac:dyDescent="0.25">
      <c r="A10">
        <v>8</v>
      </c>
      <c r="B10">
        <v>100</v>
      </c>
      <c r="C10" t="s">
        <v>26</v>
      </c>
      <c r="D10">
        <v>2.0263</v>
      </c>
      <c r="E10">
        <v>49.35</v>
      </c>
      <c r="F10">
        <v>45.24</v>
      </c>
      <c r="G10">
        <v>66.209999999999994</v>
      </c>
      <c r="H10">
        <v>0.77</v>
      </c>
      <c r="I10">
        <v>41</v>
      </c>
      <c r="J10">
        <v>207.34</v>
      </c>
      <c r="K10">
        <v>54.38</v>
      </c>
      <c r="L10">
        <v>9</v>
      </c>
      <c r="M10">
        <v>27</v>
      </c>
      <c r="N10">
        <v>43.96</v>
      </c>
      <c r="O10">
        <v>25806.1</v>
      </c>
      <c r="P10">
        <v>488.58</v>
      </c>
      <c r="Q10">
        <v>3694.99</v>
      </c>
      <c r="R10">
        <v>210.41</v>
      </c>
      <c r="S10">
        <v>134.83000000000001</v>
      </c>
      <c r="T10">
        <v>30940.57</v>
      </c>
      <c r="U10">
        <v>0.64</v>
      </c>
      <c r="V10">
        <v>0.84</v>
      </c>
      <c r="W10">
        <v>6.3</v>
      </c>
      <c r="X10">
        <v>1.82</v>
      </c>
      <c r="Y10">
        <v>1</v>
      </c>
      <c r="Z10">
        <v>10</v>
      </c>
    </row>
    <row r="11" spans="1:26" x14ac:dyDescent="0.25">
      <c r="A11">
        <v>9</v>
      </c>
      <c r="B11">
        <v>100</v>
      </c>
      <c r="C11" t="s">
        <v>26</v>
      </c>
      <c r="D11">
        <v>2.0305</v>
      </c>
      <c r="E11">
        <v>49.25</v>
      </c>
      <c r="F11">
        <v>45.22</v>
      </c>
      <c r="G11">
        <v>69.56</v>
      </c>
      <c r="H11">
        <v>0.85</v>
      </c>
      <c r="I11">
        <v>39</v>
      </c>
      <c r="J11">
        <v>208.94</v>
      </c>
      <c r="K11">
        <v>54.38</v>
      </c>
      <c r="L11">
        <v>10</v>
      </c>
      <c r="M11">
        <v>2</v>
      </c>
      <c r="N11">
        <v>44.56</v>
      </c>
      <c r="O11">
        <v>26003.41</v>
      </c>
      <c r="P11">
        <v>481.28</v>
      </c>
      <c r="Q11">
        <v>3694.92</v>
      </c>
      <c r="R11">
        <v>208.25</v>
      </c>
      <c r="S11">
        <v>134.83000000000001</v>
      </c>
      <c r="T11">
        <v>29870.95</v>
      </c>
      <c r="U11">
        <v>0.65</v>
      </c>
      <c r="V11">
        <v>0.84</v>
      </c>
      <c r="W11">
        <v>6.34</v>
      </c>
      <c r="X11">
        <v>1.8</v>
      </c>
      <c r="Y11">
        <v>1</v>
      </c>
      <c r="Z11">
        <v>10</v>
      </c>
    </row>
    <row r="12" spans="1:26" x14ac:dyDescent="0.25">
      <c r="A12">
        <v>10</v>
      </c>
      <c r="B12">
        <v>100</v>
      </c>
      <c r="C12" t="s">
        <v>26</v>
      </c>
      <c r="D12">
        <v>2.0345</v>
      </c>
      <c r="E12">
        <v>49.15</v>
      </c>
      <c r="F12">
        <v>45.16</v>
      </c>
      <c r="G12">
        <v>71.3</v>
      </c>
      <c r="H12">
        <v>0.93</v>
      </c>
      <c r="I12">
        <v>38</v>
      </c>
      <c r="J12">
        <v>210.55</v>
      </c>
      <c r="K12">
        <v>54.38</v>
      </c>
      <c r="L12">
        <v>11</v>
      </c>
      <c r="M12">
        <v>0</v>
      </c>
      <c r="N12">
        <v>45.17</v>
      </c>
      <c r="O12">
        <v>26201.54</v>
      </c>
      <c r="P12">
        <v>483.43</v>
      </c>
      <c r="Q12">
        <v>3694.92</v>
      </c>
      <c r="R12">
        <v>206.3</v>
      </c>
      <c r="S12">
        <v>134.83000000000001</v>
      </c>
      <c r="T12">
        <v>28903.68</v>
      </c>
      <c r="U12">
        <v>0.65</v>
      </c>
      <c r="V12">
        <v>0.84</v>
      </c>
      <c r="W12">
        <v>6.33</v>
      </c>
      <c r="X12">
        <v>1.74</v>
      </c>
      <c r="Y12">
        <v>1</v>
      </c>
      <c r="Z12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Z6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55</v>
      </c>
      <c r="C2" t="s">
        <v>26</v>
      </c>
      <c r="D2">
        <v>1.2597</v>
      </c>
      <c r="E2">
        <v>79.38</v>
      </c>
      <c r="F2">
        <v>66.09</v>
      </c>
      <c r="G2">
        <v>8.4600000000000009</v>
      </c>
      <c r="H2">
        <v>0.15</v>
      </c>
      <c r="I2">
        <v>469</v>
      </c>
      <c r="J2">
        <v>116.05</v>
      </c>
      <c r="K2">
        <v>43.4</v>
      </c>
      <c r="L2">
        <v>1</v>
      </c>
      <c r="M2">
        <v>467</v>
      </c>
      <c r="N2">
        <v>16.649999999999999</v>
      </c>
      <c r="O2">
        <v>14546.17</v>
      </c>
      <c r="P2">
        <v>641.25</v>
      </c>
      <c r="Q2">
        <v>3695.54</v>
      </c>
      <c r="R2">
        <v>918.95</v>
      </c>
      <c r="S2">
        <v>134.83000000000001</v>
      </c>
      <c r="T2">
        <v>383070.08</v>
      </c>
      <c r="U2">
        <v>0.15</v>
      </c>
      <c r="V2">
        <v>0.57999999999999996</v>
      </c>
      <c r="W2">
        <v>6.99</v>
      </c>
      <c r="X2">
        <v>22.67</v>
      </c>
      <c r="Y2">
        <v>1</v>
      </c>
      <c r="Z2">
        <v>10</v>
      </c>
    </row>
    <row r="3" spans="1:26" x14ac:dyDescent="0.25">
      <c r="A3">
        <v>1</v>
      </c>
      <c r="B3">
        <v>55</v>
      </c>
      <c r="C3" t="s">
        <v>26</v>
      </c>
      <c r="D3">
        <v>1.7437</v>
      </c>
      <c r="E3">
        <v>57.35</v>
      </c>
      <c r="F3">
        <v>51.23</v>
      </c>
      <c r="G3">
        <v>18.190000000000001</v>
      </c>
      <c r="H3">
        <v>0.3</v>
      </c>
      <c r="I3">
        <v>169</v>
      </c>
      <c r="J3">
        <v>117.34</v>
      </c>
      <c r="K3">
        <v>43.4</v>
      </c>
      <c r="L3">
        <v>2</v>
      </c>
      <c r="M3">
        <v>167</v>
      </c>
      <c r="N3">
        <v>16.940000000000001</v>
      </c>
      <c r="O3">
        <v>14705.49</v>
      </c>
      <c r="P3">
        <v>465.71</v>
      </c>
      <c r="Q3">
        <v>3695.15</v>
      </c>
      <c r="R3">
        <v>413.65</v>
      </c>
      <c r="S3">
        <v>134.83000000000001</v>
      </c>
      <c r="T3">
        <v>131923.47</v>
      </c>
      <c r="U3">
        <v>0.33</v>
      </c>
      <c r="V3">
        <v>0.74</v>
      </c>
      <c r="W3">
        <v>6.49</v>
      </c>
      <c r="X3">
        <v>7.81</v>
      </c>
      <c r="Y3">
        <v>1</v>
      </c>
      <c r="Z3">
        <v>10</v>
      </c>
    </row>
    <row r="4" spans="1:26" x14ac:dyDescent="0.25">
      <c r="A4">
        <v>2</v>
      </c>
      <c r="B4">
        <v>55</v>
      </c>
      <c r="C4" t="s">
        <v>26</v>
      </c>
      <c r="D4">
        <v>1.9106000000000001</v>
      </c>
      <c r="E4">
        <v>52.34</v>
      </c>
      <c r="F4">
        <v>47.91</v>
      </c>
      <c r="G4">
        <v>29.34</v>
      </c>
      <c r="H4">
        <v>0.45</v>
      </c>
      <c r="I4">
        <v>98</v>
      </c>
      <c r="J4">
        <v>118.63</v>
      </c>
      <c r="K4">
        <v>43.4</v>
      </c>
      <c r="L4">
        <v>3</v>
      </c>
      <c r="M4">
        <v>96</v>
      </c>
      <c r="N4">
        <v>17.23</v>
      </c>
      <c r="O4">
        <v>14865.24</v>
      </c>
      <c r="P4">
        <v>401.98</v>
      </c>
      <c r="Q4">
        <v>3695.2</v>
      </c>
      <c r="R4">
        <v>300.89</v>
      </c>
      <c r="S4">
        <v>134.83000000000001</v>
      </c>
      <c r="T4">
        <v>75896.479999999996</v>
      </c>
      <c r="U4">
        <v>0.45</v>
      </c>
      <c r="V4">
        <v>0.79</v>
      </c>
      <c r="W4">
        <v>6.39</v>
      </c>
      <c r="X4">
        <v>4.49</v>
      </c>
      <c r="Y4">
        <v>1</v>
      </c>
      <c r="Z4">
        <v>10</v>
      </c>
    </row>
    <row r="5" spans="1:26" x14ac:dyDescent="0.25">
      <c r="A5">
        <v>3</v>
      </c>
      <c r="B5">
        <v>55</v>
      </c>
      <c r="C5" t="s">
        <v>26</v>
      </c>
      <c r="D5">
        <v>1.9838</v>
      </c>
      <c r="E5">
        <v>50.41</v>
      </c>
      <c r="F5">
        <v>46.65</v>
      </c>
      <c r="G5">
        <v>39.99</v>
      </c>
      <c r="H5">
        <v>0.59</v>
      </c>
      <c r="I5">
        <v>70</v>
      </c>
      <c r="J5">
        <v>119.93</v>
      </c>
      <c r="K5">
        <v>43.4</v>
      </c>
      <c r="L5">
        <v>4</v>
      </c>
      <c r="M5">
        <v>16</v>
      </c>
      <c r="N5">
        <v>17.53</v>
      </c>
      <c r="O5">
        <v>15025.44</v>
      </c>
      <c r="P5">
        <v>362.71</v>
      </c>
      <c r="Q5">
        <v>3695.03</v>
      </c>
      <c r="R5">
        <v>256.12</v>
      </c>
      <c r="S5">
        <v>134.83000000000001</v>
      </c>
      <c r="T5">
        <v>53650.55</v>
      </c>
      <c r="U5">
        <v>0.53</v>
      </c>
      <c r="V5">
        <v>0.82</v>
      </c>
      <c r="W5">
        <v>6.41</v>
      </c>
      <c r="X5">
        <v>3.23</v>
      </c>
      <c r="Y5">
        <v>1</v>
      </c>
      <c r="Z5">
        <v>10</v>
      </c>
    </row>
    <row r="6" spans="1:26" x14ac:dyDescent="0.25">
      <c r="A6">
        <v>4</v>
      </c>
      <c r="B6">
        <v>55</v>
      </c>
      <c r="C6" t="s">
        <v>26</v>
      </c>
      <c r="D6">
        <v>1.9863999999999999</v>
      </c>
      <c r="E6">
        <v>50.34</v>
      </c>
      <c r="F6">
        <v>46.61</v>
      </c>
      <c r="G6">
        <v>40.53</v>
      </c>
      <c r="H6">
        <v>0.73</v>
      </c>
      <c r="I6">
        <v>69</v>
      </c>
      <c r="J6">
        <v>121.23</v>
      </c>
      <c r="K6">
        <v>43.4</v>
      </c>
      <c r="L6">
        <v>5</v>
      </c>
      <c r="M6">
        <v>0</v>
      </c>
      <c r="N6">
        <v>17.829999999999998</v>
      </c>
      <c r="O6">
        <v>15186.08</v>
      </c>
      <c r="P6">
        <v>363.96</v>
      </c>
      <c r="Q6">
        <v>3694.99</v>
      </c>
      <c r="R6">
        <v>253.96</v>
      </c>
      <c r="S6">
        <v>134.83000000000001</v>
      </c>
      <c r="T6">
        <v>52577.1</v>
      </c>
      <c r="U6">
        <v>0.53</v>
      </c>
      <c r="V6">
        <v>0.82</v>
      </c>
      <c r="W6">
        <v>6.43</v>
      </c>
      <c r="X6">
        <v>3.19</v>
      </c>
      <c r="Y6">
        <v>1</v>
      </c>
      <c r="Z6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Z105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100</v>
      </c>
      <c r="C2" t="s">
        <v>26</v>
      </c>
      <c r="D2">
        <v>0.76729999999999998</v>
      </c>
      <c r="E2">
        <v>130.33000000000001</v>
      </c>
      <c r="F2">
        <v>91.37</v>
      </c>
      <c r="G2">
        <v>5.85</v>
      </c>
      <c r="H2">
        <v>0.09</v>
      </c>
      <c r="I2">
        <v>937</v>
      </c>
      <c r="J2">
        <v>194.77</v>
      </c>
      <c r="K2">
        <v>54.38</v>
      </c>
      <c r="L2">
        <v>1</v>
      </c>
      <c r="M2">
        <v>935</v>
      </c>
      <c r="N2">
        <v>39.4</v>
      </c>
      <c r="O2">
        <v>24256.19</v>
      </c>
      <c r="P2">
        <v>1268.71</v>
      </c>
      <c r="Q2">
        <v>3696.87</v>
      </c>
      <c r="R2">
        <v>1781.35</v>
      </c>
      <c r="S2">
        <v>134.83000000000001</v>
      </c>
      <c r="T2">
        <v>811931.43</v>
      </c>
      <c r="U2">
        <v>0.08</v>
      </c>
      <c r="V2">
        <v>0.42</v>
      </c>
      <c r="W2">
        <v>7.78</v>
      </c>
      <c r="X2">
        <v>47.93</v>
      </c>
      <c r="Y2">
        <v>1</v>
      </c>
      <c r="Z2">
        <v>10</v>
      </c>
    </row>
    <row r="3" spans="1:26" x14ac:dyDescent="0.25">
      <c r="A3">
        <v>1</v>
      </c>
      <c r="B3">
        <v>100</v>
      </c>
      <c r="C3" t="s">
        <v>26</v>
      </c>
      <c r="D3">
        <v>1.4296</v>
      </c>
      <c r="E3">
        <v>69.95</v>
      </c>
      <c r="F3">
        <v>56.58</v>
      </c>
      <c r="G3">
        <v>12.17</v>
      </c>
      <c r="H3">
        <v>0.18</v>
      </c>
      <c r="I3">
        <v>279</v>
      </c>
      <c r="J3">
        <v>196.32</v>
      </c>
      <c r="K3">
        <v>54.38</v>
      </c>
      <c r="L3">
        <v>2</v>
      </c>
      <c r="M3">
        <v>277</v>
      </c>
      <c r="N3">
        <v>39.950000000000003</v>
      </c>
      <c r="O3">
        <v>24447.22</v>
      </c>
      <c r="P3">
        <v>767.65</v>
      </c>
      <c r="Q3">
        <v>3695.48</v>
      </c>
      <c r="R3">
        <v>594.87</v>
      </c>
      <c r="S3">
        <v>134.83000000000001</v>
      </c>
      <c r="T3">
        <v>221983.45</v>
      </c>
      <c r="U3">
        <v>0.23</v>
      </c>
      <c r="V3">
        <v>0.67</v>
      </c>
      <c r="W3">
        <v>6.69</v>
      </c>
      <c r="X3">
        <v>13.16</v>
      </c>
      <c r="Y3">
        <v>1</v>
      </c>
      <c r="Z3">
        <v>10</v>
      </c>
    </row>
    <row r="4" spans="1:26" x14ac:dyDescent="0.25">
      <c r="A4">
        <v>2</v>
      </c>
      <c r="B4">
        <v>100</v>
      </c>
      <c r="C4" t="s">
        <v>26</v>
      </c>
      <c r="D4">
        <v>1.6726000000000001</v>
      </c>
      <c r="E4">
        <v>59.79</v>
      </c>
      <c r="F4">
        <v>50.93</v>
      </c>
      <c r="G4">
        <v>18.75</v>
      </c>
      <c r="H4">
        <v>0.27</v>
      </c>
      <c r="I4">
        <v>163</v>
      </c>
      <c r="J4">
        <v>197.88</v>
      </c>
      <c r="K4">
        <v>54.38</v>
      </c>
      <c r="L4">
        <v>3</v>
      </c>
      <c r="M4">
        <v>161</v>
      </c>
      <c r="N4">
        <v>40.5</v>
      </c>
      <c r="O4">
        <v>24639</v>
      </c>
      <c r="P4">
        <v>674.37</v>
      </c>
      <c r="Q4">
        <v>3695.29</v>
      </c>
      <c r="R4">
        <v>402.69</v>
      </c>
      <c r="S4">
        <v>134.83000000000001</v>
      </c>
      <c r="T4">
        <v>126471.3</v>
      </c>
      <c r="U4">
        <v>0.33</v>
      </c>
      <c r="V4">
        <v>0.75</v>
      </c>
      <c r="W4">
        <v>6.51</v>
      </c>
      <c r="X4">
        <v>7.51</v>
      </c>
      <c r="Y4">
        <v>1</v>
      </c>
      <c r="Z4">
        <v>10</v>
      </c>
    </row>
    <row r="5" spans="1:26" x14ac:dyDescent="0.25">
      <c r="A5">
        <v>3</v>
      </c>
      <c r="B5">
        <v>100</v>
      </c>
      <c r="C5" t="s">
        <v>26</v>
      </c>
      <c r="D5">
        <v>1.7977000000000001</v>
      </c>
      <c r="E5">
        <v>55.63</v>
      </c>
      <c r="F5">
        <v>48.68</v>
      </c>
      <c r="G5">
        <v>25.62</v>
      </c>
      <c r="H5">
        <v>0.36</v>
      </c>
      <c r="I5">
        <v>114</v>
      </c>
      <c r="J5">
        <v>199.44</v>
      </c>
      <c r="K5">
        <v>54.38</v>
      </c>
      <c r="L5">
        <v>4</v>
      </c>
      <c r="M5">
        <v>112</v>
      </c>
      <c r="N5">
        <v>41.06</v>
      </c>
      <c r="O5">
        <v>24831.54</v>
      </c>
      <c r="P5">
        <v>627.66999999999996</v>
      </c>
      <c r="Q5">
        <v>3694.97</v>
      </c>
      <c r="R5">
        <v>326.73</v>
      </c>
      <c r="S5">
        <v>134.83000000000001</v>
      </c>
      <c r="T5">
        <v>88738.99</v>
      </c>
      <c r="U5">
        <v>0.41</v>
      </c>
      <c r="V5">
        <v>0.78</v>
      </c>
      <c r="W5">
        <v>6.42</v>
      </c>
      <c r="X5">
        <v>5.26</v>
      </c>
      <c r="Y5">
        <v>1</v>
      </c>
      <c r="Z5">
        <v>10</v>
      </c>
    </row>
    <row r="6" spans="1:26" x14ac:dyDescent="0.25">
      <c r="A6">
        <v>4</v>
      </c>
      <c r="B6">
        <v>100</v>
      </c>
      <c r="C6" t="s">
        <v>26</v>
      </c>
      <c r="D6">
        <v>1.8771</v>
      </c>
      <c r="E6">
        <v>53.27</v>
      </c>
      <c r="F6">
        <v>47.37</v>
      </c>
      <c r="G6">
        <v>32.67</v>
      </c>
      <c r="H6">
        <v>0.44</v>
      </c>
      <c r="I6">
        <v>87</v>
      </c>
      <c r="J6">
        <v>201.01</v>
      </c>
      <c r="K6">
        <v>54.38</v>
      </c>
      <c r="L6">
        <v>5</v>
      </c>
      <c r="M6">
        <v>85</v>
      </c>
      <c r="N6">
        <v>41.63</v>
      </c>
      <c r="O6">
        <v>25024.84</v>
      </c>
      <c r="P6">
        <v>593.21</v>
      </c>
      <c r="Q6">
        <v>3695.18</v>
      </c>
      <c r="R6">
        <v>282.83</v>
      </c>
      <c r="S6">
        <v>134.83000000000001</v>
      </c>
      <c r="T6">
        <v>66921.210000000006</v>
      </c>
      <c r="U6">
        <v>0.48</v>
      </c>
      <c r="V6">
        <v>0.8</v>
      </c>
      <c r="W6">
        <v>6.37</v>
      </c>
      <c r="X6">
        <v>3.95</v>
      </c>
      <c r="Y6">
        <v>1</v>
      </c>
      <c r="Z6">
        <v>10</v>
      </c>
    </row>
    <row r="7" spans="1:26" x14ac:dyDescent="0.25">
      <c r="A7">
        <v>5</v>
      </c>
      <c r="B7">
        <v>100</v>
      </c>
      <c r="C7" t="s">
        <v>26</v>
      </c>
      <c r="D7">
        <v>1.9319999999999999</v>
      </c>
      <c r="E7">
        <v>51.76</v>
      </c>
      <c r="F7">
        <v>46.56</v>
      </c>
      <c r="G7">
        <v>40.49</v>
      </c>
      <c r="H7">
        <v>0.53</v>
      </c>
      <c r="I7">
        <v>69</v>
      </c>
      <c r="J7">
        <v>202.58</v>
      </c>
      <c r="K7">
        <v>54.38</v>
      </c>
      <c r="L7">
        <v>6</v>
      </c>
      <c r="M7">
        <v>67</v>
      </c>
      <c r="N7">
        <v>42.2</v>
      </c>
      <c r="O7">
        <v>25218.93</v>
      </c>
      <c r="P7">
        <v>565.66999999999996</v>
      </c>
      <c r="Q7">
        <v>3695.15</v>
      </c>
      <c r="R7">
        <v>255.42</v>
      </c>
      <c r="S7">
        <v>134.83000000000001</v>
      </c>
      <c r="T7">
        <v>53307.65</v>
      </c>
      <c r="U7">
        <v>0.53</v>
      </c>
      <c r="V7">
        <v>0.82</v>
      </c>
      <c r="W7">
        <v>6.33</v>
      </c>
      <c r="X7">
        <v>3.14</v>
      </c>
      <c r="Y7">
        <v>1</v>
      </c>
      <c r="Z7">
        <v>10</v>
      </c>
    </row>
    <row r="8" spans="1:26" x14ac:dyDescent="0.25">
      <c r="A8">
        <v>6</v>
      </c>
      <c r="B8">
        <v>100</v>
      </c>
      <c r="C8" t="s">
        <v>26</v>
      </c>
      <c r="D8">
        <v>1.9710000000000001</v>
      </c>
      <c r="E8">
        <v>50.74</v>
      </c>
      <c r="F8">
        <v>46</v>
      </c>
      <c r="G8">
        <v>48.42</v>
      </c>
      <c r="H8">
        <v>0.61</v>
      </c>
      <c r="I8">
        <v>57</v>
      </c>
      <c r="J8">
        <v>204.16</v>
      </c>
      <c r="K8">
        <v>54.38</v>
      </c>
      <c r="L8">
        <v>7</v>
      </c>
      <c r="M8">
        <v>55</v>
      </c>
      <c r="N8">
        <v>42.78</v>
      </c>
      <c r="O8">
        <v>25413.94</v>
      </c>
      <c r="P8">
        <v>538.92999999999995</v>
      </c>
      <c r="Q8">
        <v>3694.91</v>
      </c>
      <c r="R8">
        <v>236.5</v>
      </c>
      <c r="S8">
        <v>134.83000000000001</v>
      </c>
      <c r="T8">
        <v>43909.72</v>
      </c>
      <c r="U8">
        <v>0.56999999999999995</v>
      </c>
      <c r="V8">
        <v>0.83</v>
      </c>
      <c r="W8">
        <v>6.32</v>
      </c>
      <c r="X8">
        <v>2.58</v>
      </c>
      <c r="Y8">
        <v>1</v>
      </c>
      <c r="Z8">
        <v>10</v>
      </c>
    </row>
    <row r="9" spans="1:26" x14ac:dyDescent="0.25">
      <c r="A9">
        <v>7</v>
      </c>
      <c r="B9">
        <v>100</v>
      </c>
      <c r="C9" t="s">
        <v>26</v>
      </c>
      <c r="D9">
        <v>2.0057999999999998</v>
      </c>
      <c r="E9">
        <v>49.85</v>
      </c>
      <c r="F9">
        <v>45.51</v>
      </c>
      <c r="G9">
        <v>58.1</v>
      </c>
      <c r="H9">
        <v>0.69</v>
      </c>
      <c r="I9">
        <v>47</v>
      </c>
      <c r="J9">
        <v>205.75</v>
      </c>
      <c r="K9">
        <v>54.38</v>
      </c>
      <c r="L9">
        <v>8</v>
      </c>
      <c r="M9">
        <v>45</v>
      </c>
      <c r="N9">
        <v>43.37</v>
      </c>
      <c r="O9">
        <v>25609.61</v>
      </c>
      <c r="P9">
        <v>512.48</v>
      </c>
      <c r="Q9">
        <v>3694.85</v>
      </c>
      <c r="R9">
        <v>219.94</v>
      </c>
      <c r="S9">
        <v>134.83000000000001</v>
      </c>
      <c r="T9">
        <v>35677.53</v>
      </c>
      <c r="U9">
        <v>0.61</v>
      </c>
      <c r="V9">
        <v>0.84</v>
      </c>
      <c r="W9">
        <v>6.3</v>
      </c>
      <c r="X9">
        <v>2.09</v>
      </c>
      <c r="Y9">
        <v>1</v>
      </c>
      <c r="Z9">
        <v>10</v>
      </c>
    </row>
    <row r="10" spans="1:26" x14ac:dyDescent="0.25">
      <c r="A10">
        <v>8</v>
      </c>
      <c r="B10">
        <v>100</v>
      </c>
      <c r="C10" t="s">
        <v>26</v>
      </c>
      <c r="D10">
        <v>2.0263</v>
      </c>
      <c r="E10">
        <v>49.35</v>
      </c>
      <c r="F10">
        <v>45.24</v>
      </c>
      <c r="G10">
        <v>66.209999999999994</v>
      </c>
      <c r="H10">
        <v>0.77</v>
      </c>
      <c r="I10">
        <v>41</v>
      </c>
      <c r="J10">
        <v>207.34</v>
      </c>
      <c r="K10">
        <v>54.38</v>
      </c>
      <c r="L10">
        <v>9</v>
      </c>
      <c r="M10">
        <v>27</v>
      </c>
      <c r="N10">
        <v>43.96</v>
      </c>
      <c r="O10">
        <v>25806.1</v>
      </c>
      <c r="P10">
        <v>488.58</v>
      </c>
      <c r="Q10">
        <v>3694.99</v>
      </c>
      <c r="R10">
        <v>210.41</v>
      </c>
      <c r="S10">
        <v>134.83000000000001</v>
      </c>
      <c r="T10">
        <v>30940.57</v>
      </c>
      <c r="U10">
        <v>0.64</v>
      </c>
      <c r="V10">
        <v>0.84</v>
      </c>
      <c r="W10">
        <v>6.3</v>
      </c>
      <c r="X10">
        <v>1.82</v>
      </c>
      <c r="Y10">
        <v>1</v>
      </c>
      <c r="Z10">
        <v>10</v>
      </c>
    </row>
    <row r="11" spans="1:26" x14ac:dyDescent="0.25">
      <c r="A11">
        <v>9</v>
      </c>
      <c r="B11">
        <v>100</v>
      </c>
      <c r="C11" t="s">
        <v>26</v>
      </c>
      <c r="D11">
        <v>2.0305</v>
      </c>
      <c r="E11">
        <v>49.25</v>
      </c>
      <c r="F11">
        <v>45.22</v>
      </c>
      <c r="G11">
        <v>69.56</v>
      </c>
      <c r="H11">
        <v>0.85</v>
      </c>
      <c r="I11">
        <v>39</v>
      </c>
      <c r="J11">
        <v>208.94</v>
      </c>
      <c r="K11">
        <v>54.38</v>
      </c>
      <c r="L11">
        <v>10</v>
      </c>
      <c r="M11">
        <v>2</v>
      </c>
      <c r="N11">
        <v>44.56</v>
      </c>
      <c r="O11">
        <v>26003.41</v>
      </c>
      <c r="P11">
        <v>481.28</v>
      </c>
      <c r="Q11">
        <v>3694.92</v>
      </c>
      <c r="R11">
        <v>208.25</v>
      </c>
      <c r="S11">
        <v>134.83000000000001</v>
      </c>
      <c r="T11">
        <v>29870.95</v>
      </c>
      <c r="U11">
        <v>0.65</v>
      </c>
      <c r="V11">
        <v>0.84</v>
      </c>
      <c r="W11">
        <v>6.34</v>
      </c>
      <c r="X11">
        <v>1.8</v>
      </c>
      <c r="Y11">
        <v>1</v>
      </c>
      <c r="Z11">
        <v>10</v>
      </c>
    </row>
    <row r="12" spans="1:26" x14ac:dyDescent="0.25">
      <c r="A12">
        <v>10</v>
      </c>
      <c r="B12">
        <v>100</v>
      </c>
      <c r="C12" t="s">
        <v>26</v>
      </c>
      <c r="D12">
        <v>2.0345</v>
      </c>
      <c r="E12">
        <v>49.15</v>
      </c>
      <c r="F12">
        <v>45.16</v>
      </c>
      <c r="G12">
        <v>71.3</v>
      </c>
      <c r="H12">
        <v>0.93</v>
      </c>
      <c r="I12">
        <v>38</v>
      </c>
      <c r="J12">
        <v>210.55</v>
      </c>
      <c r="K12">
        <v>54.38</v>
      </c>
      <c r="L12">
        <v>11</v>
      </c>
      <c r="M12">
        <v>0</v>
      </c>
      <c r="N12">
        <v>45.17</v>
      </c>
      <c r="O12">
        <v>26201.54</v>
      </c>
      <c r="P12">
        <v>483.43</v>
      </c>
      <c r="Q12">
        <v>3694.92</v>
      </c>
      <c r="R12">
        <v>206.3</v>
      </c>
      <c r="S12">
        <v>134.83000000000001</v>
      </c>
      <c r="T12">
        <v>28903.68</v>
      </c>
      <c r="U12">
        <v>0.65</v>
      </c>
      <c r="V12">
        <v>0.84</v>
      </c>
      <c r="W12">
        <v>6.33</v>
      </c>
      <c r="X12">
        <v>1.74</v>
      </c>
      <c r="Y12">
        <v>1</v>
      </c>
      <c r="Z12">
        <v>10</v>
      </c>
    </row>
    <row r="13" spans="1:26" x14ac:dyDescent="0.25">
      <c r="A13">
        <v>0</v>
      </c>
      <c r="B13">
        <v>40</v>
      </c>
      <c r="C13" t="s">
        <v>26</v>
      </c>
      <c r="D13">
        <v>1.4583999999999999</v>
      </c>
      <c r="E13">
        <v>68.569999999999993</v>
      </c>
      <c r="F13">
        <v>60.04</v>
      </c>
      <c r="G13">
        <v>10.32</v>
      </c>
      <c r="H13">
        <v>0.2</v>
      </c>
      <c r="I13">
        <v>349</v>
      </c>
      <c r="J13">
        <v>89.87</v>
      </c>
      <c r="K13">
        <v>37.549999999999997</v>
      </c>
      <c r="L13">
        <v>1</v>
      </c>
      <c r="M13">
        <v>347</v>
      </c>
      <c r="N13">
        <v>11.32</v>
      </c>
      <c r="O13">
        <v>11317.98</v>
      </c>
      <c r="P13">
        <v>478.87</v>
      </c>
      <c r="Q13">
        <v>3695.93</v>
      </c>
      <c r="R13">
        <v>712.48</v>
      </c>
      <c r="S13">
        <v>134.83000000000001</v>
      </c>
      <c r="T13">
        <v>280438.39</v>
      </c>
      <c r="U13">
        <v>0.19</v>
      </c>
      <c r="V13">
        <v>0.63</v>
      </c>
      <c r="W13">
        <v>6.79</v>
      </c>
      <c r="X13">
        <v>16.61</v>
      </c>
      <c r="Y13">
        <v>1</v>
      </c>
      <c r="Z13">
        <v>10</v>
      </c>
    </row>
    <row r="14" spans="1:26" x14ac:dyDescent="0.25">
      <c r="A14">
        <v>1</v>
      </c>
      <c r="B14">
        <v>40</v>
      </c>
      <c r="C14" t="s">
        <v>26</v>
      </c>
      <c r="D14">
        <v>1.8656999999999999</v>
      </c>
      <c r="E14">
        <v>53.6</v>
      </c>
      <c r="F14">
        <v>49.26</v>
      </c>
      <c r="G14">
        <v>23.27</v>
      </c>
      <c r="H14">
        <v>0.39</v>
      </c>
      <c r="I14">
        <v>127</v>
      </c>
      <c r="J14">
        <v>91.1</v>
      </c>
      <c r="K14">
        <v>37.549999999999997</v>
      </c>
      <c r="L14">
        <v>2</v>
      </c>
      <c r="M14">
        <v>122</v>
      </c>
      <c r="N14">
        <v>11.54</v>
      </c>
      <c r="O14">
        <v>11468.97</v>
      </c>
      <c r="P14">
        <v>349.46</v>
      </c>
      <c r="Q14">
        <v>3694.96</v>
      </c>
      <c r="R14">
        <v>346.45</v>
      </c>
      <c r="S14">
        <v>134.83000000000001</v>
      </c>
      <c r="T14">
        <v>98531.34</v>
      </c>
      <c r="U14">
        <v>0.39</v>
      </c>
      <c r="V14">
        <v>0.77</v>
      </c>
      <c r="W14">
        <v>6.44</v>
      </c>
      <c r="X14">
        <v>5.84</v>
      </c>
      <c r="Y14">
        <v>1</v>
      </c>
      <c r="Z14">
        <v>10</v>
      </c>
    </row>
    <row r="15" spans="1:26" x14ac:dyDescent="0.25">
      <c r="A15">
        <v>2</v>
      </c>
      <c r="B15">
        <v>40</v>
      </c>
      <c r="C15" t="s">
        <v>26</v>
      </c>
      <c r="D15">
        <v>1.9420999999999999</v>
      </c>
      <c r="E15">
        <v>51.49</v>
      </c>
      <c r="F15">
        <v>47.78</v>
      </c>
      <c r="G15">
        <v>30.5</v>
      </c>
      <c r="H15">
        <v>0.56999999999999995</v>
      </c>
      <c r="I15">
        <v>94</v>
      </c>
      <c r="J15">
        <v>92.32</v>
      </c>
      <c r="K15">
        <v>37.549999999999997</v>
      </c>
      <c r="L15">
        <v>3</v>
      </c>
      <c r="M15">
        <v>2</v>
      </c>
      <c r="N15">
        <v>11.77</v>
      </c>
      <c r="O15">
        <v>11620.34</v>
      </c>
      <c r="P15">
        <v>318.06</v>
      </c>
      <c r="Q15">
        <v>3695.2</v>
      </c>
      <c r="R15">
        <v>292.27</v>
      </c>
      <c r="S15">
        <v>134.83000000000001</v>
      </c>
      <c r="T15">
        <v>71607.78</v>
      </c>
      <c r="U15">
        <v>0.46</v>
      </c>
      <c r="V15">
        <v>0.8</v>
      </c>
      <c r="W15">
        <v>6.5</v>
      </c>
      <c r="X15">
        <v>4.3600000000000003</v>
      </c>
      <c r="Y15">
        <v>1</v>
      </c>
      <c r="Z15">
        <v>10</v>
      </c>
    </row>
    <row r="16" spans="1:26" x14ac:dyDescent="0.25">
      <c r="A16">
        <v>3</v>
      </c>
      <c r="B16">
        <v>40</v>
      </c>
      <c r="C16" t="s">
        <v>26</v>
      </c>
      <c r="D16">
        <v>1.9419</v>
      </c>
      <c r="E16">
        <v>51.5</v>
      </c>
      <c r="F16">
        <v>47.78</v>
      </c>
      <c r="G16">
        <v>30.5</v>
      </c>
      <c r="H16">
        <v>0.75</v>
      </c>
      <c r="I16">
        <v>94</v>
      </c>
      <c r="J16">
        <v>93.55</v>
      </c>
      <c r="K16">
        <v>37.549999999999997</v>
      </c>
      <c r="L16">
        <v>4</v>
      </c>
      <c r="M16">
        <v>0</v>
      </c>
      <c r="N16">
        <v>12</v>
      </c>
      <c r="O16">
        <v>11772.07</v>
      </c>
      <c r="P16">
        <v>321.99</v>
      </c>
      <c r="Q16">
        <v>3695.24</v>
      </c>
      <c r="R16">
        <v>292.33</v>
      </c>
      <c r="S16">
        <v>134.83000000000001</v>
      </c>
      <c r="T16">
        <v>71638.149999999994</v>
      </c>
      <c r="U16">
        <v>0.46</v>
      </c>
      <c r="V16">
        <v>0.8</v>
      </c>
      <c r="W16">
        <v>6.5</v>
      </c>
      <c r="X16">
        <v>4.3600000000000003</v>
      </c>
      <c r="Y16">
        <v>1</v>
      </c>
      <c r="Z16">
        <v>10</v>
      </c>
    </row>
    <row r="17" spans="1:26" x14ac:dyDescent="0.25">
      <c r="A17">
        <v>0</v>
      </c>
      <c r="B17">
        <v>30</v>
      </c>
      <c r="C17" t="s">
        <v>26</v>
      </c>
      <c r="D17">
        <v>1.6148</v>
      </c>
      <c r="E17">
        <v>61.93</v>
      </c>
      <c r="F17">
        <v>55.95</v>
      </c>
      <c r="G17">
        <v>12.62</v>
      </c>
      <c r="H17">
        <v>0.24</v>
      </c>
      <c r="I17">
        <v>266</v>
      </c>
      <c r="J17">
        <v>71.52</v>
      </c>
      <c r="K17">
        <v>32.270000000000003</v>
      </c>
      <c r="L17">
        <v>1</v>
      </c>
      <c r="M17">
        <v>264</v>
      </c>
      <c r="N17">
        <v>8.25</v>
      </c>
      <c r="O17">
        <v>9054.6</v>
      </c>
      <c r="P17">
        <v>365.92</v>
      </c>
      <c r="Q17">
        <v>3695.61</v>
      </c>
      <c r="R17">
        <v>573.77</v>
      </c>
      <c r="S17">
        <v>134.83000000000001</v>
      </c>
      <c r="T17">
        <v>211498.32</v>
      </c>
      <c r="U17">
        <v>0.23</v>
      </c>
      <c r="V17">
        <v>0.68</v>
      </c>
      <c r="W17">
        <v>6.66</v>
      </c>
      <c r="X17">
        <v>12.52</v>
      </c>
      <c r="Y17">
        <v>1</v>
      </c>
      <c r="Z17">
        <v>10</v>
      </c>
    </row>
    <row r="18" spans="1:26" x14ac:dyDescent="0.25">
      <c r="A18">
        <v>1</v>
      </c>
      <c r="B18">
        <v>30</v>
      </c>
      <c r="C18" t="s">
        <v>26</v>
      </c>
      <c r="D18">
        <v>1.8866000000000001</v>
      </c>
      <c r="E18">
        <v>53</v>
      </c>
      <c r="F18">
        <v>49.22</v>
      </c>
      <c r="G18">
        <v>23.62</v>
      </c>
      <c r="H18">
        <v>0.48</v>
      </c>
      <c r="I18">
        <v>125</v>
      </c>
      <c r="J18">
        <v>72.7</v>
      </c>
      <c r="K18">
        <v>32.270000000000003</v>
      </c>
      <c r="L18">
        <v>2</v>
      </c>
      <c r="M18">
        <v>2</v>
      </c>
      <c r="N18">
        <v>8.43</v>
      </c>
      <c r="O18">
        <v>9200.25</v>
      </c>
      <c r="P18">
        <v>284.70999999999998</v>
      </c>
      <c r="Q18">
        <v>3695.31</v>
      </c>
      <c r="R18">
        <v>340.05</v>
      </c>
      <c r="S18">
        <v>134.83000000000001</v>
      </c>
      <c r="T18">
        <v>95340.74</v>
      </c>
      <c r="U18">
        <v>0.4</v>
      </c>
      <c r="V18">
        <v>0.77</v>
      </c>
      <c r="W18">
        <v>6.58</v>
      </c>
      <c r="X18">
        <v>5.8</v>
      </c>
      <c r="Y18">
        <v>1</v>
      </c>
      <c r="Z18">
        <v>10</v>
      </c>
    </row>
    <row r="19" spans="1:26" x14ac:dyDescent="0.25">
      <c r="A19">
        <v>2</v>
      </c>
      <c r="B19">
        <v>30</v>
      </c>
      <c r="C19" t="s">
        <v>26</v>
      </c>
      <c r="D19">
        <v>1.8862000000000001</v>
      </c>
      <c r="E19">
        <v>53.02</v>
      </c>
      <c r="F19">
        <v>49.23</v>
      </c>
      <c r="G19">
        <v>23.63</v>
      </c>
      <c r="H19">
        <v>0.71</v>
      </c>
      <c r="I19">
        <v>125</v>
      </c>
      <c r="J19">
        <v>73.88</v>
      </c>
      <c r="K19">
        <v>32.270000000000003</v>
      </c>
      <c r="L19">
        <v>3</v>
      </c>
      <c r="M19">
        <v>0</v>
      </c>
      <c r="N19">
        <v>8.61</v>
      </c>
      <c r="O19">
        <v>9346.23</v>
      </c>
      <c r="P19">
        <v>288.92</v>
      </c>
      <c r="Q19">
        <v>3695.51</v>
      </c>
      <c r="R19">
        <v>340.13</v>
      </c>
      <c r="S19">
        <v>134.83000000000001</v>
      </c>
      <c r="T19">
        <v>95383.93</v>
      </c>
      <c r="U19">
        <v>0.4</v>
      </c>
      <c r="V19">
        <v>0.77</v>
      </c>
      <c r="W19">
        <v>6.58</v>
      </c>
      <c r="X19">
        <v>5.81</v>
      </c>
      <c r="Y19">
        <v>1</v>
      </c>
      <c r="Z19">
        <v>10</v>
      </c>
    </row>
    <row r="20" spans="1:26" x14ac:dyDescent="0.25">
      <c r="A20">
        <v>0</v>
      </c>
      <c r="B20">
        <v>15</v>
      </c>
      <c r="C20" t="s">
        <v>26</v>
      </c>
      <c r="D20">
        <v>1.6846000000000001</v>
      </c>
      <c r="E20">
        <v>59.36</v>
      </c>
      <c r="F20">
        <v>54.92</v>
      </c>
      <c r="G20">
        <v>13.34</v>
      </c>
      <c r="H20">
        <v>0.43</v>
      </c>
      <c r="I20">
        <v>247</v>
      </c>
      <c r="J20">
        <v>39.78</v>
      </c>
      <c r="K20">
        <v>19.54</v>
      </c>
      <c r="L20">
        <v>1</v>
      </c>
      <c r="M20">
        <v>0</v>
      </c>
      <c r="N20">
        <v>4.24</v>
      </c>
      <c r="O20">
        <v>5140</v>
      </c>
      <c r="P20">
        <v>215.32</v>
      </c>
      <c r="Q20">
        <v>3696.36</v>
      </c>
      <c r="R20">
        <v>526.94000000000005</v>
      </c>
      <c r="S20">
        <v>134.83000000000001</v>
      </c>
      <c r="T20">
        <v>188175.74</v>
      </c>
      <c r="U20">
        <v>0.26</v>
      </c>
      <c r="V20">
        <v>0.69</v>
      </c>
      <c r="W20">
        <v>6.95</v>
      </c>
      <c r="X20">
        <v>11.49</v>
      </c>
      <c r="Y20">
        <v>1</v>
      </c>
      <c r="Z20">
        <v>10</v>
      </c>
    </row>
    <row r="21" spans="1:26" x14ac:dyDescent="0.25">
      <c r="A21">
        <v>0</v>
      </c>
      <c r="B21">
        <v>70</v>
      </c>
      <c r="C21" t="s">
        <v>26</v>
      </c>
      <c r="D21">
        <v>1.0844</v>
      </c>
      <c r="E21">
        <v>92.22</v>
      </c>
      <c r="F21">
        <v>72.739999999999995</v>
      </c>
      <c r="G21">
        <v>7.31</v>
      </c>
      <c r="H21">
        <v>0.12</v>
      </c>
      <c r="I21">
        <v>597</v>
      </c>
      <c r="J21">
        <v>141.81</v>
      </c>
      <c r="K21">
        <v>47.83</v>
      </c>
      <c r="L21">
        <v>1</v>
      </c>
      <c r="M21">
        <v>595</v>
      </c>
      <c r="N21">
        <v>22.98</v>
      </c>
      <c r="O21">
        <v>17723.39</v>
      </c>
      <c r="P21">
        <v>814.57</v>
      </c>
      <c r="Q21">
        <v>3696.04</v>
      </c>
      <c r="R21">
        <v>1144.4100000000001</v>
      </c>
      <c r="S21">
        <v>134.83000000000001</v>
      </c>
      <c r="T21">
        <v>495163.17</v>
      </c>
      <c r="U21">
        <v>0.12</v>
      </c>
      <c r="V21">
        <v>0.52</v>
      </c>
      <c r="W21">
        <v>7.23</v>
      </c>
      <c r="X21">
        <v>29.31</v>
      </c>
      <c r="Y21">
        <v>1</v>
      </c>
      <c r="Z21">
        <v>10</v>
      </c>
    </row>
    <row r="22" spans="1:26" x14ac:dyDescent="0.25">
      <c r="A22">
        <v>1</v>
      </c>
      <c r="B22">
        <v>70</v>
      </c>
      <c r="C22" t="s">
        <v>26</v>
      </c>
      <c r="D22">
        <v>1.6317999999999999</v>
      </c>
      <c r="E22">
        <v>61.28</v>
      </c>
      <c r="F22">
        <v>53.07</v>
      </c>
      <c r="G22">
        <v>15.38</v>
      </c>
      <c r="H22">
        <v>0.25</v>
      </c>
      <c r="I22">
        <v>207</v>
      </c>
      <c r="J22">
        <v>143.16999999999999</v>
      </c>
      <c r="K22">
        <v>47.83</v>
      </c>
      <c r="L22">
        <v>2</v>
      </c>
      <c r="M22">
        <v>205</v>
      </c>
      <c r="N22">
        <v>23.34</v>
      </c>
      <c r="O22">
        <v>17891.86</v>
      </c>
      <c r="P22">
        <v>569.16999999999996</v>
      </c>
      <c r="Q22">
        <v>3695.32</v>
      </c>
      <c r="R22">
        <v>475.84</v>
      </c>
      <c r="S22">
        <v>134.83000000000001</v>
      </c>
      <c r="T22">
        <v>162828.69</v>
      </c>
      <c r="U22">
        <v>0.28000000000000003</v>
      </c>
      <c r="V22">
        <v>0.72</v>
      </c>
      <c r="W22">
        <v>6.57</v>
      </c>
      <c r="X22">
        <v>9.65</v>
      </c>
      <c r="Y22">
        <v>1</v>
      </c>
      <c r="Z22">
        <v>10</v>
      </c>
    </row>
    <row r="23" spans="1:26" x14ac:dyDescent="0.25">
      <c r="A23">
        <v>2</v>
      </c>
      <c r="B23">
        <v>70</v>
      </c>
      <c r="C23" t="s">
        <v>26</v>
      </c>
      <c r="D23">
        <v>1.8283</v>
      </c>
      <c r="E23">
        <v>54.7</v>
      </c>
      <c r="F23">
        <v>48.97</v>
      </c>
      <c r="G23">
        <v>24.28</v>
      </c>
      <c r="H23">
        <v>0.37</v>
      </c>
      <c r="I23">
        <v>121</v>
      </c>
      <c r="J23">
        <v>144.54</v>
      </c>
      <c r="K23">
        <v>47.83</v>
      </c>
      <c r="L23">
        <v>3</v>
      </c>
      <c r="M23">
        <v>119</v>
      </c>
      <c r="N23">
        <v>23.71</v>
      </c>
      <c r="O23">
        <v>18060.849999999999</v>
      </c>
      <c r="P23">
        <v>499.9</v>
      </c>
      <c r="Q23">
        <v>3694.94</v>
      </c>
      <c r="R23">
        <v>336.66</v>
      </c>
      <c r="S23">
        <v>134.83000000000001</v>
      </c>
      <c r="T23">
        <v>93669.33</v>
      </c>
      <c r="U23">
        <v>0.4</v>
      </c>
      <c r="V23">
        <v>0.78</v>
      </c>
      <c r="W23">
        <v>6.43</v>
      </c>
      <c r="X23">
        <v>5.55</v>
      </c>
      <c r="Y23">
        <v>1</v>
      </c>
      <c r="Z23">
        <v>10</v>
      </c>
    </row>
    <row r="24" spans="1:26" x14ac:dyDescent="0.25">
      <c r="A24">
        <v>3</v>
      </c>
      <c r="B24">
        <v>70</v>
      </c>
      <c r="C24" t="s">
        <v>26</v>
      </c>
      <c r="D24">
        <v>1.93</v>
      </c>
      <c r="E24">
        <v>51.81</v>
      </c>
      <c r="F24">
        <v>47.19</v>
      </c>
      <c r="G24">
        <v>34.11</v>
      </c>
      <c r="H24">
        <v>0.49</v>
      </c>
      <c r="I24">
        <v>83</v>
      </c>
      <c r="J24">
        <v>145.91999999999999</v>
      </c>
      <c r="K24">
        <v>47.83</v>
      </c>
      <c r="L24">
        <v>4</v>
      </c>
      <c r="M24">
        <v>81</v>
      </c>
      <c r="N24">
        <v>24.09</v>
      </c>
      <c r="O24">
        <v>18230.349999999999</v>
      </c>
      <c r="P24">
        <v>455.33</v>
      </c>
      <c r="Q24">
        <v>3695.07</v>
      </c>
      <c r="R24">
        <v>277.05</v>
      </c>
      <c r="S24">
        <v>134.83000000000001</v>
      </c>
      <c r="T24">
        <v>64054.080000000002</v>
      </c>
      <c r="U24">
        <v>0.49</v>
      </c>
      <c r="V24">
        <v>0.81</v>
      </c>
      <c r="W24">
        <v>6.34</v>
      </c>
      <c r="X24">
        <v>3.77</v>
      </c>
      <c r="Y24">
        <v>1</v>
      </c>
      <c r="Z24">
        <v>10</v>
      </c>
    </row>
    <row r="25" spans="1:26" x14ac:dyDescent="0.25">
      <c r="A25">
        <v>4</v>
      </c>
      <c r="B25">
        <v>70</v>
      </c>
      <c r="C25" t="s">
        <v>26</v>
      </c>
      <c r="D25">
        <v>1.9937</v>
      </c>
      <c r="E25">
        <v>50.16</v>
      </c>
      <c r="F25">
        <v>46.17</v>
      </c>
      <c r="G25">
        <v>45.41</v>
      </c>
      <c r="H25">
        <v>0.6</v>
      </c>
      <c r="I25">
        <v>61</v>
      </c>
      <c r="J25">
        <v>147.30000000000001</v>
      </c>
      <c r="K25">
        <v>47.83</v>
      </c>
      <c r="L25">
        <v>5</v>
      </c>
      <c r="M25">
        <v>50</v>
      </c>
      <c r="N25">
        <v>24.47</v>
      </c>
      <c r="O25">
        <v>18400.38</v>
      </c>
      <c r="P25">
        <v>415.57</v>
      </c>
      <c r="Q25">
        <v>3694.8</v>
      </c>
      <c r="R25">
        <v>241.86</v>
      </c>
      <c r="S25">
        <v>134.83000000000001</v>
      </c>
      <c r="T25">
        <v>46569.83</v>
      </c>
      <c r="U25">
        <v>0.56000000000000005</v>
      </c>
      <c r="V25">
        <v>0.82</v>
      </c>
      <c r="W25">
        <v>6.33</v>
      </c>
      <c r="X25">
        <v>2.75</v>
      </c>
      <c r="Y25">
        <v>1</v>
      </c>
      <c r="Z25">
        <v>10</v>
      </c>
    </row>
    <row r="26" spans="1:26" x14ac:dyDescent="0.25">
      <c r="A26">
        <v>5</v>
      </c>
      <c r="B26">
        <v>70</v>
      </c>
      <c r="C26" t="s">
        <v>26</v>
      </c>
      <c r="D26">
        <v>2.0106000000000002</v>
      </c>
      <c r="E26">
        <v>49.74</v>
      </c>
      <c r="F26">
        <v>45.92</v>
      </c>
      <c r="G26">
        <v>50.09</v>
      </c>
      <c r="H26">
        <v>0.71</v>
      </c>
      <c r="I26">
        <v>55</v>
      </c>
      <c r="J26">
        <v>148.68</v>
      </c>
      <c r="K26">
        <v>47.83</v>
      </c>
      <c r="L26">
        <v>6</v>
      </c>
      <c r="M26">
        <v>3</v>
      </c>
      <c r="N26">
        <v>24.85</v>
      </c>
      <c r="O26">
        <v>18570.939999999999</v>
      </c>
      <c r="P26">
        <v>401.52</v>
      </c>
      <c r="Q26">
        <v>3695.03</v>
      </c>
      <c r="R26">
        <v>231.42</v>
      </c>
      <c r="S26">
        <v>134.83000000000001</v>
      </c>
      <c r="T26">
        <v>41379.82</v>
      </c>
      <c r="U26">
        <v>0.57999999999999996</v>
      </c>
      <c r="V26">
        <v>0.83</v>
      </c>
      <c r="W26">
        <v>6.38</v>
      </c>
      <c r="X26">
        <v>2.5</v>
      </c>
      <c r="Y26">
        <v>1</v>
      </c>
      <c r="Z26">
        <v>10</v>
      </c>
    </row>
    <row r="27" spans="1:26" x14ac:dyDescent="0.25">
      <c r="A27">
        <v>6</v>
      </c>
      <c r="B27">
        <v>70</v>
      </c>
      <c r="C27" t="s">
        <v>26</v>
      </c>
      <c r="D27">
        <v>2.0139</v>
      </c>
      <c r="E27">
        <v>49.66</v>
      </c>
      <c r="F27">
        <v>45.87</v>
      </c>
      <c r="G27">
        <v>50.96</v>
      </c>
      <c r="H27">
        <v>0.83</v>
      </c>
      <c r="I27">
        <v>54</v>
      </c>
      <c r="J27">
        <v>150.07</v>
      </c>
      <c r="K27">
        <v>47.83</v>
      </c>
      <c r="L27">
        <v>7</v>
      </c>
      <c r="M27">
        <v>0</v>
      </c>
      <c r="N27">
        <v>25.24</v>
      </c>
      <c r="O27">
        <v>18742.03</v>
      </c>
      <c r="P27">
        <v>404.67</v>
      </c>
      <c r="Q27">
        <v>3695.11</v>
      </c>
      <c r="R27">
        <v>229.6</v>
      </c>
      <c r="S27">
        <v>134.83000000000001</v>
      </c>
      <c r="T27">
        <v>40470.31</v>
      </c>
      <c r="U27">
        <v>0.59</v>
      </c>
      <c r="V27">
        <v>0.83</v>
      </c>
      <c r="W27">
        <v>6.38</v>
      </c>
      <c r="X27">
        <v>2.4500000000000002</v>
      </c>
      <c r="Y27">
        <v>1</v>
      </c>
      <c r="Z27">
        <v>10</v>
      </c>
    </row>
    <row r="28" spans="1:26" x14ac:dyDescent="0.25">
      <c r="A28">
        <v>0</v>
      </c>
      <c r="B28">
        <v>90</v>
      </c>
      <c r="C28" t="s">
        <v>26</v>
      </c>
      <c r="D28">
        <v>0.86950000000000005</v>
      </c>
      <c r="E28">
        <v>115.01</v>
      </c>
      <c r="F28">
        <v>83.97</v>
      </c>
      <c r="G28">
        <v>6.26</v>
      </c>
      <c r="H28">
        <v>0.1</v>
      </c>
      <c r="I28">
        <v>805</v>
      </c>
      <c r="J28">
        <v>176.73</v>
      </c>
      <c r="K28">
        <v>52.44</v>
      </c>
      <c r="L28">
        <v>1</v>
      </c>
      <c r="M28">
        <v>803</v>
      </c>
      <c r="N28">
        <v>33.29</v>
      </c>
      <c r="O28">
        <v>22031.19</v>
      </c>
      <c r="P28">
        <v>1092.83</v>
      </c>
      <c r="Q28">
        <v>3697.06</v>
      </c>
      <c r="R28">
        <v>1528.09</v>
      </c>
      <c r="S28">
        <v>134.83000000000001</v>
      </c>
      <c r="T28">
        <v>685961.14</v>
      </c>
      <c r="U28">
        <v>0.09</v>
      </c>
      <c r="V28">
        <v>0.45</v>
      </c>
      <c r="W28">
        <v>7.56</v>
      </c>
      <c r="X28">
        <v>40.53</v>
      </c>
      <c r="Y28">
        <v>1</v>
      </c>
      <c r="Z28">
        <v>10</v>
      </c>
    </row>
    <row r="29" spans="1:26" x14ac:dyDescent="0.25">
      <c r="A29">
        <v>1</v>
      </c>
      <c r="B29">
        <v>90</v>
      </c>
      <c r="C29" t="s">
        <v>26</v>
      </c>
      <c r="D29">
        <v>1.4951000000000001</v>
      </c>
      <c r="E29">
        <v>66.88</v>
      </c>
      <c r="F29">
        <v>55.4</v>
      </c>
      <c r="G29">
        <v>13.03</v>
      </c>
      <c r="H29">
        <v>0.2</v>
      </c>
      <c r="I29">
        <v>255</v>
      </c>
      <c r="J29">
        <v>178.21</v>
      </c>
      <c r="K29">
        <v>52.44</v>
      </c>
      <c r="L29">
        <v>2</v>
      </c>
      <c r="M29">
        <v>253</v>
      </c>
      <c r="N29">
        <v>33.770000000000003</v>
      </c>
      <c r="O29">
        <v>22213.89</v>
      </c>
      <c r="P29">
        <v>701.09</v>
      </c>
      <c r="Q29">
        <v>3695.59</v>
      </c>
      <c r="R29">
        <v>554.24</v>
      </c>
      <c r="S29">
        <v>134.83000000000001</v>
      </c>
      <c r="T29">
        <v>201787.54</v>
      </c>
      <c r="U29">
        <v>0.24</v>
      </c>
      <c r="V29">
        <v>0.69</v>
      </c>
      <c r="W29">
        <v>6.66</v>
      </c>
      <c r="X29">
        <v>11.97</v>
      </c>
      <c r="Y29">
        <v>1</v>
      </c>
      <c r="Z29">
        <v>10</v>
      </c>
    </row>
    <row r="30" spans="1:26" x14ac:dyDescent="0.25">
      <c r="A30">
        <v>2</v>
      </c>
      <c r="B30">
        <v>90</v>
      </c>
      <c r="C30" t="s">
        <v>26</v>
      </c>
      <c r="D30">
        <v>1.7210000000000001</v>
      </c>
      <c r="E30">
        <v>58.1</v>
      </c>
      <c r="F30">
        <v>50.35</v>
      </c>
      <c r="G30">
        <v>20.14</v>
      </c>
      <c r="H30">
        <v>0.3</v>
      </c>
      <c r="I30">
        <v>150</v>
      </c>
      <c r="J30">
        <v>179.7</v>
      </c>
      <c r="K30">
        <v>52.44</v>
      </c>
      <c r="L30">
        <v>3</v>
      </c>
      <c r="M30">
        <v>148</v>
      </c>
      <c r="N30">
        <v>34.26</v>
      </c>
      <c r="O30">
        <v>22397.24</v>
      </c>
      <c r="P30">
        <v>618.26</v>
      </c>
      <c r="Q30">
        <v>3695.25</v>
      </c>
      <c r="R30">
        <v>383.94</v>
      </c>
      <c r="S30">
        <v>134.83000000000001</v>
      </c>
      <c r="T30">
        <v>117163.94</v>
      </c>
      <c r="U30">
        <v>0.35</v>
      </c>
      <c r="V30">
        <v>0.76</v>
      </c>
      <c r="W30">
        <v>6.46</v>
      </c>
      <c r="X30">
        <v>6.93</v>
      </c>
      <c r="Y30">
        <v>1</v>
      </c>
      <c r="Z30">
        <v>10</v>
      </c>
    </row>
    <row r="31" spans="1:26" x14ac:dyDescent="0.25">
      <c r="A31">
        <v>3</v>
      </c>
      <c r="B31">
        <v>90</v>
      </c>
      <c r="C31" t="s">
        <v>26</v>
      </c>
      <c r="D31">
        <v>1.8414999999999999</v>
      </c>
      <c r="E31">
        <v>54.3</v>
      </c>
      <c r="F31">
        <v>48.19</v>
      </c>
      <c r="G31">
        <v>27.8</v>
      </c>
      <c r="H31">
        <v>0.39</v>
      </c>
      <c r="I31">
        <v>104</v>
      </c>
      <c r="J31">
        <v>181.19</v>
      </c>
      <c r="K31">
        <v>52.44</v>
      </c>
      <c r="L31">
        <v>4</v>
      </c>
      <c r="M31">
        <v>102</v>
      </c>
      <c r="N31">
        <v>34.75</v>
      </c>
      <c r="O31">
        <v>22581.25</v>
      </c>
      <c r="P31">
        <v>573.16999999999996</v>
      </c>
      <c r="Q31">
        <v>3694.95</v>
      </c>
      <c r="R31">
        <v>310.44</v>
      </c>
      <c r="S31">
        <v>134.83000000000001</v>
      </c>
      <c r="T31">
        <v>80641.13</v>
      </c>
      <c r="U31">
        <v>0.43</v>
      </c>
      <c r="V31">
        <v>0.79</v>
      </c>
      <c r="W31">
        <v>6.39</v>
      </c>
      <c r="X31">
        <v>4.7699999999999996</v>
      </c>
      <c r="Y31">
        <v>1</v>
      </c>
      <c r="Z31">
        <v>10</v>
      </c>
    </row>
    <row r="32" spans="1:26" x14ac:dyDescent="0.25">
      <c r="A32">
        <v>4</v>
      </c>
      <c r="B32">
        <v>90</v>
      </c>
      <c r="C32" t="s">
        <v>26</v>
      </c>
      <c r="D32">
        <v>1.9137</v>
      </c>
      <c r="E32">
        <v>52.25</v>
      </c>
      <c r="F32">
        <v>47.03</v>
      </c>
      <c r="G32">
        <v>35.72</v>
      </c>
      <c r="H32">
        <v>0.49</v>
      </c>
      <c r="I32">
        <v>79</v>
      </c>
      <c r="J32">
        <v>182.69</v>
      </c>
      <c r="K32">
        <v>52.44</v>
      </c>
      <c r="L32">
        <v>5</v>
      </c>
      <c r="M32">
        <v>77</v>
      </c>
      <c r="N32">
        <v>35.25</v>
      </c>
      <c r="O32">
        <v>22766.06</v>
      </c>
      <c r="P32">
        <v>538.92999999999995</v>
      </c>
      <c r="Q32">
        <v>3694.91</v>
      </c>
      <c r="R32">
        <v>271.20999999999998</v>
      </c>
      <c r="S32">
        <v>134.83000000000001</v>
      </c>
      <c r="T32">
        <v>61150.5</v>
      </c>
      <c r="U32">
        <v>0.5</v>
      </c>
      <c r="V32">
        <v>0.81</v>
      </c>
      <c r="W32">
        <v>6.35</v>
      </c>
      <c r="X32">
        <v>3.61</v>
      </c>
      <c r="Y32">
        <v>1</v>
      </c>
      <c r="Z32">
        <v>10</v>
      </c>
    </row>
    <row r="33" spans="1:26" x14ac:dyDescent="0.25">
      <c r="A33">
        <v>5</v>
      </c>
      <c r="B33">
        <v>90</v>
      </c>
      <c r="C33" t="s">
        <v>26</v>
      </c>
      <c r="D33">
        <v>1.9661999999999999</v>
      </c>
      <c r="E33">
        <v>50.86</v>
      </c>
      <c r="F33">
        <v>46.24</v>
      </c>
      <c r="G33">
        <v>44.74</v>
      </c>
      <c r="H33">
        <v>0.57999999999999996</v>
      </c>
      <c r="I33">
        <v>62</v>
      </c>
      <c r="J33">
        <v>184.19</v>
      </c>
      <c r="K33">
        <v>52.44</v>
      </c>
      <c r="L33">
        <v>6</v>
      </c>
      <c r="M33">
        <v>60</v>
      </c>
      <c r="N33">
        <v>35.75</v>
      </c>
      <c r="O33">
        <v>22951.43</v>
      </c>
      <c r="P33">
        <v>508.37</v>
      </c>
      <c r="Q33">
        <v>3694.87</v>
      </c>
      <c r="R33">
        <v>244.57</v>
      </c>
      <c r="S33">
        <v>134.83000000000001</v>
      </c>
      <c r="T33">
        <v>47917.27</v>
      </c>
      <c r="U33">
        <v>0.55000000000000004</v>
      </c>
      <c r="V33">
        <v>0.82</v>
      </c>
      <c r="W33">
        <v>6.32</v>
      </c>
      <c r="X33">
        <v>2.82</v>
      </c>
      <c r="Y33">
        <v>1</v>
      </c>
      <c r="Z33">
        <v>10</v>
      </c>
    </row>
    <row r="34" spans="1:26" x14ac:dyDescent="0.25">
      <c r="A34">
        <v>6</v>
      </c>
      <c r="B34">
        <v>90</v>
      </c>
      <c r="C34" t="s">
        <v>26</v>
      </c>
      <c r="D34">
        <v>2.0021</v>
      </c>
      <c r="E34">
        <v>49.95</v>
      </c>
      <c r="F34">
        <v>45.71</v>
      </c>
      <c r="G34">
        <v>53.78</v>
      </c>
      <c r="H34">
        <v>0.67</v>
      </c>
      <c r="I34">
        <v>51</v>
      </c>
      <c r="J34">
        <v>185.7</v>
      </c>
      <c r="K34">
        <v>52.44</v>
      </c>
      <c r="L34">
        <v>7</v>
      </c>
      <c r="M34">
        <v>46</v>
      </c>
      <c r="N34">
        <v>36.26</v>
      </c>
      <c r="O34">
        <v>23137.49</v>
      </c>
      <c r="P34">
        <v>479.31</v>
      </c>
      <c r="Q34">
        <v>3694.84</v>
      </c>
      <c r="R34">
        <v>226.93</v>
      </c>
      <c r="S34">
        <v>134.83000000000001</v>
      </c>
      <c r="T34">
        <v>39150.33</v>
      </c>
      <c r="U34">
        <v>0.59</v>
      </c>
      <c r="V34">
        <v>0.83</v>
      </c>
      <c r="W34">
        <v>6.3</v>
      </c>
      <c r="X34">
        <v>2.2999999999999998</v>
      </c>
      <c r="Y34">
        <v>1</v>
      </c>
      <c r="Z34">
        <v>10</v>
      </c>
    </row>
    <row r="35" spans="1:26" x14ac:dyDescent="0.25">
      <c r="A35">
        <v>7</v>
      </c>
      <c r="B35">
        <v>90</v>
      </c>
      <c r="C35" t="s">
        <v>26</v>
      </c>
      <c r="D35">
        <v>2.0247000000000002</v>
      </c>
      <c r="E35">
        <v>49.39</v>
      </c>
      <c r="F35">
        <v>45.41</v>
      </c>
      <c r="G35">
        <v>61.92</v>
      </c>
      <c r="H35">
        <v>0.76</v>
      </c>
      <c r="I35">
        <v>44</v>
      </c>
      <c r="J35">
        <v>187.22</v>
      </c>
      <c r="K35">
        <v>52.44</v>
      </c>
      <c r="L35">
        <v>8</v>
      </c>
      <c r="M35">
        <v>19</v>
      </c>
      <c r="N35">
        <v>36.78</v>
      </c>
      <c r="O35">
        <v>23324.240000000002</v>
      </c>
      <c r="P35">
        <v>460.34</v>
      </c>
      <c r="Q35">
        <v>3694.98</v>
      </c>
      <c r="R35">
        <v>215.27</v>
      </c>
      <c r="S35">
        <v>134.83000000000001</v>
      </c>
      <c r="T35">
        <v>33357.72</v>
      </c>
      <c r="U35">
        <v>0.63</v>
      </c>
      <c r="V35">
        <v>0.84</v>
      </c>
      <c r="W35">
        <v>6.33</v>
      </c>
      <c r="X35">
        <v>1.99</v>
      </c>
      <c r="Y35">
        <v>1</v>
      </c>
      <c r="Z35">
        <v>10</v>
      </c>
    </row>
    <row r="36" spans="1:26" x14ac:dyDescent="0.25">
      <c r="A36">
        <v>8</v>
      </c>
      <c r="B36">
        <v>90</v>
      </c>
      <c r="C36" t="s">
        <v>26</v>
      </c>
      <c r="D36">
        <v>2.0261999999999998</v>
      </c>
      <c r="E36">
        <v>49.35</v>
      </c>
      <c r="F36">
        <v>45.4</v>
      </c>
      <c r="G36">
        <v>63.35</v>
      </c>
      <c r="H36">
        <v>0.85</v>
      </c>
      <c r="I36">
        <v>43</v>
      </c>
      <c r="J36">
        <v>188.74</v>
      </c>
      <c r="K36">
        <v>52.44</v>
      </c>
      <c r="L36">
        <v>9</v>
      </c>
      <c r="M36">
        <v>0</v>
      </c>
      <c r="N36">
        <v>37.299999999999997</v>
      </c>
      <c r="O36">
        <v>23511.69</v>
      </c>
      <c r="P36">
        <v>456.52</v>
      </c>
      <c r="Q36">
        <v>3695.02</v>
      </c>
      <c r="R36">
        <v>213.97</v>
      </c>
      <c r="S36">
        <v>134.83000000000001</v>
      </c>
      <c r="T36">
        <v>32713.86</v>
      </c>
      <c r="U36">
        <v>0.63</v>
      </c>
      <c r="V36">
        <v>0.84</v>
      </c>
      <c r="W36">
        <v>6.36</v>
      </c>
      <c r="X36">
        <v>1.99</v>
      </c>
      <c r="Y36">
        <v>1</v>
      </c>
      <c r="Z36">
        <v>10</v>
      </c>
    </row>
    <row r="37" spans="1:26" x14ac:dyDescent="0.25">
      <c r="A37">
        <v>0</v>
      </c>
      <c r="B37">
        <v>10</v>
      </c>
      <c r="C37" t="s">
        <v>26</v>
      </c>
      <c r="D37">
        <v>1.5056</v>
      </c>
      <c r="E37">
        <v>66.42</v>
      </c>
      <c r="F37">
        <v>60.66</v>
      </c>
      <c r="G37">
        <v>9.84</v>
      </c>
      <c r="H37">
        <v>0.64</v>
      </c>
      <c r="I37">
        <v>370</v>
      </c>
      <c r="J37">
        <v>26.11</v>
      </c>
      <c r="K37">
        <v>12.1</v>
      </c>
      <c r="L37">
        <v>1</v>
      </c>
      <c r="M37">
        <v>0</v>
      </c>
      <c r="N37">
        <v>3.01</v>
      </c>
      <c r="O37">
        <v>3454.41</v>
      </c>
      <c r="P37">
        <v>175.63</v>
      </c>
      <c r="Q37">
        <v>3696.79</v>
      </c>
      <c r="R37">
        <v>715.14</v>
      </c>
      <c r="S37">
        <v>134.83000000000001</v>
      </c>
      <c r="T37">
        <v>281660.5</v>
      </c>
      <c r="U37">
        <v>0.19</v>
      </c>
      <c r="V37">
        <v>0.63</v>
      </c>
      <c r="W37">
        <v>7.33</v>
      </c>
      <c r="X37">
        <v>17.23</v>
      </c>
      <c r="Y37">
        <v>1</v>
      </c>
      <c r="Z37">
        <v>10</v>
      </c>
    </row>
    <row r="38" spans="1:26" x14ac:dyDescent="0.25">
      <c r="A38">
        <v>0</v>
      </c>
      <c r="B38">
        <v>45</v>
      </c>
      <c r="C38" t="s">
        <v>26</v>
      </c>
      <c r="D38">
        <v>1.3898999999999999</v>
      </c>
      <c r="E38">
        <v>71.95</v>
      </c>
      <c r="F38">
        <v>61.98</v>
      </c>
      <c r="G38">
        <v>9.59</v>
      </c>
      <c r="H38">
        <v>0.18</v>
      </c>
      <c r="I38">
        <v>388</v>
      </c>
      <c r="J38">
        <v>98.71</v>
      </c>
      <c r="K38">
        <v>39.72</v>
      </c>
      <c r="L38">
        <v>1</v>
      </c>
      <c r="M38">
        <v>386</v>
      </c>
      <c r="N38">
        <v>12.99</v>
      </c>
      <c r="O38">
        <v>12407.75</v>
      </c>
      <c r="P38">
        <v>532.25</v>
      </c>
      <c r="Q38">
        <v>3695.72</v>
      </c>
      <c r="R38">
        <v>778.85</v>
      </c>
      <c r="S38">
        <v>134.83000000000001</v>
      </c>
      <c r="T38">
        <v>313426.11</v>
      </c>
      <c r="U38">
        <v>0.17</v>
      </c>
      <c r="V38">
        <v>0.61</v>
      </c>
      <c r="W38">
        <v>6.86</v>
      </c>
      <c r="X38">
        <v>18.559999999999999</v>
      </c>
      <c r="Y38">
        <v>1</v>
      </c>
      <c r="Z38">
        <v>10</v>
      </c>
    </row>
    <row r="39" spans="1:26" x14ac:dyDescent="0.25">
      <c r="A39">
        <v>1</v>
      </c>
      <c r="B39">
        <v>45</v>
      </c>
      <c r="C39" t="s">
        <v>26</v>
      </c>
      <c r="D39">
        <v>1.8211999999999999</v>
      </c>
      <c r="E39">
        <v>54.91</v>
      </c>
      <c r="F39">
        <v>50</v>
      </c>
      <c r="G39">
        <v>21.13</v>
      </c>
      <c r="H39">
        <v>0.35</v>
      </c>
      <c r="I39">
        <v>142</v>
      </c>
      <c r="J39">
        <v>99.95</v>
      </c>
      <c r="K39">
        <v>39.72</v>
      </c>
      <c r="L39">
        <v>2</v>
      </c>
      <c r="M39">
        <v>140</v>
      </c>
      <c r="N39">
        <v>13.24</v>
      </c>
      <c r="O39">
        <v>12561.45</v>
      </c>
      <c r="P39">
        <v>391.05</v>
      </c>
      <c r="Q39">
        <v>3695.05</v>
      </c>
      <c r="R39">
        <v>371.64</v>
      </c>
      <c r="S39">
        <v>134.83000000000001</v>
      </c>
      <c r="T39">
        <v>111052.64</v>
      </c>
      <c r="U39">
        <v>0.36</v>
      </c>
      <c r="V39">
        <v>0.76</v>
      </c>
      <c r="W39">
        <v>6.47</v>
      </c>
      <c r="X39">
        <v>6.58</v>
      </c>
      <c r="Y39">
        <v>1</v>
      </c>
      <c r="Z39">
        <v>10</v>
      </c>
    </row>
    <row r="40" spans="1:26" x14ac:dyDescent="0.25">
      <c r="A40">
        <v>2</v>
      </c>
      <c r="B40">
        <v>45</v>
      </c>
      <c r="C40" t="s">
        <v>26</v>
      </c>
      <c r="D40">
        <v>1.9574</v>
      </c>
      <c r="E40">
        <v>51.09</v>
      </c>
      <c r="F40">
        <v>47.33</v>
      </c>
      <c r="G40">
        <v>33.020000000000003</v>
      </c>
      <c r="H40">
        <v>0.52</v>
      </c>
      <c r="I40">
        <v>86</v>
      </c>
      <c r="J40">
        <v>101.2</v>
      </c>
      <c r="K40">
        <v>39.72</v>
      </c>
      <c r="L40">
        <v>3</v>
      </c>
      <c r="M40">
        <v>28</v>
      </c>
      <c r="N40">
        <v>13.49</v>
      </c>
      <c r="O40">
        <v>12715.54</v>
      </c>
      <c r="P40">
        <v>336.09</v>
      </c>
      <c r="Q40">
        <v>3695.19</v>
      </c>
      <c r="R40">
        <v>279.14</v>
      </c>
      <c r="S40">
        <v>134.83000000000001</v>
      </c>
      <c r="T40">
        <v>65081.89</v>
      </c>
      <c r="U40">
        <v>0.48</v>
      </c>
      <c r="V40">
        <v>0.8</v>
      </c>
      <c r="W40">
        <v>6.43</v>
      </c>
      <c r="X40">
        <v>3.91</v>
      </c>
      <c r="Y40">
        <v>1</v>
      </c>
      <c r="Z40">
        <v>10</v>
      </c>
    </row>
    <row r="41" spans="1:26" x14ac:dyDescent="0.25">
      <c r="A41">
        <v>3</v>
      </c>
      <c r="B41">
        <v>45</v>
      </c>
      <c r="C41" t="s">
        <v>26</v>
      </c>
      <c r="D41">
        <v>1.96</v>
      </c>
      <c r="E41">
        <v>51.02</v>
      </c>
      <c r="F41">
        <v>47.31</v>
      </c>
      <c r="G41">
        <v>33.79</v>
      </c>
      <c r="H41">
        <v>0.69</v>
      </c>
      <c r="I41">
        <v>84</v>
      </c>
      <c r="J41">
        <v>102.45</v>
      </c>
      <c r="K41">
        <v>39.72</v>
      </c>
      <c r="L41">
        <v>4</v>
      </c>
      <c r="M41">
        <v>0</v>
      </c>
      <c r="N41">
        <v>13.74</v>
      </c>
      <c r="O41">
        <v>12870.03</v>
      </c>
      <c r="P41">
        <v>335.6</v>
      </c>
      <c r="Q41">
        <v>3695.08</v>
      </c>
      <c r="R41">
        <v>276.94</v>
      </c>
      <c r="S41">
        <v>134.83000000000001</v>
      </c>
      <c r="T41">
        <v>63993.4</v>
      </c>
      <c r="U41">
        <v>0.49</v>
      </c>
      <c r="V41">
        <v>0.8</v>
      </c>
      <c r="W41">
        <v>6.47</v>
      </c>
      <c r="X41">
        <v>3.89</v>
      </c>
      <c r="Y41">
        <v>1</v>
      </c>
      <c r="Z41">
        <v>10</v>
      </c>
    </row>
    <row r="42" spans="1:26" x14ac:dyDescent="0.25">
      <c r="A42">
        <v>0</v>
      </c>
      <c r="B42">
        <v>60</v>
      </c>
      <c r="C42" t="s">
        <v>26</v>
      </c>
      <c r="D42">
        <v>1.1981999999999999</v>
      </c>
      <c r="E42">
        <v>83.46</v>
      </c>
      <c r="F42">
        <v>68.27</v>
      </c>
      <c r="G42">
        <v>8.02</v>
      </c>
      <c r="H42">
        <v>0.14000000000000001</v>
      </c>
      <c r="I42">
        <v>511</v>
      </c>
      <c r="J42">
        <v>124.63</v>
      </c>
      <c r="K42">
        <v>45</v>
      </c>
      <c r="L42">
        <v>1</v>
      </c>
      <c r="M42">
        <v>509</v>
      </c>
      <c r="N42">
        <v>18.64</v>
      </c>
      <c r="O42">
        <v>15605.44</v>
      </c>
      <c r="P42">
        <v>697.83</v>
      </c>
      <c r="Q42">
        <v>3696.34</v>
      </c>
      <c r="R42">
        <v>992.3</v>
      </c>
      <c r="S42">
        <v>134.83000000000001</v>
      </c>
      <c r="T42">
        <v>419538.59</v>
      </c>
      <c r="U42">
        <v>0.14000000000000001</v>
      </c>
      <c r="V42">
        <v>0.56000000000000005</v>
      </c>
      <c r="W42">
        <v>7.07</v>
      </c>
      <c r="X42">
        <v>24.83</v>
      </c>
      <c r="Y42">
        <v>1</v>
      </c>
      <c r="Z42">
        <v>10</v>
      </c>
    </row>
    <row r="43" spans="1:26" x14ac:dyDescent="0.25">
      <c r="A43">
        <v>1</v>
      </c>
      <c r="B43">
        <v>60</v>
      </c>
      <c r="C43" t="s">
        <v>26</v>
      </c>
      <c r="D43">
        <v>1.7047000000000001</v>
      </c>
      <c r="E43">
        <v>58.66</v>
      </c>
      <c r="F43">
        <v>51.88</v>
      </c>
      <c r="G43">
        <v>17.100000000000001</v>
      </c>
      <c r="H43">
        <v>0.28000000000000003</v>
      </c>
      <c r="I43">
        <v>182</v>
      </c>
      <c r="J43">
        <v>125.95</v>
      </c>
      <c r="K43">
        <v>45</v>
      </c>
      <c r="L43">
        <v>2</v>
      </c>
      <c r="M43">
        <v>180</v>
      </c>
      <c r="N43">
        <v>18.95</v>
      </c>
      <c r="O43">
        <v>15767.7</v>
      </c>
      <c r="P43">
        <v>501.31</v>
      </c>
      <c r="Q43">
        <v>3695</v>
      </c>
      <c r="R43">
        <v>434.95</v>
      </c>
      <c r="S43">
        <v>134.83000000000001</v>
      </c>
      <c r="T43">
        <v>142508.81</v>
      </c>
      <c r="U43">
        <v>0.31</v>
      </c>
      <c r="V43">
        <v>0.73</v>
      </c>
      <c r="W43">
        <v>6.54</v>
      </c>
      <c r="X43">
        <v>8.4600000000000009</v>
      </c>
      <c r="Y43">
        <v>1</v>
      </c>
      <c r="Z43">
        <v>10</v>
      </c>
    </row>
    <row r="44" spans="1:26" x14ac:dyDescent="0.25">
      <c r="A44">
        <v>2</v>
      </c>
      <c r="B44">
        <v>60</v>
      </c>
      <c r="C44" t="s">
        <v>26</v>
      </c>
      <c r="D44">
        <v>1.8819999999999999</v>
      </c>
      <c r="E44">
        <v>53.13</v>
      </c>
      <c r="F44">
        <v>48.29</v>
      </c>
      <c r="G44">
        <v>27.34</v>
      </c>
      <c r="H44">
        <v>0.42</v>
      </c>
      <c r="I44">
        <v>106</v>
      </c>
      <c r="J44">
        <v>127.27</v>
      </c>
      <c r="K44">
        <v>45</v>
      </c>
      <c r="L44">
        <v>3</v>
      </c>
      <c r="M44">
        <v>104</v>
      </c>
      <c r="N44">
        <v>19.27</v>
      </c>
      <c r="O44">
        <v>15930.42</v>
      </c>
      <c r="P44">
        <v>436.94</v>
      </c>
      <c r="Q44">
        <v>3694.94</v>
      </c>
      <c r="R44">
        <v>313.89999999999998</v>
      </c>
      <c r="S44">
        <v>134.83000000000001</v>
      </c>
      <c r="T44">
        <v>82362.66</v>
      </c>
      <c r="U44">
        <v>0.43</v>
      </c>
      <c r="V44">
        <v>0.79</v>
      </c>
      <c r="W44">
        <v>6.4</v>
      </c>
      <c r="X44">
        <v>4.87</v>
      </c>
      <c r="Y44">
        <v>1</v>
      </c>
      <c r="Z44">
        <v>10</v>
      </c>
    </row>
    <row r="45" spans="1:26" x14ac:dyDescent="0.25">
      <c r="A45">
        <v>3</v>
      </c>
      <c r="B45">
        <v>60</v>
      </c>
      <c r="C45" t="s">
        <v>26</v>
      </c>
      <c r="D45">
        <v>1.9729000000000001</v>
      </c>
      <c r="E45">
        <v>50.69</v>
      </c>
      <c r="F45">
        <v>46.71</v>
      </c>
      <c r="G45">
        <v>38.93</v>
      </c>
      <c r="H45">
        <v>0.55000000000000004</v>
      </c>
      <c r="I45">
        <v>72</v>
      </c>
      <c r="J45">
        <v>128.59</v>
      </c>
      <c r="K45">
        <v>45</v>
      </c>
      <c r="L45">
        <v>4</v>
      </c>
      <c r="M45">
        <v>56</v>
      </c>
      <c r="N45">
        <v>19.59</v>
      </c>
      <c r="O45">
        <v>16093.6</v>
      </c>
      <c r="P45">
        <v>390.22</v>
      </c>
      <c r="Q45">
        <v>3695.19</v>
      </c>
      <c r="R45">
        <v>259.82</v>
      </c>
      <c r="S45">
        <v>134.83000000000001</v>
      </c>
      <c r="T45">
        <v>55493.82</v>
      </c>
      <c r="U45">
        <v>0.52</v>
      </c>
      <c r="V45">
        <v>0.81</v>
      </c>
      <c r="W45">
        <v>6.36</v>
      </c>
      <c r="X45">
        <v>3.3</v>
      </c>
      <c r="Y45">
        <v>1</v>
      </c>
      <c r="Z45">
        <v>10</v>
      </c>
    </row>
    <row r="46" spans="1:26" x14ac:dyDescent="0.25">
      <c r="A46">
        <v>4</v>
      </c>
      <c r="B46">
        <v>60</v>
      </c>
      <c r="C46" t="s">
        <v>26</v>
      </c>
      <c r="D46">
        <v>1.9972000000000001</v>
      </c>
      <c r="E46">
        <v>50.07</v>
      </c>
      <c r="F46">
        <v>46.33</v>
      </c>
      <c r="G46">
        <v>44.12</v>
      </c>
      <c r="H46">
        <v>0.68</v>
      </c>
      <c r="I46">
        <v>63</v>
      </c>
      <c r="J46">
        <v>129.91999999999999</v>
      </c>
      <c r="K46">
        <v>45</v>
      </c>
      <c r="L46">
        <v>5</v>
      </c>
      <c r="M46">
        <v>2</v>
      </c>
      <c r="N46">
        <v>19.920000000000002</v>
      </c>
      <c r="O46">
        <v>16257.24</v>
      </c>
      <c r="P46">
        <v>375.23</v>
      </c>
      <c r="Q46">
        <v>3694.91</v>
      </c>
      <c r="R46">
        <v>244.9</v>
      </c>
      <c r="S46">
        <v>134.83000000000001</v>
      </c>
      <c r="T46">
        <v>48077.82</v>
      </c>
      <c r="U46">
        <v>0.55000000000000004</v>
      </c>
      <c r="V46">
        <v>0.82</v>
      </c>
      <c r="W46">
        <v>6.4</v>
      </c>
      <c r="X46">
        <v>2.91</v>
      </c>
      <c r="Y46">
        <v>1</v>
      </c>
      <c r="Z46">
        <v>10</v>
      </c>
    </row>
    <row r="47" spans="1:26" x14ac:dyDescent="0.25">
      <c r="A47">
        <v>5</v>
      </c>
      <c r="B47">
        <v>60</v>
      </c>
      <c r="C47" t="s">
        <v>26</v>
      </c>
      <c r="D47">
        <v>1.9968999999999999</v>
      </c>
      <c r="E47">
        <v>50.08</v>
      </c>
      <c r="F47">
        <v>46.34</v>
      </c>
      <c r="G47">
        <v>44.13</v>
      </c>
      <c r="H47">
        <v>0.81</v>
      </c>
      <c r="I47">
        <v>63</v>
      </c>
      <c r="J47">
        <v>131.25</v>
      </c>
      <c r="K47">
        <v>45</v>
      </c>
      <c r="L47">
        <v>6</v>
      </c>
      <c r="M47">
        <v>0</v>
      </c>
      <c r="N47">
        <v>20.25</v>
      </c>
      <c r="O47">
        <v>16421.36</v>
      </c>
      <c r="P47">
        <v>378.82</v>
      </c>
      <c r="Q47">
        <v>3694.99</v>
      </c>
      <c r="R47">
        <v>245.05</v>
      </c>
      <c r="S47">
        <v>134.83000000000001</v>
      </c>
      <c r="T47">
        <v>48151.519999999997</v>
      </c>
      <c r="U47">
        <v>0.55000000000000004</v>
      </c>
      <c r="V47">
        <v>0.82</v>
      </c>
      <c r="W47">
        <v>6.41</v>
      </c>
      <c r="X47">
        <v>2.92</v>
      </c>
      <c r="Y47">
        <v>1</v>
      </c>
      <c r="Z47">
        <v>10</v>
      </c>
    </row>
    <row r="48" spans="1:26" x14ac:dyDescent="0.25">
      <c r="A48">
        <v>0</v>
      </c>
      <c r="B48">
        <v>80</v>
      </c>
      <c r="C48" t="s">
        <v>26</v>
      </c>
      <c r="D48">
        <v>0.97470000000000001</v>
      </c>
      <c r="E48">
        <v>102.6</v>
      </c>
      <c r="F48">
        <v>77.91</v>
      </c>
      <c r="G48">
        <v>6.74</v>
      </c>
      <c r="H48">
        <v>0.11</v>
      </c>
      <c r="I48">
        <v>694</v>
      </c>
      <c r="J48">
        <v>159.12</v>
      </c>
      <c r="K48">
        <v>50.28</v>
      </c>
      <c r="L48">
        <v>1</v>
      </c>
      <c r="M48">
        <v>692</v>
      </c>
      <c r="N48">
        <v>27.84</v>
      </c>
      <c r="O48">
        <v>19859.16</v>
      </c>
      <c r="P48">
        <v>944.49</v>
      </c>
      <c r="Q48">
        <v>3696.41</v>
      </c>
      <c r="R48">
        <v>1320.91</v>
      </c>
      <c r="S48">
        <v>134.83000000000001</v>
      </c>
      <c r="T48">
        <v>582927.85</v>
      </c>
      <c r="U48">
        <v>0.1</v>
      </c>
      <c r="V48">
        <v>0.49</v>
      </c>
      <c r="W48">
        <v>7.38</v>
      </c>
      <c r="X48">
        <v>34.479999999999997</v>
      </c>
      <c r="Y48">
        <v>1</v>
      </c>
      <c r="Z48">
        <v>10</v>
      </c>
    </row>
    <row r="49" spans="1:26" x14ac:dyDescent="0.25">
      <c r="A49">
        <v>1</v>
      </c>
      <c r="B49">
        <v>80</v>
      </c>
      <c r="C49" t="s">
        <v>26</v>
      </c>
      <c r="D49">
        <v>1.5626</v>
      </c>
      <c r="E49">
        <v>64</v>
      </c>
      <c r="F49">
        <v>54.23</v>
      </c>
      <c r="G49">
        <v>14.09</v>
      </c>
      <c r="H49">
        <v>0.22</v>
      </c>
      <c r="I49">
        <v>231</v>
      </c>
      <c r="J49">
        <v>160.54</v>
      </c>
      <c r="K49">
        <v>50.28</v>
      </c>
      <c r="L49">
        <v>2</v>
      </c>
      <c r="M49">
        <v>229</v>
      </c>
      <c r="N49">
        <v>28.26</v>
      </c>
      <c r="O49">
        <v>20034.400000000001</v>
      </c>
      <c r="P49">
        <v>635.29999999999995</v>
      </c>
      <c r="Q49">
        <v>3695.36</v>
      </c>
      <c r="R49">
        <v>515.99</v>
      </c>
      <c r="S49">
        <v>134.83000000000001</v>
      </c>
      <c r="T49">
        <v>182782.59</v>
      </c>
      <c r="U49">
        <v>0.26</v>
      </c>
      <c r="V49">
        <v>0.7</v>
      </c>
      <c r="W49">
        <v>6.58</v>
      </c>
      <c r="X49">
        <v>10.81</v>
      </c>
      <c r="Y49">
        <v>1</v>
      </c>
      <c r="Z49">
        <v>10</v>
      </c>
    </row>
    <row r="50" spans="1:26" x14ac:dyDescent="0.25">
      <c r="A50">
        <v>2</v>
      </c>
      <c r="B50">
        <v>80</v>
      </c>
      <c r="C50" t="s">
        <v>26</v>
      </c>
      <c r="D50">
        <v>1.7732000000000001</v>
      </c>
      <c r="E50">
        <v>56.4</v>
      </c>
      <c r="F50">
        <v>49.69</v>
      </c>
      <c r="G50">
        <v>21.92</v>
      </c>
      <c r="H50">
        <v>0.33</v>
      </c>
      <c r="I50">
        <v>136</v>
      </c>
      <c r="J50">
        <v>161.97</v>
      </c>
      <c r="K50">
        <v>50.28</v>
      </c>
      <c r="L50">
        <v>3</v>
      </c>
      <c r="M50">
        <v>134</v>
      </c>
      <c r="N50">
        <v>28.69</v>
      </c>
      <c r="O50">
        <v>20210.21</v>
      </c>
      <c r="P50">
        <v>560.95000000000005</v>
      </c>
      <c r="Q50">
        <v>3695.04</v>
      </c>
      <c r="R50">
        <v>360.94</v>
      </c>
      <c r="S50">
        <v>134.83000000000001</v>
      </c>
      <c r="T50">
        <v>105734.37</v>
      </c>
      <c r="U50">
        <v>0.37</v>
      </c>
      <c r="V50">
        <v>0.77</v>
      </c>
      <c r="W50">
        <v>6.46</v>
      </c>
      <c r="X50">
        <v>6.27</v>
      </c>
      <c r="Y50">
        <v>1</v>
      </c>
      <c r="Z50">
        <v>10</v>
      </c>
    </row>
    <row r="51" spans="1:26" x14ac:dyDescent="0.25">
      <c r="A51">
        <v>3</v>
      </c>
      <c r="B51">
        <v>80</v>
      </c>
      <c r="C51" t="s">
        <v>26</v>
      </c>
      <c r="D51">
        <v>1.8845000000000001</v>
      </c>
      <c r="E51">
        <v>53.07</v>
      </c>
      <c r="F51">
        <v>47.71</v>
      </c>
      <c r="G51">
        <v>30.45</v>
      </c>
      <c r="H51">
        <v>0.43</v>
      </c>
      <c r="I51">
        <v>94</v>
      </c>
      <c r="J51">
        <v>163.4</v>
      </c>
      <c r="K51">
        <v>50.28</v>
      </c>
      <c r="L51">
        <v>4</v>
      </c>
      <c r="M51">
        <v>92</v>
      </c>
      <c r="N51">
        <v>29.12</v>
      </c>
      <c r="O51">
        <v>20386.62</v>
      </c>
      <c r="P51">
        <v>516.27</v>
      </c>
      <c r="Q51">
        <v>3695.04</v>
      </c>
      <c r="R51">
        <v>294.54000000000002</v>
      </c>
      <c r="S51">
        <v>134.83000000000001</v>
      </c>
      <c r="T51">
        <v>72741.84</v>
      </c>
      <c r="U51">
        <v>0.46</v>
      </c>
      <c r="V51">
        <v>0.8</v>
      </c>
      <c r="W51">
        <v>6.37</v>
      </c>
      <c r="X51">
        <v>4.29</v>
      </c>
      <c r="Y51">
        <v>1</v>
      </c>
      <c r="Z51">
        <v>10</v>
      </c>
    </row>
    <row r="52" spans="1:26" x14ac:dyDescent="0.25">
      <c r="A52">
        <v>4</v>
      </c>
      <c r="B52">
        <v>80</v>
      </c>
      <c r="C52" t="s">
        <v>26</v>
      </c>
      <c r="D52">
        <v>1.9548000000000001</v>
      </c>
      <c r="E52">
        <v>51.16</v>
      </c>
      <c r="F52">
        <v>46.58</v>
      </c>
      <c r="G52">
        <v>39.92</v>
      </c>
      <c r="H52">
        <v>0.54</v>
      </c>
      <c r="I52">
        <v>70</v>
      </c>
      <c r="J52">
        <v>164.83</v>
      </c>
      <c r="K52">
        <v>50.28</v>
      </c>
      <c r="L52">
        <v>5</v>
      </c>
      <c r="M52">
        <v>68</v>
      </c>
      <c r="N52">
        <v>29.55</v>
      </c>
      <c r="O52">
        <v>20563.61</v>
      </c>
      <c r="P52">
        <v>480.34</v>
      </c>
      <c r="Q52">
        <v>3694.94</v>
      </c>
      <c r="R52">
        <v>255.73</v>
      </c>
      <c r="S52">
        <v>134.83000000000001</v>
      </c>
      <c r="T52">
        <v>53459.360000000001</v>
      </c>
      <c r="U52">
        <v>0.53</v>
      </c>
      <c r="V52">
        <v>0.82</v>
      </c>
      <c r="W52">
        <v>6.34</v>
      </c>
      <c r="X52">
        <v>3.16</v>
      </c>
      <c r="Y52">
        <v>1</v>
      </c>
      <c r="Z52">
        <v>10</v>
      </c>
    </row>
    <row r="53" spans="1:26" x14ac:dyDescent="0.25">
      <c r="A53">
        <v>5</v>
      </c>
      <c r="B53">
        <v>80</v>
      </c>
      <c r="C53" t="s">
        <v>26</v>
      </c>
      <c r="D53">
        <v>2.0007999999999999</v>
      </c>
      <c r="E53">
        <v>49.98</v>
      </c>
      <c r="F53">
        <v>45.88</v>
      </c>
      <c r="G53">
        <v>50.06</v>
      </c>
      <c r="H53">
        <v>0.64</v>
      </c>
      <c r="I53">
        <v>55</v>
      </c>
      <c r="J53">
        <v>166.27</v>
      </c>
      <c r="K53">
        <v>50.28</v>
      </c>
      <c r="L53">
        <v>6</v>
      </c>
      <c r="M53">
        <v>47</v>
      </c>
      <c r="N53">
        <v>29.99</v>
      </c>
      <c r="O53">
        <v>20741.2</v>
      </c>
      <c r="P53">
        <v>444.85</v>
      </c>
      <c r="Q53">
        <v>3694.82</v>
      </c>
      <c r="R53">
        <v>232.68</v>
      </c>
      <c r="S53">
        <v>134.83000000000001</v>
      </c>
      <c r="T53">
        <v>42006.75</v>
      </c>
      <c r="U53">
        <v>0.57999999999999996</v>
      </c>
      <c r="V53">
        <v>0.83</v>
      </c>
      <c r="W53">
        <v>6.31</v>
      </c>
      <c r="X53">
        <v>2.4700000000000002</v>
      </c>
      <c r="Y53">
        <v>1</v>
      </c>
      <c r="Z53">
        <v>10</v>
      </c>
    </row>
    <row r="54" spans="1:26" x14ac:dyDescent="0.25">
      <c r="A54">
        <v>6</v>
      </c>
      <c r="B54">
        <v>80</v>
      </c>
      <c r="C54" t="s">
        <v>26</v>
      </c>
      <c r="D54">
        <v>2.0213999999999999</v>
      </c>
      <c r="E54">
        <v>49.47</v>
      </c>
      <c r="F54">
        <v>45.6</v>
      </c>
      <c r="G54">
        <v>57</v>
      </c>
      <c r="H54">
        <v>0.74</v>
      </c>
      <c r="I54">
        <v>48</v>
      </c>
      <c r="J54">
        <v>167.72</v>
      </c>
      <c r="K54">
        <v>50.28</v>
      </c>
      <c r="L54">
        <v>7</v>
      </c>
      <c r="M54">
        <v>7</v>
      </c>
      <c r="N54">
        <v>30.44</v>
      </c>
      <c r="O54">
        <v>20919.39</v>
      </c>
      <c r="P54">
        <v>428.37</v>
      </c>
      <c r="Q54">
        <v>3695.07</v>
      </c>
      <c r="R54">
        <v>220.98</v>
      </c>
      <c r="S54">
        <v>134.83000000000001</v>
      </c>
      <c r="T54">
        <v>36190.47</v>
      </c>
      <c r="U54">
        <v>0.61</v>
      </c>
      <c r="V54">
        <v>0.83</v>
      </c>
      <c r="W54">
        <v>6.36</v>
      </c>
      <c r="X54">
        <v>2.1800000000000002</v>
      </c>
      <c r="Y54">
        <v>1</v>
      </c>
      <c r="Z54">
        <v>10</v>
      </c>
    </row>
    <row r="55" spans="1:26" x14ac:dyDescent="0.25">
      <c r="A55">
        <v>7</v>
      </c>
      <c r="B55">
        <v>80</v>
      </c>
      <c r="C55" t="s">
        <v>26</v>
      </c>
      <c r="D55">
        <v>2.0209000000000001</v>
      </c>
      <c r="E55">
        <v>49.48</v>
      </c>
      <c r="F55">
        <v>45.61</v>
      </c>
      <c r="G55">
        <v>57.01</v>
      </c>
      <c r="H55">
        <v>0.84</v>
      </c>
      <c r="I55">
        <v>48</v>
      </c>
      <c r="J55">
        <v>169.17</v>
      </c>
      <c r="K55">
        <v>50.28</v>
      </c>
      <c r="L55">
        <v>8</v>
      </c>
      <c r="M55">
        <v>0</v>
      </c>
      <c r="N55">
        <v>30.89</v>
      </c>
      <c r="O55">
        <v>21098.19</v>
      </c>
      <c r="P55">
        <v>430.73</v>
      </c>
      <c r="Q55">
        <v>3695.25</v>
      </c>
      <c r="R55">
        <v>221.11</v>
      </c>
      <c r="S55">
        <v>134.83000000000001</v>
      </c>
      <c r="T55">
        <v>36255.949999999997</v>
      </c>
      <c r="U55">
        <v>0.61</v>
      </c>
      <c r="V55">
        <v>0.83</v>
      </c>
      <c r="W55">
        <v>6.36</v>
      </c>
      <c r="X55">
        <v>2.19</v>
      </c>
      <c r="Y55">
        <v>1</v>
      </c>
      <c r="Z55">
        <v>10</v>
      </c>
    </row>
    <row r="56" spans="1:26" x14ac:dyDescent="0.25">
      <c r="A56">
        <v>0</v>
      </c>
      <c r="B56">
        <v>35</v>
      </c>
      <c r="C56" t="s">
        <v>26</v>
      </c>
      <c r="D56">
        <v>1.5347999999999999</v>
      </c>
      <c r="E56">
        <v>65.16</v>
      </c>
      <c r="F56">
        <v>57.96</v>
      </c>
      <c r="G56">
        <v>11.29</v>
      </c>
      <c r="H56">
        <v>0.22</v>
      </c>
      <c r="I56">
        <v>308</v>
      </c>
      <c r="J56">
        <v>80.84</v>
      </c>
      <c r="K56">
        <v>35.1</v>
      </c>
      <c r="L56">
        <v>1</v>
      </c>
      <c r="M56">
        <v>306</v>
      </c>
      <c r="N56">
        <v>9.74</v>
      </c>
      <c r="O56">
        <v>10204.209999999999</v>
      </c>
      <c r="P56">
        <v>422.57</v>
      </c>
      <c r="Q56">
        <v>3695.35</v>
      </c>
      <c r="R56">
        <v>642.52</v>
      </c>
      <c r="S56">
        <v>134.83000000000001</v>
      </c>
      <c r="T56">
        <v>245663.11</v>
      </c>
      <c r="U56">
        <v>0.21</v>
      </c>
      <c r="V56">
        <v>0.66</v>
      </c>
      <c r="W56">
        <v>6.71</v>
      </c>
      <c r="X56">
        <v>14.54</v>
      </c>
      <c r="Y56">
        <v>1</v>
      </c>
      <c r="Z56">
        <v>10</v>
      </c>
    </row>
    <row r="57" spans="1:26" x14ac:dyDescent="0.25">
      <c r="A57">
        <v>1</v>
      </c>
      <c r="B57">
        <v>35</v>
      </c>
      <c r="C57" t="s">
        <v>26</v>
      </c>
      <c r="D57">
        <v>1.8992</v>
      </c>
      <c r="E57">
        <v>52.65</v>
      </c>
      <c r="F57">
        <v>48.77</v>
      </c>
      <c r="G57">
        <v>25.22</v>
      </c>
      <c r="H57">
        <v>0.43</v>
      </c>
      <c r="I57">
        <v>116</v>
      </c>
      <c r="J57">
        <v>82.04</v>
      </c>
      <c r="K57">
        <v>35.1</v>
      </c>
      <c r="L57">
        <v>2</v>
      </c>
      <c r="M57">
        <v>67</v>
      </c>
      <c r="N57">
        <v>9.94</v>
      </c>
      <c r="O57">
        <v>10352.530000000001</v>
      </c>
      <c r="P57">
        <v>308.52999999999997</v>
      </c>
      <c r="Q57">
        <v>3695.13</v>
      </c>
      <c r="R57">
        <v>327.74</v>
      </c>
      <c r="S57">
        <v>134.83000000000001</v>
      </c>
      <c r="T57">
        <v>89233.17</v>
      </c>
      <c r="U57">
        <v>0.41</v>
      </c>
      <c r="V57">
        <v>0.78</v>
      </c>
      <c r="W57">
        <v>6.48</v>
      </c>
      <c r="X57">
        <v>5.35</v>
      </c>
      <c r="Y57">
        <v>1</v>
      </c>
      <c r="Z57">
        <v>10</v>
      </c>
    </row>
    <row r="58" spans="1:26" x14ac:dyDescent="0.25">
      <c r="A58">
        <v>2</v>
      </c>
      <c r="B58">
        <v>35</v>
      </c>
      <c r="C58" t="s">
        <v>26</v>
      </c>
      <c r="D58">
        <v>1.9198</v>
      </c>
      <c r="E58">
        <v>52.09</v>
      </c>
      <c r="F58">
        <v>48.35</v>
      </c>
      <c r="G58">
        <v>27.11</v>
      </c>
      <c r="H58">
        <v>0.63</v>
      </c>
      <c r="I58">
        <v>107</v>
      </c>
      <c r="J58">
        <v>83.25</v>
      </c>
      <c r="K58">
        <v>35.1</v>
      </c>
      <c r="L58">
        <v>3</v>
      </c>
      <c r="M58">
        <v>0</v>
      </c>
      <c r="N58">
        <v>10.15</v>
      </c>
      <c r="O58">
        <v>10501.19</v>
      </c>
      <c r="P58">
        <v>303.33999999999997</v>
      </c>
      <c r="Q58">
        <v>3695.16</v>
      </c>
      <c r="R58">
        <v>311.08</v>
      </c>
      <c r="S58">
        <v>134.83000000000001</v>
      </c>
      <c r="T58">
        <v>80948.53</v>
      </c>
      <c r="U58">
        <v>0.43</v>
      </c>
      <c r="V58">
        <v>0.79</v>
      </c>
      <c r="W58">
        <v>6.54</v>
      </c>
      <c r="X58">
        <v>4.9400000000000004</v>
      </c>
      <c r="Y58">
        <v>1</v>
      </c>
      <c r="Z58">
        <v>10</v>
      </c>
    </row>
    <row r="59" spans="1:26" x14ac:dyDescent="0.25">
      <c r="A59">
        <v>0</v>
      </c>
      <c r="B59">
        <v>50</v>
      </c>
      <c r="C59" t="s">
        <v>26</v>
      </c>
      <c r="D59">
        <v>1.3216000000000001</v>
      </c>
      <c r="E59">
        <v>75.67</v>
      </c>
      <c r="F59">
        <v>64.099999999999994</v>
      </c>
      <c r="G59">
        <v>8.9600000000000009</v>
      </c>
      <c r="H59">
        <v>0.16</v>
      </c>
      <c r="I59">
        <v>429</v>
      </c>
      <c r="J59">
        <v>107.41</v>
      </c>
      <c r="K59">
        <v>41.65</v>
      </c>
      <c r="L59">
        <v>1</v>
      </c>
      <c r="M59">
        <v>427</v>
      </c>
      <c r="N59">
        <v>14.77</v>
      </c>
      <c r="O59">
        <v>13481.73</v>
      </c>
      <c r="P59">
        <v>587.36</v>
      </c>
      <c r="Q59">
        <v>3695.65</v>
      </c>
      <c r="R59">
        <v>849.43</v>
      </c>
      <c r="S59">
        <v>134.83000000000001</v>
      </c>
      <c r="T59">
        <v>348510</v>
      </c>
      <c r="U59">
        <v>0.16</v>
      </c>
      <c r="V59">
        <v>0.59</v>
      </c>
      <c r="W59">
        <v>6.96</v>
      </c>
      <c r="X59">
        <v>20.67</v>
      </c>
      <c r="Y59">
        <v>1</v>
      </c>
      <c r="Z59">
        <v>10</v>
      </c>
    </row>
    <row r="60" spans="1:26" x14ac:dyDescent="0.25">
      <c r="A60">
        <v>1</v>
      </c>
      <c r="B60">
        <v>50</v>
      </c>
      <c r="C60" t="s">
        <v>26</v>
      </c>
      <c r="D60">
        <v>1.7815000000000001</v>
      </c>
      <c r="E60">
        <v>56.13</v>
      </c>
      <c r="F60">
        <v>50.63</v>
      </c>
      <c r="G60">
        <v>19.47</v>
      </c>
      <c r="H60">
        <v>0.32</v>
      </c>
      <c r="I60">
        <v>156</v>
      </c>
      <c r="J60">
        <v>108.68</v>
      </c>
      <c r="K60">
        <v>41.65</v>
      </c>
      <c r="L60">
        <v>2</v>
      </c>
      <c r="M60">
        <v>154</v>
      </c>
      <c r="N60">
        <v>15.03</v>
      </c>
      <c r="O60">
        <v>13638.32</v>
      </c>
      <c r="P60">
        <v>429.21</v>
      </c>
      <c r="Q60">
        <v>3695.26</v>
      </c>
      <c r="R60">
        <v>393.25</v>
      </c>
      <c r="S60">
        <v>134.83000000000001</v>
      </c>
      <c r="T60">
        <v>121787.01</v>
      </c>
      <c r="U60">
        <v>0.34</v>
      </c>
      <c r="V60">
        <v>0.75</v>
      </c>
      <c r="W60">
        <v>6.48</v>
      </c>
      <c r="X60">
        <v>7.21</v>
      </c>
      <c r="Y60">
        <v>1</v>
      </c>
      <c r="Z60">
        <v>10</v>
      </c>
    </row>
    <row r="61" spans="1:26" x14ac:dyDescent="0.25">
      <c r="A61">
        <v>2</v>
      </c>
      <c r="B61">
        <v>50</v>
      </c>
      <c r="C61" t="s">
        <v>26</v>
      </c>
      <c r="D61">
        <v>1.9421999999999999</v>
      </c>
      <c r="E61">
        <v>51.49</v>
      </c>
      <c r="F61">
        <v>47.47</v>
      </c>
      <c r="G61">
        <v>32.01</v>
      </c>
      <c r="H61">
        <v>0.48</v>
      </c>
      <c r="I61">
        <v>89</v>
      </c>
      <c r="J61">
        <v>109.96</v>
      </c>
      <c r="K61">
        <v>41.65</v>
      </c>
      <c r="L61">
        <v>3</v>
      </c>
      <c r="M61">
        <v>79</v>
      </c>
      <c r="N61">
        <v>15.31</v>
      </c>
      <c r="O61">
        <v>13795.21</v>
      </c>
      <c r="P61">
        <v>364.54</v>
      </c>
      <c r="Q61">
        <v>3695.07</v>
      </c>
      <c r="R61">
        <v>285.22000000000003</v>
      </c>
      <c r="S61">
        <v>134.83000000000001</v>
      </c>
      <c r="T61">
        <v>68109.850000000006</v>
      </c>
      <c r="U61">
        <v>0.47</v>
      </c>
      <c r="V61">
        <v>0.8</v>
      </c>
      <c r="W61">
        <v>6.4</v>
      </c>
      <c r="X61">
        <v>4.0599999999999996</v>
      </c>
      <c r="Y61">
        <v>1</v>
      </c>
      <c r="Z61">
        <v>10</v>
      </c>
    </row>
    <row r="62" spans="1:26" x14ac:dyDescent="0.25">
      <c r="A62">
        <v>3</v>
      </c>
      <c r="B62">
        <v>50</v>
      </c>
      <c r="C62" t="s">
        <v>26</v>
      </c>
      <c r="D62">
        <v>1.9772000000000001</v>
      </c>
      <c r="E62">
        <v>50.58</v>
      </c>
      <c r="F62">
        <v>46.87</v>
      </c>
      <c r="G62">
        <v>37.5</v>
      </c>
      <c r="H62">
        <v>0.63</v>
      </c>
      <c r="I62">
        <v>75</v>
      </c>
      <c r="J62">
        <v>111.23</v>
      </c>
      <c r="K62">
        <v>41.65</v>
      </c>
      <c r="L62">
        <v>4</v>
      </c>
      <c r="M62">
        <v>1</v>
      </c>
      <c r="N62">
        <v>15.58</v>
      </c>
      <c r="O62">
        <v>13952.52</v>
      </c>
      <c r="P62">
        <v>347.3</v>
      </c>
      <c r="Q62">
        <v>3695.14</v>
      </c>
      <c r="R62">
        <v>262.95999999999998</v>
      </c>
      <c r="S62">
        <v>134.83000000000001</v>
      </c>
      <c r="T62">
        <v>57048.76</v>
      </c>
      <c r="U62">
        <v>0.51</v>
      </c>
      <c r="V62">
        <v>0.81</v>
      </c>
      <c r="W62">
        <v>6.43</v>
      </c>
      <c r="X62">
        <v>3.45</v>
      </c>
      <c r="Y62">
        <v>1</v>
      </c>
      <c r="Z62">
        <v>10</v>
      </c>
    </row>
    <row r="63" spans="1:26" x14ac:dyDescent="0.25">
      <c r="A63">
        <v>4</v>
      </c>
      <c r="B63">
        <v>50</v>
      </c>
      <c r="C63" t="s">
        <v>26</v>
      </c>
      <c r="D63">
        <v>1.9772000000000001</v>
      </c>
      <c r="E63">
        <v>50.58</v>
      </c>
      <c r="F63">
        <v>46.87</v>
      </c>
      <c r="G63">
        <v>37.5</v>
      </c>
      <c r="H63">
        <v>0.78</v>
      </c>
      <c r="I63">
        <v>75</v>
      </c>
      <c r="J63">
        <v>112.51</v>
      </c>
      <c r="K63">
        <v>41.65</v>
      </c>
      <c r="L63">
        <v>5</v>
      </c>
      <c r="M63">
        <v>0</v>
      </c>
      <c r="N63">
        <v>15.86</v>
      </c>
      <c r="O63">
        <v>14110.24</v>
      </c>
      <c r="P63">
        <v>350.97</v>
      </c>
      <c r="Q63">
        <v>3695.08</v>
      </c>
      <c r="R63">
        <v>262.97000000000003</v>
      </c>
      <c r="S63">
        <v>134.83000000000001</v>
      </c>
      <c r="T63">
        <v>57054.22</v>
      </c>
      <c r="U63">
        <v>0.51</v>
      </c>
      <c r="V63">
        <v>0.81</v>
      </c>
      <c r="W63">
        <v>6.43</v>
      </c>
      <c r="X63">
        <v>3.46</v>
      </c>
      <c r="Y63">
        <v>1</v>
      </c>
      <c r="Z63">
        <v>10</v>
      </c>
    </row>
    <row r="64" spans="1:26" x14ac:dyDescent="0.25">
      <c r="A64">
        <v>0</v>
      </c>
      <c r="B64">
        <v>25</v>
      </c>
      <c r="C64" t="s">
        <v>26</v>
      </c>
      <c r="D64">
        <v>1.7022999999999999</v>
      </c>
      <c r="E64">
        <v>58.74</v>
      </c>
      <c r="F64">
        <v>53.87</v>
      </c>
      <c r="G64">
        <v>14.56</v>
      </c>
      <c r="H64">
        <v>0.28000000000000003</v>
      </c>
      <c r="I64">
        <v>222</v>
      </c>
      <c r="J64">
        <v>61.76</v>
      </c>
      <c r="K64">
        <v>28.92</v>
      </c>
      <c r="L64">
        <v>1</v>
      </c>
      <c r="M64">
        <v>211</v>
      </c>
      <c r="N64">
        <v>6.84</v>
      </c>
      <c r="O64">
        <v>7851.41</v>
      </c>
      <c r="P64">
        <v>304.39999999999998</v>
      </c>
      <c r="Q64">
        <v>3695.4</v>
      </c>
      <c r="R64">
        <v>503.26</v>
      </c>
      <c r="S64">
        <v>134.83000000000001</v>
      </c>
      <c r="T64">
        <v>176463.4</v>
      </c>
      <c r="U64">
        <v>0.27</v>
      </c>
      <c r="V64">
        <v>0.71</v>
      </c>
      <c r="W64">
        <v>6.58</v>
      </c>
      <c r="X64">
        <v>10.44</v>
      </c>
      <c r="Y64">
        <v>1</v>
      </c>
      <c r="Z64">
        <v>10</v>
      </c>
    </row>
    <row r="65" spans="1:26" x14ac:dyDescent="0.25">
      <c r="A65">
        <v>1</v>
      </c>
      <c r="B65">
        <v>25</v>
      </c>
      <c r="C65" t="s">
        <v>26</v>
      </c>
      <c r="D65">
        <v>1.8451</v>
      </c>
      <c r="E65">
        <v>54.2</v>
      </c>
      <c r="F65">
        <v>50.33</v>
      </c>
      <c r="G65">
        <v>20.27</v>
      </c>
      <c r="H65">
        <v>0.55000000000000004</v>
      </c>
      <c r="I65">
        <v>149</v>
      </c>
      <c r="J65">
        <v>62.92</v>
      </c>
      <c r="K65">
        <v>28.92</v>
      </c>
      <c r="L65">
        <v>2</v>
      </c>
      <c r="M65">
        <v>0</v>
      </c>
      <c r="N65">
        <v>7</v>
      </c>
      <c r="O65">
        <v>7994.37</v>
      </c>
      <c r="P65">
        <v>267.24</v>
      </c>
      <c r="Q65">
        <v>3695.73</v>
      </c>
      <c r="R65">
        <v>376.37</v>
      </c>
      <c r="S65">
        <v>134.83000000000001</v>
      </c>
      <c r="T65">
        <v>113381.97</v>
      </c>
      <c r="U65">
        <v>0.36</v>
      </c>
      <c r="V65">
        <v>0.76</v>
      </c>
      <c r="W65">
        <v>6.66</v>
      </c>
      <c r="X65">
        <v>6.91</v>
      </c>
      <c r="Y65">
        <v>1</v>
      </c>
      <c r="Z65">
        <v>10</v>
      </c>
    </row>
    <row r="66" spans="1:26" x14ac:dyDescent="0.25">
      <c r="A66">
        <v>0</v>
      </c>
      <c r="B66">
        <v>85</v>
      </c>
      <c r="C66" t="s">
        <v>26</v>
      </c>
      <c r="D66">
        <v>0.92069999999999996</v>
      </c>
      <c r="E66">
        <v>108.62</v>
      </c>
      <c r="F66">
        <v>80.89</v>
      </c>
      <c r="G66">
        <v>6.49</v>
      </c>
      <c r="H66">
        <v>0.11</v>
      </c>
      <c r="I66">
        <v>748</v>
      </c>
      <c r="J66">
        <v>167.88</v>
      </c>
      <c r="K66">
        <v>51.39</v>
      </c>
      <c r="L66">
        <v>1</v>
      </c>
      <c r="M66">
        <v>746</v>
      </c>
      <c r="N66">
        <v>30.49</v>
      </c>
      <c r="O66">
        <v>20939.59</v>
      </c>
      <c r="P66">
        <v>1017.16</v>
      </c>
      <c r="Q66">
        <v>3697.18</v>
      </c>
      <c r="R66">
        <v>1420.98</v>
      </c>
      <c r="S66">
        <v>134.83000000000001</v>
      </c>
      <c r="T66">
        <v>632690.21</v>
      </c>
      <c r="U66">
        <v>0.09</v>
      </c>
      <c r="V66">
        <v>0.47</v>
      </c>
      <c r="W66">
        <v>7.51</v>
      </c>
      <c r="X66">
        <v>37.450000000000003</v>
      </c>
      <c r="Y66">
        <v>1</v>
      </c>
      <c r="Z66">
        <v>10</v>
      </c>
    </row>
    <row r="67" spans="1:26" x14ac:dyDescent="0.25">
      <c r="A67">
        <v>1</v>
      </c>
      <c r="B67">
        <v>85</v>
      </c>
      <c r="C67" t="s">
        <v>26</v>
      </c>
      <c r="D67">
        <v>1.5286999999999999</v>
      </c>
      <c r="E67">
        <v>65.42</v>
      </c>
      <c r="F67">
        <v>54.81</v>
      </c>
      <c r="G67">
        <v>13.53</v>
      </c>
      <c r="H67">
        <v>0.21</v>
      </c>
      <c r="I67">
        <v>243</v>
      </c>
      <c r="J67">
        <v>169.33</v>
      </c>
      <c r="K67">
        <v>51.39</v>
      </c>
      <c r="L67">
        <v>2</v>
      </c>
      <c r="M67">
        <v>241</v>
      </c>
      <c r="N67">
        <v>30.94</v>
      </c>
      <c r="O67">
        <v>21118.46</v>
      </c>
      <c r="P67">
        <v>668.31</v>
      </c>
      <c r="Q67">
        <v>3695.54</v>
      </c>
      <c r="R67">
        <v>535.07000000000005</v>
      </c>
      <c r="S67">
        <v>134.83000000000001</v>
      </c>
      <c r="T67">
        <v>192263.96</v>
      </c>
      <c r="U67">
        <v>0.25</v>
      </c>
      <c r="V67">
        <v>0.69</v>
      </c>
      <c r="W67">
        <v>6.62</v>
      </c>
      <c r="X67">
        <v>11.39</v>
      </c>
      <c r="Y67">
        <v>1</v>
      </c>
      <c r="Z67">
        <v>10</v>
      </c>
    </row>
    <row r="68" spans="1:26" x14ac:dyDescent="0.25">
      <c r="A68">
        <v>2</v>
      </c>
      <c r="B68">
        <v>85</v>
      </c>
      <c r="C68" t="s">
        <v>26</v>
      </c>
      <c r="D68">
        <v>1.7467999999999999</v>
      </c>
      <c r="E68">
        <v>57.25</v>
      </c>
      <c r="F68">
        <v>50.03</v>
      </c>
      <c r="G68">
        <v>20.99</v>
      </c>
      <c r="H68">
        <v>0.31</v>
      </c>
      <c r="I68">
        <v>143</v>
      </c>
      <c r="J68">
        <v>170.79</v>
      </c>
      <c r="K68">
        <v>51.39</v>
      </c>
      <c r="L68">
        <v>3</v>
      </c>
      <c r="M68">
        <v>141</v>
      </c>
      <c r="N68">
        <v>31.4</v>
      </c>
      <c r="O68">
        <v>21297.94</v>
      </c>
      <c r="P68">
        <v>590</v>
      </c>
      <c r="Q68">
        <v>3695.09</v>
      </c>
      <c r="R68">
        <v>372.8</v>
      </c>
      <c r="S68">
        <v>134.83000000000001</v>
      </c>
      <c r="T68">
        <v>111627.82</v>
      </c>
      <c r="U68">
        <v>0.36</v>
      </c>
      <c r="V68">
        <v>0.76</v>
      </c>
      <c r="W68">
        <v>6.46</v>
      </c>
      <c r="X68">
        <v>6.61</v>
      </c>
      <c r="Y68">
        <v>1</v>
      </c>
      <c r="Z68">
        <v>10</v>
      </c>
    </row>
    <row r="69" spans="1:26" x14ac:dyDescent="0.25">
      <c r="A69">
        <v>3</v>
      </c>
      <c r="B69">
        <v>85</v>
      </c>
      <c r="C69" t="s">
        <v>26</v>
      </c>
      <c r="D69">
        <v>1.8645</v>
      </c>
      <c r="E69">
        <v>53.63</v>
      </c>
      <c r="F69">
        <v>47.91</v>
      </c>
      <c r="G69">
        <v>29.03</v>
      </c>
      <c r="H69">
        <v>0.41</v>
      </c>
      <c r="I69">
        <v>99</v>
      </c>
      <c r="J69">
        <v>172.25</v>
      </c>
      <c r="K69">
        <v>51.39</v>
      </c>
      <c r="L69">
        <v>4</v>
      </c>
      <c r="M69">
        <v>97</v>
      </c>
      <c r="N69">
        <v>31.86</v>
      </c>
      <c r="O69">
        <v>21478.05</v>
      </c>
      <c r="P69">
        <v>544.66</v>
      </c>
      <c r="Q69">
        <v>3694.99</v>
      </c>
      <c r="R69">
        <v>300.95</v>
      </c>
      <c r="S69">
        <v>134.83000000000001</v>
      </c>
      <c r="T69">
        <v>75923.55</v>
      </c>
      <c r="U69">
        <v>0.45</v>
      </c>
      <c r="V69">
        <v>0.79</v>
      </c>
      <c r="W69">
        <v>6.38</v>
      </c>
      <c r="X69">
        <v>4.49</v>
      </c>
      <c r="Y69">
        <v>1</v>
      </c>
      <c r="Z69">
        <v>10</v>
      </c>
    </row>
    <row r="70" spans="1:26" x14ac:dyDescent="0.25">
      <c r="A70">
        <v>4</v>
      </c>
      <c r="B70">
        <v>85</v>
      </c>
      <c r="C70" t="s">
        <v>26</v>
      </c>
      <c r="D70">
        <v>1.9363999999999999</v>
      </c>
      <c r="E70">
        <v>51.64</v>
      </c>
      <c r="F70">
        <v>46.76</v>
      </c>
      <c r="G70">
        <v>37.92</v>
      </c>
      <c r="H70">
        <v>0.51</v>
      </c>
      <c r="I70">
        <v>74</v>
      </c>
      <c r="J70">
        <v>173.71</v>
      </c>
      <c r="K70">
        <v>51.39</v>
      </c>
      <c r="L70">
        <v>5</v>
      </c>
      <c r="M70">
        <v>72</v>
      </c>
      <c r="N70">
        <v>32.32</v>
      </c>
      <c r="O70">
        <v>21658.78</v>
      </c>
      <c r="P70">
        <v>508.77</v>
      </c>
      <c r="Q70">
        <v>3695</v>
      </c>
      <c r="R70">
        <v>262.02999999999997</v>
      </c>
      <c r="S70">
        <v>134.83000000000001</v>
      </c>
      <c r="T70">
        <v>56585.73</v>
      </c>
      <c r="U70">
        <v>0.51</v>
      </c>
      <c r="V70">
        <v>0.81</v>
      </c>
      <c r="W70">
        <v>6.35</v>
      </c>
      <c r="X70">
        <v>3.35</v>
      </c>
      <c r="Y70">
        <v>1</v>
      </c>
      <c r="Z70">
        <v>10</v>
      </c>
    </row>
    <row r="71" spans="1:26" x14ac:dyDescent="0.25">
      <c r="A71">
        <v>5</v>
      </c>
      <c r="B71">
        <v>85</v>
      </c>
      <c r="C71" t="s">
        <v>26</v>
      </c>
      <c r="D71">
        <v>1.9864999999999999</v>
      </c>
      <c r="E71">
        <v>50.34</v>
      </c>
      <c r="F71">
        <v>46</v>
      </c>
      <c r="G71">
        <v>47.59</v>
      </c>
      <c r="H71">
        <v>0.61</v>
      </c>
      <c r="I71">
        <v>58</v>
      </c>
      <c r="J71">
        <v>175.18</v>
      </c>
      <c r="K71">
        <v>51.39</v>
      </c>
      <c r="L71">
        <v>6</v>
      </c>
      <c r="M71">
        <v>56</v>
      </c>
      <c r="N71">
        <v>32.79</v>
      </c>
      <c r="O71">
        <v>21840.16</v>
      </c>
      <c r="P71">
        <v>475.98</v>
      </c>
      <c r="Q71">
        <v>3694.88</v>
      </c>
      <c r="R71">
        <v>236.34</v>
      </c>
      <c r="S71">
        <v>134.83000000000001</v>
      </c>
      <c r="T71">
        <v>43824.68</v>
      </c>
      <c r="U71">
        <v>0.56999999999999995</v>
      </c>
      <c r="V71">
        <v>0.83</v>
      </c>
      <c r="W71">
        <v>6.32</v>
      </c>
      <c r="X71">
        <v>2.58</v>
      </c>
      <c r="Y71">
        <v>1</v>
      </c>
      <c r="Z71">
        <v>10</v>
      </c>
    </row>
    <row r="72" spans="1:26" x14ac:dyDescent="0.25">
      <c r="A72">
        <v>6</v>
      </c>
      <c r="B72">
        <v>85</v>
      </c>
      <c r="C72" t="s">
        <v>26</v>
      </c>
      <c r="D72">
        <v>2.0167000000000002</v>
      </c>
      <c r="E72">
        <v>49.59</v>
      </c>
      <c r="F72">
        <v>45.59</v>
      </c>
      <c r="G72">
        <v>56.98</v>
      </c>
      <c r="H72">
        <v>0.7</v>
      </c>
      <c r="I72">
        <v>48</v>
      </c>
      <c r="J72">
        <v>176.66</v>
      </c>
      <c r="K72">
        <v>51.39</v>
      </c>
      <c r="L72">
        <v>7</v>
      </c>
      <c r="M72">
        <v>30</v>
      </c>
      <c r="N72">
        <v>33.270000000000003</v>
      </c>
      <c r="O72">
        <v>22022.17</v>
      </c>
      <c r="P72">
        <v>449.63</v>
      </c>
      <c r="Q72">
        <v>3694.79</v>
      </c>
      <c r="R72">
        <v>221.91</v>
      </c>
      <c r="S72">
        <v>134.83000000000001</v>
      </c>
      <c r="T72">
        <v>36659.82</v>
      </c>
      <c r="U72">
        <v>0.61</v>
      </c>
      <c r="V72">
        <v>0.83</v>
      </c>
      <c r="W72">
        <v>6.32</v>
      </c>
      <c r="X72">
        <v>2.17</v>
      </c>
      <c r="Y72">
        <v>1</v>
      </c>
      <c r="Z72">
        <v>10</v>
      </c>
    </row>
    <row r="73" spans="1:26" x14ac:dyDescent="0.25">
      <c r="A73">
        <v>7</v>
      </c>
      <c r="B73">
        <v>85</v>
      </c>
      <c r="C73" t="s">
        <v>26</v>
      </c>
      <c r="D73">
        <v>2.0255999999999998</v>
      </c>
      <c r="E73">
        <v>49.37</v>
      </c>
      <c r="F73">
        <v>45.47</v>
      </c>
      <c r="G73">
        <v>60.63</v>
      </c>
      <c r="H73">
        <v>0.8</v>
      </c>
      <c r="I73">
        <v>45</v>
      </c>
      <c r="J73">
        <v>178.14</v>
      </c>
      <c r="K73">
        <v>51.39</v>
      </c>
      <c r="L73">
        <v>8</v>
      </c>
      <c r="M73">
        <v>3</v>
      </c>
      <c r="N73">
        <v>33.75</v>
      </c>
      <c r="O73">
        <v>22204.83</v>
      </c>
      <c r="P73">
        <v>442.87</v>
      </c>
      <c r="Q73">
        <v>3695.03</v>
      </c>
      <c r="R73">
        <v>216.6</v>
      </c>
      <c r="S73">
        <v>134.83000000000001</v>
      </c>
      <c r="T73">
        <v>34019.26</v>
      </c>
      <c r="U73">
        <v>0.62</v>
      </c>
      <c r="V73">
        <v>0.84</v>
      </c>
      <c r="W73">
        <v>6.35</v>
      </c>
      <c r="X73">
        <v>2.0499999999999998</v>
      </c>
      <c r="Y73">
        <v>1</v>
      </c>
      <c r="Z73">
        <v>10</v>
      </c>
    </row>
    <row r="74" spans="1:26" x14ac:dyDescent="0.25">
      <c r="A74">
        <v>8</v>
      </c>
      <c r="B74">
        <v>85</v>
      </c>
      <c r="C74" t="s">
        <v>26</v>
      </c>
      <c r="D74">
        <v>2.0257000000000001</v>
      </c>
      <c r="E74">
        <v>49.36</v>
      </c>
      <c r="F74">
        <v>45.47</v>
      </c>
      <c r="G74">
        <v>60.62</v>
      </c>
      <c r="H74">
        <v>0.89</v>
      </c>
      <c r="I74">
        <v>45</v>
      </c>
      <c r="J74">
        <v>179.63</v>
      </c>
      <c r="K74">
        <v>51.39</v>
      </c>
      <c r="L74">
        <v>9</v>
      </c>
      <c r="M74">
        <v>0</v>
      </c>
      <c r="N74">
        <v>34.24</v>
      </c>
      <c r="O74">
        <v>22388.15</v>
      </c>
      <c r="P74">
        <v>445.75</v>
      </c>
      <c r="Q74">
        <v>3694.98</v>
      </c>
      <c r="R74">
        <v>216.33</v>
      </c>
      <c r="S74">
        <v>134.83000000000001</v>
      </c>
      <c r="T74">
        <v>33881.81</v>
      </c>
      <c r="U74">
        <v>0.62</v>
      </c>
      <c r="V74">
        <v>0.84</v>
      </c>
      <c r="W74">
        <v>6.36</v>
      </c>
      <c r="X74">
        <v>2.0499999999999998</v>
      </c>
      <c r="Y74">
        <v>1</v>
      </c>
      <c r="Z74">
        <v>10</v>
      </c>
    </row>
    <row r="75" spans="1:26" x14ac:dyDescent="0.25">
      <c r="A75">
        <v>0</v>
      </c>
      <c r="B75">
        <v>20</v>
      </c>
      <c r="C75" t="s">
        <v>26</v>
      </c>
      <c r="D75">
        <v>1.7652000000000001</v>
      </c>
      <c r="E75">
        <v>56.65</v>
      </c>
      <c r="F75">
        <v>52.53</v>
      </c>
      <c r="G75">
        <v>16.25</v>
      </c>
      <c r="H75">
        <v>0.34</v>
      </c>
      <c r="I75">
        <v>194</v>
      </c>
      <c r="J75">
        <v>51.33</v>
      </c>
      <c r="K75">
        <v>24.83</v>
      </c>
      <c r="L75">
        <v>1</v>
      </c>
      <c r="M75">
        <v>60</v>
      </c>
      <c r="N75">
        <v>5.51</v>
      </c>
      <c r="O75">
        <v>6564.78</v>
      </c>
      <c r="P75">
        <v>246.26</v>
      </c>
      <c r="Q75">
        <v>3695.52</v>
      </c>
      <c r="R75">
        <v>450.57</v>
      </c>
      <c r="S75">
        <v>134.83000000000001</v>
      </c>
      <c r="T75">
        <v>150258.92000000001</v>
      </c>
      <c r="U75">
        <v>0.3</v>
      </c>
      <c r="V75">
        <v>0.72</v>
      </c>
      <c r="W75">
        <v>6.74</v>
      </c>
      <c r="X75">
        <v>9.11</v>
      </c>
      <c r="Y75">
        <v>1</v>
      </c>
      <c r="Z75">
        <v>10</v>
      </c>
    </row>
    <row r="76" spans="1:26" x14ac:dyDescent="0.25">
      <c r="A76">
        <v>1</v>
      </c>
      <c r="B76">
        <v>20</v>
      </c>
      <c r="C76" t="s">
        <v>26</v>
      </c>
      <c r="D76">
        <v>1.7825</v>
      </c>
      <c r="E76">
        <v>56.1</v>
      </c>
      <c r="F76">
        <v>52.08</v>
      </c>
      <c r="G76">
        <v>16.8</v>
      </c>
      <c r="H76">
        <v>0.66</v>
      </c>
      <c r="I76">
        <v>186</v>
      </c>
      <c r="J76">
        <v>52.47</v>
      </c>
      <c r="K76">
        <v>24.83</v>
      </c>
      <c r="L76">
        <v>2</v>
      </c>
      <c r="M76">
        <v>0</v>
      </c>
      <c r="N76">
        <v>5.64</v>
      </c>
      <c r="O76">
        <v>6705.1</v>
      </c>
      <c r="P76">
        <v>246.64</v>
      </c>
      <c r="Q76">
        <v>3696.01</v>
      </c>
      <c r="R76">
        <v>434.24</v>
      </c>
      <c r="S76">
        <v>134.83000000000001</v>
      </c>
      <c r="T76">
        <v>142130.25</v>
      </c>
      <c r="U76">
        <v>0.31</v>
      </c>
      <c r="V76">
        <v>0.73</v>
      </c>
      <c r="W76">
        <v>6.75</v>
      </c>
      <c r="X76">
        <v>8.66</v>
      </c>
      <c r="Y76">
        <v>1</v>
      </c>
      <c r="Z76">
        <v>10</v>
      </c>
    </row>
    <row r="77" spans="1:26" x14ac:dyDescent="0.25">
      <c r="A77">
        <v>0</v>
      </c>
      <c r="B77">
        <v>65</v>
      </c>
      <c r="C77" t="s">
        <v>26</v>
      </c>
      <c r="D77">
        <v>1.1405000000000001</v>
      </c>
      <c r="E77">
        <v>87.68</v>
      </c>
      <c r="F77">
        <v>70.45</v>
      </c>
      <c r="G77">
        <v>7.64</v>
      </c>
      <c r="H77">
        <v>0.13</v>
      </c>
      <c r="I77">
        <v>553</v>
      </c>
      <c r="J77">
        <v>133.21</v>
      </c>
      <c r="K77">
        <v>46.47</v>
      </c>
      <c r="L77">
        <v>1</v>
      </c>
      <c r="M77">
        <v>551</v>
      </c>
      <c r="N77">
        <v>20.75</v>
      </c>
      <c r="O77">
        <v>16663.419999999998</v>
      </c>
      <c r="P77">
        <v>754.97</v>
      </c>
      <c r="Q77">
        <v>3695.84</v>
      </c>
      <c r="R77">
        <v>1066.77</v>
      </c>
      <c r="S77">
        <v>134.83000000000001</v>
      </c>
      <c r="T77">
        <v>456564.32</v>
      </c>
      <c r="U77">
        <v>0.13</v>
      </c>
      <c r="V77">
        <v>0.54</v>
      </c>
      <c r="W77">
        <v>7.13</v>
      </c>
      <c r="X77">
        <v>27.02</v>
      </c>
      <c r="Y77">
        <v>1</v>
      </c>
      <c r="Z77">
        <v>10</v>
      </c>
    </row>
    <row r="78" spans="1:26" x14ac:dyDescent="0.25">
      <c r="A78">
        <v>1</v>
      </c>
      <c r="B78">
        <v>65</v>
      </c>
      <c r="C78" t="s">
        <v>26</v>
      </c>
      <c r="D78">
        <v>1.6667000000000001</v>
      </c>
      <c r="E78">
        <v>60</v>
      </c>
      <c r="F78">
        <v>52.51</v>
      </c>
      <c r="G78">
        <v>16.16</v>
      </c>
      <c r="H78">
        <v>0.26</v>
      </c>
      <c r="I78">
        <v>195</v>
      </c>
      <c r="J78">
        <v>134.55000000000001</v>
      </c>
      <c r="K78">
        <v>46.47</v>
      </c>
      <c r="L78">
        <v>2</v>
      </c>
      <c r="M78">
        <v>193</v>
      </c>
      <c r="N78">
        <v>21.09</v>
      </c>
      <c r="O78">
        <v>16828.84</v>
      </c>
      <c r="P78">
        <v>535.99</v>
      </c>
      <c r="Q78">
        <v>3695.28</v>
      </c>
      <c r="R78">
        <v>457.35</v>
      </c>
      <c r="S78">
        <v>134.83000000000001</v>
      </c>
      <c r="T78">
        <v>153642.57</v>
      </c>
      <c r="U78">
        <v>0.28999999999999998</v>
      </c>
      <c r="V78">
        <v>0.72</v>
      </c>
      <c r="W78">
        <v>6.53</v>
      </c>
      <c r="X78">
        <v>9.09</v>
      </c>
      <c r="Y78">
        <v>1</v>
      </c>
      <c r="Z78">
        <v>10</v>
      </c>
    </row>
    <row r="79" spans="1:26" x14ac:dyDescent="0.25">
      <c r="A79">
        <v>2</v>
      </c>
      <c r="B79">
        <v>65</v>
      </c>
      <c r="C79" t="s">
        <v>26</v>
      </c>
      <c r="D79">
        <v>1.8548</v>
      </c>
      <c r="E79">
        <v>53.91</v>
      </c>
      <c r="F79">
        <v>48.63</v>
      </c>
      <c r="G79">
        <v>25.59</v>
      </c>
      <c r="H79">
        <v>0.39</v>
      </c>
      <c r="I79">
        <v>114</v>
      </c>
      <c r="J79">
        <v>135.9</v>
      </c>
      <c r="K79">
        <v>46.47</v>
      </c>
      <c r="L79">
        <v>3</v>
      </c>
      <c r="M79">
        <v>112</v>
      </c>
      <c r="N79">
        <v>21.43</v>
      </c>
      <c r="O79">
        <v>16994.64</v>
      </c>
      <c r="P79">
        <v>468.5</v>
      </c>
      <c r="Q79">
        <v>3695.04</v>
      </c>
      <c r="R79">
        <v>325.24</v>
      </c>
      <c r="S79">
        <v>134.83000000000001</v>
      </c>
      <c r="T79">
        <v>87991.88</v>
      </c>
      <c r="U79">
        <v>0.41</v>
      </c>
      <c r="V79">
        <v>0.78</v>
      </c>
      <c r="W79">
        <v>6.42</v>
      </c>
      <c r="X79">
        <v>5.21</v>
      </c>
      <c r="Y79">
        <v>1</v>
      </c>
      <c r="Z79">
        <v>10</v>
      </c>
    </row>
    <row r="80" spans="1:26" x14ac:dyDescent="0.25">
      <c r="A80">
        <v>3</v>
      </c>
      <c r="B80">
        <v>65</v>
      </c>
      <c r="C80" t="s">
        <v>26</v>
      </c>
      <c r="D80">
        <v>1.9532</v>
      </c>
      <c r="E80">
        <v>51.2</v>
      </c>
      <c r="F80">
        <v>46.92</v>
      </c>
      <c r="G80">
        <v>36.56</v>
      </c>
      <c r="H80">
        <v>0.52</v>
      </c>
      <c r="I80">
        <v>77</v>
      </c>
      <c r="J80">
        <v>137.25</v>
      </c>
      <c r="K80">
        <v>46.47</v>
      </c>
      <c r="L80">
        <v>4</v>
      </c>
      <c r="M80">
        <v>74</v>
      </c>
      <c r="N80">
        <v>21.78</v>
      </c>
      <c r="O80">
        <v>17160.919999999998</v>
      </c>
      <c r="P80">
        <v>423.32</v>
      </c>
      <c r="Q80">
        <v>3695.02</v>
      </c>
      <c r="R80">
        <v>267.02999999999997</v>
      </c>
      <c r="S80">
        <v>134.83000000000001</v>
      </c>
      <c r="T80">
        <v>59072.21</v>
      </c>
      <c r="U80">
        <v>0.5</v>
      </c>
      <c r="V80">
        <v>0.81</v>
      </c>
      <c r="W80">
        <v>6.37</v>
      </c>
      <c r="X80">
        <v>3.5</v>
      </c>
      <c r="Y80">
        <v>1</v>
      </c>
      <c r="Z80">
        <v>10</v>
      </c>
    </row>
    <row r="81" spans="1:26" x14ac:dyDescent="0.25">
      <c r="A81">
        <v>4</v>
      </c>
      <c r="B81">
        <v>65</v>
      </c>
      <c r="C81" t="s">
        <v>26</v>
      </c>
      <c r="D81">
        <v>2.0015000000000001</v>
      </c>
      <c r="E81">
        <v>49.96</v>
      </c>
      <c r="F81">
        <v>46.15</v>
      </c>
      <c r="G81">
        <v>46.15</v>
      </c>
      <c r="H81">
        <v>0.64</v>
      </c>
      <c r="I81">
        <v>60</v>
      </c>
      <c r="J81">
        <v>138.6</v>
      </c>
      <c r="K81">
        <v>46.47</v>
      </c>
      <c r="L81">
        <v>5</v>
      </c>
      <c r="M81">
        <v>22</v>
      </c>
      <c r="N81">
        <v>22.13</v>
      </c>
      <c r="O81">
        <v>17327.689999999999</v>
      </c>
      <c r="P81">
        <v>389.74</v>
      </c>
      <c r="Q81">
        <v>3694.85</v>
      </c>
      <c r="R81">
        <v>239.96</v>
      </c>
      <c r="S81">
        <v>134.83000000000001</v>
      </c>
      <c r="T81">
        <v>45624.42</v>
      </c>
      <c r="U81">
        <v>0.56000000000000005</v>
      </c>
      <c r="V81">
        <v>0.82</v>
      </c>
      <c r="W81">
        <v>6.36</v>
      </c>
      <c r="X81">
        <v>2.73</v>
      </c>
      <c r="Y81">
        <v>1</v>
      </c>
      <c r="Z81">
        <v>10</v>
      </c>
    </row>
    <row r="82" spans="1:26" x14ac:dyDescent="0.25">
      <c r="A82">
        <v>5</v>
      </c>
      <c r="B82">
        <v>65</v>
      </c>
      <c r="C82" t="s">
        <v>26</v>
      </c>
      <c r="D82">
        <v>2.0057999999999998</v>
      </c>
      <c r="E82">
        <v>49.86</v>
      </c>
      <c r="F82">
        <v>46.1</v>
      </c>
      <c r="G82">
        <v>47.69</v>
      </c>
      <c r="H82">
        <v>0.76</v>
      </c>
      <c r="I82">
        <v>58</v>
      </c>
      <c r="J82">
        <v>139.94999999999999</v>
      </c>
      <c r="K82">
        <v>46.47</v>
      </c>
      <c r="L82">
        <v>6</v>
      </c>
      <c r="M82">
        <v>0</v>
      </c>
      <c r="N82">
        <v>22.49</v>
      </c>
      <c r="O82">
        <v>17494.97</v>
      </c>
      <c r="P82">
        <v>390.28</v>
      </c>
      <c r="Q82">
        <v>3695.03</v>
      </c>
      <c r="R82">
        <v>237.07</v>
      </c>
      <c r="S82">
        <v>134.83000000000001</v>
      </c>
      <c r="T82">
        <v>44186.79</v>
      </c>
      <c r="U82">
        <v>0.56999999999999995</v>
      </c>
      <c r="V82">
        <v>0.83</v>
      </c>
      <c r="W82">
        <v>6.39</v>
      </c>
      <c r="X82">
        <v>2.68</v>
      </c>
      <c r="Y82">
        <v>1</v>
      </c>
      <c r="Z82">
        <v>10</v>
      </c>
    </row>
    <row r="83" spans="1:26" x14ac:dyDescent="0.25">
      <c r="A83">
        <v>0</v>
      </c>
      <c r="B83">
        <v>75</v>
      </c>
      <c r="C83" t="s">
        <v>26</v>
      </c>
      <c r="D83">
        <v>1.0293000000000001</v>
      </c>
      <c r="E83">
        <v>97.16</v>
      </c>
      <c r="F83">
        <v>75.2</v>
      </c>
      <c r="G83">
        <v>7.01</v>
      </c>
      <c r="H83">
        <v>0.12</v>
      </c>
      <c r="I83">
        <v>644</v>
      </c>
      <c r="J83">
        <v>150.44</v>
      </c>
      <c r="K83">
        <v>49.1</v>
      </c>
      <c r="L83">
        <v>1</v>
      </c>
      <c r="M83">
        <v>642</v>
      </c>
      <c r="N83">
        <v>25.34</v>
      </c>
      <c r="O83">
        <v>18787.759999999998</v>
      </c>
      <c r="P83">
        <v>877.43</v>
      </c>
      <c r="Q83">
        <v>3696.38</v>
      </c>
      <c r="R83">
        <v>1229.27</v>
      </c>
      <c r="S83">
        <v>134.83000000000001</v>
      </c>
      <c r="T83">
        <v>537357.74</v>
      </c>
      <c r="U83">
        <v>0.11</v>
      </c>
      <c r="V83">
        <v>0.51</v>
      </c>
      <c r="W83">
        <v>7.27</v>
      </c>
      <c r="X83">
        <v>31.77</v>
      </c>
      <c r="Y83">
        <v>1</v>
      </c>
      <c r="Z83">
        <v>10</v>
      </c>
    </row>
    <row r="84" spans="1:26" x14ac:dyDescent="0.25">
      <c r="A84">
        <v>1</v>
      </c>
      <c r="B84">
        <v>75</v>
      </c>
      <c r="C84" t="s">
        <v>26</v>
      </c>
      <c r="D84">
        <v>1.5960000000000001</v>
      </c>
      <c r="E84">
        <v>62.66</v>
      </c>
      <c r="F84">
        <v>53.69</v>
      </c>
      <c r="G84">
        <v>14.71</v>
      </c>
      <c r="H84">
        <v>0.23</v>
      </c>
      <c r="I84">
        <v>219</v>
      </c>
      <c r="J84">
        <v>151.83000000000001</v>
      </c>
      <c r="K84">
        <v>49.1</v>
      </c>
      <c r="L84">
        <v>2</v>
      </c>
      <c r="M84">
        <v>217</v>
      </c>
      <c r="N84">
        <v>25.73</v>
      </c>
      <c r="O84">
        <v>18959.54</v>
      </c>
      <c r="P84">
        <v>603.4</v>
      </c>
      <c r="Q84">
        <v>3695.53</v>
      </c>
      <c r="R84">
        <v>496.25</v>
      </c>
      <c r="S84">
        <v>134.83000000000001</v>
      </c>
      <c r="T84">
        <v>172971.64</v>
      </c>
      <c r="U84">
        <v>0.27</v>
      </c>
      <c r="V84">
        <v>0.71</v>
      </c>
      <c r="W84">
        <v>6.61</v>
      </c>
      <c r="X84">
        <v>10.27</v>
      </c>
      <c r="Y84">
        <v>1</v>
      </c>
      <c r="Z84">
        <v>10</v>
      </c>
    </row>
    <row r="85" spans="1:26" x14ac:dyDescent="0.25">
      <c r="A85">
        <v>2</v>
      </c>
      <c r="B85">
        <v>75</v>
      </c>
      <c r="C85" t="s">
        <v>26</v>
      </c>
      <c r="D85">
        <v>1.7997000000000001</v>
      </c>
      <c r="E85">
        <v>55.56</v>
      </c>
      <c r="F85">
        <v>49.35</v>
      </c>
      <c r="G85">
        <v>22.95</v>
      </c>
      <c r="H85">
        <v>0.35</v>
      </c>
      <c r="I85">
        <v>129</v>
      </c>
      <c r="J85">
        <v>153.22999999999999</v>
      </c>
      <c r="K85">
        <v>49.1</v>
      </c>
      <c r="L85">
        <v>3</v>
      </c>
      <c r="M85">
        <v>127</v>
      </c>
      <c r="N85">
        <v>26.13</v>
      </c>
      <c r="O85">
        <v>19131.849999999999</v>
      </c>
      <c r="P85">
        <v>531.09</v>
      </c>
      <c r="Q85">
        <v>3695.42</v>
      </c>
      <c r="R85">
        <v>349.63</v>
      </c>
      <c r="S85">
        <v>134.83000000000001</v>
      </c>
      <c r="T85">
        <v>100114.78</v>
      </c>
      <c r="U85">
        <v>0.39</v>
      </c>
      <c r="V85">
        <v>0.77</v>
      </c>
      <c r="W85">
        <v>6.43</v>
      </c>
      <c r="X85">
        <v>5.92</v>
      </c>
      <c r="Y85">
        <v>1</v>
      </c>
      <c r="Z85">
        <v>10</v>
      </c>
    </row>
    <row r="86" spans="1:26" x14ac:dyDescent="0.25">
      <c r="A86">
        <v>3</v>
      </c>
      <c r="B86">
        <v>75</v>
      </c>
      <c r="C86" t="s">
        <v>26</v>
      </c>
      <c r="D86">
        <v>1.9064000000000001</v>
      </c>
      <c r="E86">
        <v>52.46</v>
      </c>
      <c r="F86">
        <v>47.46</v>
      </c>
      <c r="G86">
        <v>32</v>
      </c>
      <c r="H86">
        <v>0.46</v>
      </c>
      <c r="I86">
        <v>89</v>
      </c>
      <c r="J86">
        <v>154.63</v>
      </c>
      <c r="K86">
        <v>49.1</v>
      </c>
      <c r="L86">
        <v>4</v>
      </c>
      <c r="M86">
        <v>87</v>
      </c>
      <c r="N86">
        <v>26.53</v>
      </c>
      <c r="O86">
        <v>19304.72</v>
      </c>
      <c r="P86">
        <v>486.57</v>
      </c>
      <c r="Q86">
        <v>3695.11</v>
      </c>
      <c r="R86">
        <v>285.89</v>
      </c>
      <c r="S86">
        <v>134.83000000000001</v>
      </c>
      <c r="T86">
        <v>68441.440000000002</v>
      </c>
      <c r="U86">
        <v>0.47</v>
      </c>
      <c r="V86">
        <v>0.8</v>
      </c>
      <c r="W86">
        <v>6.37</v>
      </c>
      <c r="X86">
        <v>4.04</v>
      </c>
      <c r="Y86">
        <v>1</v>
      </c>
      <c r="Z86">
        <v>10</v>
      </c>
    </row>
    <row r="87" spans="1:26" x14ac:dyDescent="0.25">
      <c r="A87">
        <v>4</v>
      </c>
      <c r="B87">
        <v>75</v>
      </c>
      <c r="C87" t="s">
        <v>26</v>
      </c>
      <c r="D87">
        <v>1.9729000000000001</v>
      </c>
      <c r="E87">
        <v>50.69</v>
      </c>
      <c r="F87">
        <v>46.39</v>
      </c>
      <c r="G87">
        <v>42.18</v>
      </c>
      <c r="H87">
        <v>0.56999999999999995</v>
      </c>
      <c r="I87">
        <v>66</v>
      </c>
      <c r="J87">
        <v>156.03</v>
      </c>
      <c r="K87">
        <v>49.1</v>
      </c>
      <c r="L87">
        <v>5</v>
      </c>
      <c r="M87">
        <v>64</v>
      </c>
      <c r="N87">
        <v>26.94</v>
      </c>
      <c r="O87">
        <v>19478.150000000001</v>
      </c>
      <c r="P87">
        <v>447.7</v>
      </c>
      <c r="Q87">
        <v>3694.9</v>
      </c>
      <c r="R87">
        <v>249.77</v>
      </c>
      <c r="S87">
        <v>134.83000000000001</v>
      </c>
      <c r="T87">
        <v>50496.38</v>
      </c>
      <c r="U87">
        <v>0.54</v>
      </c>
      <c r="V87">
        <v>0.82</v>
      </c>
      <c r="W87">
        <v>6.33</v>
      </c>
      <c r="X87">
        <v>2.98</v>
      </c>
      <c r="Y87">
        <v>1</v>
      </c>
      <c r="Z87">
        <v>10</v>
      </c>
    </row>
    <row r="88" spans="1:26" x14ac:dyDescent="0.25">
      <c r="A88">
        <v>5</v>
      </c>
      <c r="B88">
        <v>75</v>
      </c>
      <c r="C88" t="s">
        <v>26</v>
      </c>
      <c r="D88">
        <v>2.0114999999999998</v>
      </c>
      <c r="E88">
        <v>49.71</v>
      </c>
      <c r="F88">
        <v>45.82</v>
      </c>
      <c r="G88">
        <v>51.87</v>
      </c>
      <c r="H88">
        <v>0.67</v>
      </c>
      <c r="I88">
        <v>53</v>
      </c>
      <c r="J88">
        <v>157.44</v>
      </c>
      <c r="K88">
        <v>49.1</v>
      </c>
      <c r="L88">
        <v>6</v>
      </c>
      <c r="M88">
        <v>25</v>
      </c>
      <c r="N88">
        <v>27.35</v>
      </c>
      <c r="O88">
        <v>19652.13</v>
      </c>
      <c r="P88">
        <v>418.3</v>
      </c>
      <c r="Q88">
        <v>3694.9</v>
      </c>
      <c r="R88">
        <v>229.09</v>
      </c>
      <c r="S88">
        <v>134.83000000000001</v>
      </c>
      <c r="T88">
        <v>40222.870000000003</v>
      </c>
      <c r="U88">
        <v>0.59</v>
      </c>
      <c r="V88">
        <v>0.83</v>
      </c>
      <c r="W88">
        <v>6.35</v>
      </c>
      <c r="X88">
        <v>2.4</v>
      </c>
      <c r="Y88">
        <v>1</v>
      </c>
      <c r="Z88">
        <v>10</v>
      </c>
    </row>
    <row r="89" spans="1:26" x14ac:dyDescent="0.25">
      <c r="A89">
        <v>6</v>
      </c>
      <c r="B89">
        <v>75</v>
      </c>
      <c r="C89" t="s">
        <v>26</v>
      </c>
      <c r="D89">
        <v>2.0156000000000001</v>
      </c>
      <c r="E89">
        <v>49.61</v>
      </c>
      <c r="F89">
        <v>45.78</v>
      </c>
      <c r="G89">
        <v>53.86</v>
      </c>
      <c r="H89">
        <v>0.78</v>
      </c>
      <c r="I89">
        <v>51</v>
      </c>
      <c r="J89">
        <v>158.86000000000001</v>
      </c>
      <c r="K89">
        <v>49.1</v>
      </c>
      <c r="L89">
        <v>7</v>
      </c>
      <c r="M89">
        <v>1</v>
      </c>
      <c r="N89">
        <v>27.77</v>
      </c>
      <c r="O89">
        <v>19826.68</v>
      </c>
      <c r="P89">
        <v>416.68</v>
      </c>
      <c r="Q89">
        <v>3695.04</v>
      </c>
      <c r="R89">
        <v>226.73</v>
      </c>
      <c r="S89">
        <v>134.83000000000001</v>
      </c>
      <c r="T89">
        <v>39052.22</v>
      </c>
      <c r="U89">
        <v>0.59</v>
      </c>
      <c r="V89">
        <v>0.83</v>
      </c>
      <c r="W89">
        <v>6.37</v>
      </c>
      <c r="X89">
        <v>2.36</v>
      </c>
      <c r="Y89">
        <v>1</v>
      </c>
      <c r="Z89">
        <v>10</v>
      </c>
    </row>
    <row r="90" spans="1:26" x14ac:dyDescent="0.25">
      <c r="A90">
        <v>7</v>
      </c>
      <c r="B90">
        <v>75</v>
      </c>
      <c r="C90" t="s">
        <v>26</v>
      </c>
      <c r="D90">
        <v>2.0156000000000001</v>
      </c>
      <c r="E90">
        <v>49.61</v>
      </c>
      <c r="F90">
        <v>45.78</v>
      </c>
      <c r="G90">
        <v>53.86</v>
      </c>
      <c r="H90">
        <v>0.88</v>
      </c>
      <c r="I90">
        <v>51</v>
      </c>
      <c r="J90">
        <v>160.28</v>
      </c>
      <c r="K90">
        <v>49.1</v>
      </c>
      <c r="L90">
        <v>8</v>
      </c>
      <c r="M90">
        <v>0</v>
      </c>
      <c r="N90">
        <v>28.19</v>
      </c>
      <c r="O90">
        <v>20001.93</v>
      </c>
      <c r="P90">
        <v>419.95</v>
      </c>
      <c r="Q90">
        <v>3694.94</v>
      </c>
      <c r="R90">
        <v>226.68</v>
      </c>
      <c r="S90">
        <v>134.83000000000001</v>
      </c>
      <c r="T90">
        <v>39027.51</v>
      </c>
      <c r="U90">
        <v>0.59</v>
      </c>
      <c r="V90">
        <v>0.83</v>
      </c>
      <c r="W90">
        <v>6.37</v>
      </c>
      <c r="X90">
        <v>2.36</v>
      </c>
      <c r="Y90">
        <v>1</v>
      </c>
      <c r="Z90">
        <v>10</v>
      </c>
    </row>
    <row r="91" spans="1:26" x14ac:dyDescent="0.25">
      <c r="A91">
        <v>0</v>
      </c>
      <c r="B91">
        <v>95</v>
      </c>
      <c r="C91" t="s">
        <v>26</v>
      </c>
      <c r="D91">
        <v>0.81889999999999996</v>
      </c>
      <c r="E91">
        <v>122.11</v>
      </c>
      <c r="F91">
        <v>87.37</v>
      </c>
      <c r="G91">
        <v>6.05</v>
      </c>
      <c r="H91">
        <v>0.1</v>
      </c>
      <c r="I91">
        <v>867</v>
      </c>
      <c r="J91">
        <v>185.69</v>
      </c>
      <c r="K91">
        <v>53.44</v>
      </c>
      <c r="L91">
        <v>1</v>
      </c>
      <c r="M91">
        <v>865</v>
      </c>
      <c r="N91">
        <v>36.26</v>
      </c>
      <c r="O91">
        <v>23136.14</v>
      </c>
      <c r="P91">
        <v>1175.3</v>
      </c>
      <c r="Q91">
        <v>3697.4</v>
      </c>
      <c r="R91">
        <v>1645.29</v>
      </c>
      <c r="S91">
        <v>134.83000000000001</v>
      </c>
      <c r="T91">
        <v>744252.41</v>
      </c>
      <c r="U91">
        <v>0.08</v>
      </c>
      <c r="V91">
        <v>0.44</v>
      </c>
      <c r="W91">
        <v>7.62</v>
      </c>
      <c r="X91">
        <v>43.93</v>
      </c>
      <c r="Y91">
        <v>1</v>
      </c>
      <c r="Z91">
        <v>10</v>
      </c>
    </row>
    <row r="92" spans="1:26" x14ac:dyDescent="0.25">
      <c r="A92">
        <v>1</v>
      </c>
      <c r="B92">
        <v>95</v>
      </c>
      <c r="C92" t="s">
        <v>26</v>
      </c>
      <c r="D92">
        <v>1.4625999999999999</v>
      </c>
      <c r="E92">
        <v>68.37</v>
      </c>
      <c r="F92">
        <v>55.96</v>
      </c>
      <c r="G92">
        <v>12.58</v>
      </c>
      <c r="H92">
        <v>0.19</v>
      </c>
      <c r="I92">
        <v>267</v>
      </c>
      <c r="J92">
        <v>187.21</v>
      </c>
      <c r="K92">
        <v>53.44</v>
      </c>
      <c r="L92">
        <v>2</v>
      </c>
      <c r="M92">
        <v>265</v>
      </c>
      <c r="N92">
        <v>36.770000000000003</v>
      </c>
      <c r="O92">
        <v>23322.880000000001</v>
      </c>
      <c r="P92">
        <v>733.95</v>
      </c>
      <c r="Q92">
        <v>3695.43</v>
      </c>
      <c r="R92">
        <v>573.69000000000005</v>
      </c>
      <c r="S92">
        <v>134.83000000000001</v>
      </c>
      <c r="T92">
        <v>211454.36</v>
      </c>
      <c r="U92">
        <v>0.24</v>
      </c>
      <c r="V92">
        <v>0.68</v>
      </c>
      <c r="W92">
        <v>6.67</v>
      </c>
      <c r="X92">
        <v>12.54</v>
      </c>
      <c r="Y92">
        <v>1</v>
      </c>
      <c r="Z92">
        <v>10</v>
      </c>
    </row>
    <row r="93" spans="1:26" x14ac:dyDescent="0.25">
      <c r="A93">
        <v>2</v>
      </c>
      <c r="B93">
        <v>95</v>
      </c>
      <c r="C93" t="s">
        <v>26</v>
      </c>
      <c r="D93">
        <v>1.6950000000000001</v>
      </c>
      <c r="E93">
        <v>59</v>
      </c>
      <c r="F93">
        <v>50.69</v>
      </c>
      <c r="G93">
        <v>19.37</v>
      </c>
      <c r="H93">
        <v>0.28000000000000003</v>
      </c>
      <c r="I93">
        <v>157</v>
      </c>
      <c r="J93">
        <v>188.73</v>
      </c>
      <c r="K93">
        <v>53.44</v>
      </c>
      <c r="L93">
        <v>3</v>
      </c>
      <c r="M93">
        <v>155</v>
      </c>
      <c r="N93">
        <v>37.29</v>
      </c>
      <c r="O93">
        <v>23510.33</v>
      </c>
      <c r="P93">
        <v>647.1</v>
      </c>
      <c r="Q93">
        <v>3695.11</v>
      </c>
      <c r="R93">
        <v>394.86</v>
      </c>
      <c r="S93">
        <v>134.83000000000001</v>
      </c>
      <c r="T93">
        <v>122588.86</v>
      </c>
      <c r="U93">
        <v>0.34</v>
      </c>
      <c r="V93">
        <v>0.75</v>
      </c>
      <c r="W93">
        <v>6.49</v>
      </c>
      <c r="X93">
        <v>7.27</v>
      </c>
      <c r="Y93">
        <v>1</v>
      </c>
      <c r="Z93">
        <v>10</v>
      </c>
    </row>
    <row r="94" spans="1:26" x14ac:dyDescent="0.25">
      <c r="A94">
        <v>3</v>
      </c>
      <c r="B94">
        <v>95</v>
      </c>
      <c r="C94" t="s">
        <v>26</v>
      </c>
      <c r="D94">
        <v>1.8198000000000001</v>
      </c>
      <c r="E94">
        <v>54.95</v>
      </c>
      <c r="F94">
        <v>48.43</v>
      </c>
      <c r="G94">
        <v>26.66</v>
      </c>
      <c r="H94">
        <v>0.37</v>
      </c>
      <c r="I94">
        <v>109</v>
      </c>
      <c r="J94">
        <v>190.25</v>
      </c>
      <c r="K94">
        <v>53.44</v>
      </c>
      <c r="L94">
        <v>4</v>
      </c>
      <c r="M94">
        <v>107</v>
      </c>
      <c r="N94">
        <v>37.82</v>
      </c>
      <c r="O94">
        <v>23698.48</v>
      </c>
      <c r="P94">
        <v>600.07000000000005</v>
      </c>
      <c r="Q94">
        <v>3695.06</v>
      </c>
      <c r="R94">
        <v>318.73</v>
      </c>
      <c r="S94">
        <v>134.83000000000001</v>
      </c>
      <c r="T94">
        <v>84763.79</v>
      </c>
      <c r="U94">
        <v>0.42</v>
      </c>
      <c r="V94">
        <v>0.79</v>
      </c>
      <c r="W94">
        <v>6.4</v>
      </c>
      <c r="X94">
        <v>5.01</v>
      </c>
      <c r="Y94">
        <v>1</v>
      </c>
      <c r="Z94">
        <v>10</v>
      </c>
    </row>
    <row r="95" spans="1:26" x14ac:dyDescent="0.25">
      <c r="A95">
        <v>4</v>
      </c>
      <c r="B95">
        <v>95</v>
      </c>
      <c r="C95" t="s">
        <v>26</v>
      </c>
      <c r="D95">
        <v>1.8953</v>
      </c>
      <c r="E95">
        <v>52.76</v>
      </c>
      <c r="F95">
        <v>47.2</v>
      </c>
      <c r="G95">
        <v>34.119999999999997</v>
      </c>
      <c r="H95">
        <v>0.46</v>
      </c>
      <c r="I95">
        <v>83</v>
      </c>
      <c r="J95">
        <v>191.78</v>
      </c>
      <c r="K95">
        <v>53.44</v>
      </c>
      <c r="L95">
        <v>5</v>
      </c>
      <c r="M95">
        <v>81</v>
      </c>
      <c r="N95">
        <v>38.35</v>
      </c>
      <c r="O95">
        <v>23887.360000000001</v>
      </c>
      <c r="P95">
        <v>567.49</v>
      </c>
      <c r="Q95">
        <v>3694.8</v>
      </c>
      <c r="R95">
        <v>277.3</v>
      </c>
      <c r="S95">
        <v>134.83000000000001</v>
      </c>
      <c r="T95">
        <v>64179.14</v>
      </c>
      <c r="U95">
        <v>0.49</v>
      </c>
      <c r="V95">
        <v>0.81</v>
      </c>
      <c r="W95">
        <v>6.36</v>
      </c>
      <c r="X95">
        <v>3.79</v>
      </c>
      <c r="Y95">
        <v>1</v>
      </c>
      <c r="Z95">
        <v>10</v>
      </c>
    </row>
    <row r="96" spans="1:26" x14ac:dyDescent="0.25">
      <c r="A96">
        <v>5</v>
      </c>
      <c r="B96">
        <v>95</v>
      </c>
      <c r="C96" t="s">
        <v>26</v>
      </c>
      <c r="D96">
        <v>1.9477</v>
      </c>
      <c r="E96">
        <v>51.34</v>
      </c>
      <c r="F96">
        <v>46.42</v>
      </c>
      <c r="G96">
        <v>42.2</v>
      </c>
      <c r="H96">
        <v>0.55000000000000004</v>
      </c>
      <c r="I96">
        <v>66</v>
      </c>
      <c r="J96">
        <v>193.32</v>
      </c>
      <c r="K96">
        <v>53.44</v>
      </c>
      <c r="L96">
        <v>6</v>
      </c>
      <c r="M96">
        <v>64</v>
      </c>
      <c r="N96">
        <v>38.89</v>
      </c>
      <c r="O96">
        <v>24076.95</v>
      </c>
      <c r="P96">
        <v>536.88</v>
      </c>
      <c r="Q96">
        <v>3694.82</v>
      </c>
      <c r="R96">
        <v>250.61</v>
      </c>
      <c r="S96">
        <v>134.83000000000001</v>
      </c>
      <c r="T96">
        <v>50919.16</v>
      </c>
      <c r="U96">
        <v>0.54</v>
      </c>
      <c r="V96">
        <v>0.82</v>
      </c>
      <c r="W96">
        <v>6.33</v>
      </c>
      <c r="X96">
        <v>3</v>
      </c>
      <c r="Y96">
        <v>1</v>
      </c>
      <c r="Z96">
        <v>10</v>
      </c>
    </row>
    <row r="97" spans="1:26" x14ac:dyDescent="0.25">
      <c r="A97">
        <v>6</v>
      </c>
      <c r="B97">
        <v>95</v>
      </c>
      <c r="C97" t="s">
        <v>26</v>
      </c>
      <c r="D97">
        <v>1.9867999999999999</v>
      </c>
      <c r="E97">
        <v>50.33</v>
      </c>
      <c r="F97">
        <v>45.85</v>
      </c>
      <c r="G97">
        <v>50.95</v>
      </c>
      <c r="H97">
        <v>0.64</v>
      </c>
      <c r="I97">
        <v>54</v>
      </c>
      <c r="J97">
        <v>194.86</v>
      </c>
      <c r="K97">
        <v>53.44</v>
      </c>
      <c r="L97">
        <v>7</v>
      </c>
      <c r="M97">
        <v>52</v>
      </c>
      <c r="N97">
        <v>39.43</v>
      </c>
      <c r="O97">
        <v>24267.279999999999</v>
      </c>
      <c r="P97">
        <v>509.48</v>
      </c>
      <c r="Q97">
        <v>3694.99</v>
      </c>
      <c r="R97">
        <v>231.24</v>
      </c>
      <c r="S97">
        <v>134.83000000000001</v>
      </c>
      <c r="T97">
        <v>41293.300000000003</v>
      </c>
      <c r="U97">
        <v>0.57999999999999996</v>
      </c>
      <c r="V97">
        <v>0.83</v>
      </c>
      <c r="W97">
        <v>6.32</v>
      </c>
      <c r="X97">
        <v>2.44</v>
      </c>
      <c r="Y97">
        <v>1</v>
      </c>
      <c r="Z97">
        <v>10</v>
      </c>
    </row>
    <row r="98" spans="1:26" x14ac:dyDescent="0.25">
      <c r="A98">
        <v>7</v>
      </c>
      <c r="B98">
        <v>95</v>
      </c>
      <c r="C98" t="s">
        <v>26</v>
      </c>
      <c r="D98">
        <v>2.0162</v>
      </c>
      <c r="E98">
        <v>49.6</v>
      </c>
      <c r="F98">
        <v>45.46</v>
      </c>
      <c r="G98">
        <v>60.61</v>
      </c>
      <c r="H98">
        <v>0.72</v>
      </c>
      <c r="I98">
        <v>45</v>
      </c>
      <c r="J98">
        <v>196.41</v>
      </c>
      <c r="K98">
        <v>53.44</v>
      </c>
      <c r="L98">
        <v>8</v>
      </c>
      <c r="M98">
        <v>36</v>
      </c>
      <c r="N98">
        <v>39.979999999999997</v>
      </c>
      <c r="O98">
        <v>24458.36</v>
      </c>
      <c r="P98">
        <v>484.07</v>
      </c>
      <c r="Q98">
        <v>3694.96</v>
      </c>
      <c r="R98">
        <v>217.78</v>
      </c>
      <c r="S98">
        <v>134.83000000000001</v>
      </c>
      <c r="T98">
        <v>34609.07</v>
      </c>
      <c r="U98">
        <v>0.62</v>
      </c>
      <c r="V98">
        <v>0.84</v>
      </c>
      <c r="W98">
        <v>6.31</v>
      </c>
      <c r="X98">
        <v>2.04</v>
      </c>
      <c r="Y98">
        <v>1</v>
      </c>
      <c r="Z98">
        <v>10</v>
      </c>
    </row>
    <row r="99" spans="1:26" x14ac:dyDescent="0.25">
      <c r="A99">
        <v>8</v>
      </c>
      <c r="B99">
        <v>95</v>
      </c>
      <c r="C99" t="s">
        <v>26</v>
      </c>
      <c r="D99">
        <v>2.0289999999999999</v>
      </c>
      <c r="E99">
        <v>49.28</v>
      </c>
      <c r="F99">
        <v>45.29</v>
      </c>
      <c r="G99">
        <v>66.28</v>
      </c>
      <c r="H99">
        <v>0.81</v>
      </c>
      <c r="I99">
        <v>41</v>
      </c>
      <c r="J99">
        <v>197.97</v>
      </c>
      <c r="K99">
        <v>53.44</v>
      </c>
      <c r="L99">
        <v>9</v>
      </c>
      <c r="M99">
        <v>9</v>
      </c>
      <c r="N99">
        <v>40.53</v>
      </c>
      <c r="O99">
        <v>24650.18</v>
      </c>
      <c r="P99">
        <v>470.57</v>
      </c>
      <c r="Q99">
        <v>3694.93</v>
      </c>
      <c r="R99">
        <v>211.15</v>
      </c>
      <c r="S99">
        <v>134.83000000000001</v>
      </c>
      <c r="T99">
        <v>31312.16</v>
      </c>
      <c r="U99">
        <v>0.64</v>
      </c>
      <c r="V99">
        <v>0.84</v>
      </c>
      <c r="W99">
        <v>6.33</v>
      </c>
      <c r="X99">
        <v>1.87</v>
      </c>
      <c r="Y99">
        <v>1</v>
      </c>
      <c r="Z99">
        <v>10</v>
      </c>
    </row>
    <row r="100" spans="1:26" x14ac:dyDescent="0.25">
      <c r="A100">
        <v>9</v>
      </c>
      <c r="B100">
        <v>95</v>
      </c>
      <c r="C100" t="s">
        <v>26</v>
      </c>
      <c r="D100">
        <v>2.0318999999999998</v>
      </c>
      <c r="E100">
        <v>49.21</v>
      </c>
      <c r="F100">
        <v>45.26</v>
      </c>
      <c r="G100">
        <v>67.89</v>
      </c>
      <c r="H100">
        <v>0.89</v>
      </c>
      <c r="I100">
        <v>40</v>
      </c>
      <c r="J100">
        <v>199.53</v>
      </c>
      <c r="K100">
        <v>53.44</v>
      </c>
      <c r="L100">
        <v>10</v>
      </c>
      <c r="M100">
        <v>0</v>
      </c>
      <c r="N100">
        <v>41.1</v>
      </c>
      <c r="O100">
        <v>24842.77</v>
      </c>
      <c r="P100">
        <v>471.93</v>
      </c>
      <c r="Q100">
        <v>3694.93</v>
      </c>
      <c r="R100">
        <v>209.63</v>
      </c>
      <c r="S100">
        <v>134.83000000000001</v>
      </c>
      <c r="T100">
        <v>30554.97</v>
      </c>
      <c r="U100">
        <v>0.64</v>
      </c>
      <c r="V100">
        <v>0.84</v>
      </c>
      <c r="W100">
        <v>6.34</v>
      </c>
      <c r="X100">
        <v>1.84</v>
      </c>
      <c r="Y100">
        <v>1</v>
      </c>
      <c r="Z100">
        <v>10</v>
      </c>
    </row>
    <row r="101" spans="1:26" x14ac:dyDescent="0.25">
      <c r="A101">
        <v>0</v>
      </c>
      <c r="B101">
        <v>55</v>
      </c>
      <c r="C101" t="s">
        <v>26</v>
      </c>
      <c r="D101">
        <v>1.2597</v>
      </c>
      <c r="E101">
        <v>79.38</v>
      </c>
      <c r="F101">
        <v>66.09</v>
      </c>
      <c r="G101">
        <v>8.4600000000000009</v>
      </c>
      <c r="H101">
        <v>0.15</v>
      </c>
      <c r="I101">
        <v>469</v>
      </c>
      <c r="J101">
        <v>116.05</v>
      </c>
      <c r="K101">
        <v>43.4</v>
      </c>
      <c r="L101">
        <v>1</v>
      </c>
      <c r="M101">
        <v>467</v>
      </c>
      <c r="N101">
        <v>16.649999999999999</v>
      </c>
      <c r="O101">
        <v>14546.17</v>
      </c>
      <c r="P101">
        <v>641.25</v>
      </c>
      <c r="Q101">
        <v>3695.54</v>
      </c>
      <c r="R101">
        <v>918.95</v>
      </c>
      <c r="S101">
        <v>134.83000000000001</v>
      </c>
      <c r="T101">
        <v>383070.08</v>
      </c>
      <c r="U101">
        <v>0.15</v>
      </c>
      <c r="V101">
        <v>0.57999999999999996</v>
      </c>
      <c r="W101">
        <v>6.99</v>
      </c>
      <c r="X101">
        <v>22.67</v>
      </c>
      <c r="Y101">
        <v>1</v>
      </c>
      <c r="Z101">
        <v>10</v>
      </c>
    </row>
    <row r="102" spans="1:26" x14ac:dyDescent="0.25">
      <c r="A102">
        <v>1</v>
      </c>
      <c r="B102">
        <v>55</v>
      </c>
      <c r="C102" t="s">
        <v>26</v>
      </c>
      <c r="D102">
        <v>1.7437</v>
      </c>
      <c r="E102">
        <v>57.35</v>
      </c>
      <c r="F102">
        <v>51.23</v>
      </c>
      <c r="G102">
        <v>18.190000000000001</v>
      </c>
      <c r="H102">
        <v>0.3</v>
      </c>
      <c r="I102">
        <v>169</v>
      </c>
      <c r="J102">
        <v>117.34</v>
      </c>
      <c r="K102">
        <v>43.4</v>
      </c>
      <c r="L102">
        <v>2</v>
      </c>
      <c r="M102">
        <v>167</v>
      </c>
      <c r="N102">
        <v>16.940000000000001</v>
      </c>
      <c r="O102">
        <v>14705.49</v>
      </c>
      <c r="P102">
        <v>465.71</v>
      </c>
      <c r="Q102">
        <v>3695.15</v>
      </c>
      <c r="R102">
        <v>413.65</v>
      </c>
      <c r="S102">
        <v>134.83000000000001</v>
      </c>
      <c r="T102">
        <v>131923.47</v>
      </c>
      <c r="U102">
        <v>0.33</v>
      </c>
      <c r="V102">
        <v>0.74</v>
      </c>
      <c r="W102">
        <v>6.49</v>
      </c>
      <c r="X102">
        <v>7.81</v>
      </c>
      <c r="Y102">
        <v>1</v>
      </c>
      <c r="Z102">
        <v>10</v>
      </c>
    </row>
    <row r="103" spans="1:26" x14ac:dyDescent="0.25">
      <c r="A103">
        <v>2</v>
      </c>
      <c r="B103">
        <v>55</v>
      </c>
      <c r="C103" t="s">
        <v>26</v>
      </c>
      <c r="D103">
        <v>1.9106000000000001</v>
      </c>
      <c r="E103">
        <v>52.34</v>
      </c>
      <c r="F103">
        <v>47.91</v>
      </c>
      <c r="G103">
        <v>29.34</v>
      </c>
      <c r="H103">
        <v>0.45</v>
      </c>
      <c r="I103">
        <v>98</v>
      </c>
      <c r="J103">
        <v>118.63</v>
      </c>
      <c r="K103">
        <v>43.4</v>
      </c>
      <c r="L103">
        <v>3</v>
      </c>
      <c r="M103">
        <v>96</v>
      </c>
      <c r="N103">
        <v>17.23</v>
      </c>
      <c r="O103">
        <v>14865.24</v>
      </c>
      <c r="P103">
        <v>401.98</v>
      </c>
      <c r="Q103">
        <v>3695.2</v>
      </c>
      <c r="R103">
        <v>300.89</v>
      </c>
      <c r="S103">
        <v>134.83000000000001</v>
      </c>
      <c r="T103">
        <v>75896.479999999996</v>
      </c>
      <c r="U103">
        <v>0.45</v>
      </c>
      <c r="V103">
        <v>0.79</v>
      </c>
      <c r="W103">
        <v>6.39</v>
      </c>
      <c r="X103">
        <v>4.49</v>
      </c>
      <c r="Y103">
        <v>1</v>
      </c>
      <c r="Z103">
        <v>10</v>
      </c>
    </row>
    <row r="104" spans="1:26" x14ac:dyDescent="0.25">
      <c r="A104">
        <v>3</v>
      </c>
      <c r="B104">
        <v>55</v>
      </c>
      <c r="C104" t="s">
        <v>26</v>
      </c>
      <c r="D104">
        <v>1.9838</v>
      </c>
      <c r="E104">
        <v>50.41</v>
      </c>
      <c r="F104">
        <v>46.65</v>
      </c>
      <c r="G104">
        <v>39.99</v>
      </c>
      <c r="H104">
        <v>0.59</v>
      </c>
      <c r="I104">
        <v>70</v>
      </c>
      <c r="J104">
        <v>119.93</v>
      </c>
      <c r="K104">
        <v>43.4</v>
      </c>
      <c r="L104">
        <v>4</v>
      </c>
      <c r="M104">
        <v>16</v>
      </c>
      <c r="N104">
        <v>17.53</v>
      </c>
      <c r="O104">
        <v>15025.44</v>
      </c>
      <c r="P104">
        <v>362.71</v>
      </c>
      <c r="Q104">
        <v>3695.03</v>
      </c>
      <c r="R104">
        <v>256.12</v>
      </c>
      <c r="S104">
        <v>134.83000000000001</v>
      </c>
      <c r="T104">
        <v>53650.55</v>
      </c>
      <c r="U104">
        <v>0.53</v>
      </c>
      <c r="V104">
        <v>0.82</v>
      </c>
      <c r="W104">
        <v>6.41</v>
      </c>
      <c r="X104">
        <v>3.23</v>
      </c>
      <c r="Y104">
        <v>1</v>
      </c>
      <c r="Z104">
        <v>10</v>
      </c>
    </row>
    <row r="105" spans="1:26" x14ac:dyDescent="0.25">
      <c r="A105">
        <v>4</v>
      </c>
      <c r="B105">
        <v>55</v>
      </c>
      <c r="C105" t="s">
        <v>26</v>
      </c>
      <c r="D105">
        <v>1.9863999999999999</v>
      </c>
      <c r="E105">
        <v>50.34</v>
      </c>
      <c r="F105">
        <v>46.61</v>
      </c>
      <c r="G105">
        <v>40.53</v>
      </c>
      <c r="H105">
        <v>0.73</v>
      </c>
      <c r="I105">
        <v>69</v>
      </c>
      <c r="J105">
        <v>121.23</v>
      </c>
      <c r="K105">
        <v>43.4</v>
      </c>
      <c r="L105">
        <v>5</v>
      </c>
      <c r="M105">
        <v>0</v>
      </c>
      <c r="N105">
        <v>17.829999999999998</v>
      </c>
      <c r="O105">
        <v>15186.08</v>
      </c>
      <c r="P105">
        <v>363.96</v>
      </c>
      <c r="Q105">
        <v>3694.99</v>
      </c>
      <c r="R105">
        <v>253.96</v>
      </c>
      <c r="S105">
        <v>134.83000000000001</v>
      </c>
      <c r="T105">
        <v>52577.1</v>
      </c>
      <c r="U105">
        <v>0.53</v>
      </c>
      <c r="V105">
        <v>0.82</v>
      </c>
      <c r="W105">
        <v>6.43</v>
      </c>
      <c r="X105">
        <v>3.19</v>
      </c>
      <c r="Y105">
        <v>1</v>
      </c>
      <c r="Z105">
        <v>10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C110"/>
  <sheetViews>
    <sheetView workbookViewId="0"/>
  </sheetViews>
  <sheetFormatPr defaultRowHeight="15" x14ac:dyDescent="0.25"/>
  <sheetData>
    <row r="1" spans="1:3" x14ac:dyDescent="0.25">
      <c r="A1" t="s">
        <v>27</v>
      </c>
    </row>
    <row r="2" spans="1:3" x14ac:dyDescent="0.25">
      <c r="A2" t="s">
        <v>28</v>
      </c>
    </row>
    <row r="3" spans="1:3" x14ac:dyDescent="0.25">
      <c r="A3" t="s">
        <v>29</v>
      </c>
    </row>
    <row r="6" spans="1:3" x14ac:dyDescent="0.25">
      <c r="A6" t="s">
        <v>30</v>
      </c>
      <c r="B6" t="s">
        <v>31</v>
      </c>
      <c r="C6" t="s">
        <v>32</v>
      </c>
    </row>
    <row r="7" spans="1:3" x14ac:dyDescent="0.25">
      <c r="A7" t="e">
        <f>INDEX(resultados!$A$2:$ZZ$105, 1, MATCH($B$1, resultados!$A$1:$ZZ$1, 0))</f>
        <v>#N/A</v>
      </c>
      <c r="B7" t="e">
        <f>INDEX(resultados!$A$2:$ZZ$105, 1, MATCH($B$2, resultados!$A$1:$ZZ$1, 0))</f>
        <v>#N/A</v>
      </c>
      <c r="C7" t="e">
        <f>INDEX(resultados!$A$2:$ZZ$105, 1, MATCH($B$3, resultados!$A$1:$ZZ$1, 0))</f>
        <v>#N/A</v>
      </c>
    </row>
    <row r="8" spans="1:3" x14ac:dyDescent="0.25">
      <c r="A8" t="e">
        <f>INDEX(resultados!$A$2:$ZZ$105, 2, MATCH($B$1, resultados!$A$1:$ZZ$1, 0))</f>
        <v>#N/A</v>
      </c>
      <c r="B8" t="e">
        <f>INDEX(resultados!$A$2:$ZZ$105, 2, MATCH($B$2, resultados!$A$1:$ZZ$1, 0))</f>
        <v>#N/A</v>
      </c>
      <c r="C8" t="e">
        <f>INDEX(resultados!$A$2:$ZZ$105, 2, MATCH($B$3, resultados!$A$1:$ZZ$1, 0))</f>
        <v>#N/A</v>
      </c>
    </row>
    <row r="9" spans="1:3" x14ac:dyDescent="0.25">
      <c r="A9" t="e">
        <f>INDEX(resultados!$A$2:$ZZ$105, 3, MATCH($B$1, resultados!$A$1:$ZZ$1, 0))</f>
        <v>#N/A</v>
      </c>
      <c r="B9" t="e">
        <f>INDEX(resultados!$A$2:$ZZ$105, 3, MATCH($B$2, resultados!$A$1:$ZZ$1, 0))</f>
        <v>#N/A</v>
      </c>
      <c r="C9" t="e">
        <f>INDEX(resultados!$A$2:$ZZ$105, 3, MATCH($B$3, resultados!$A$1:$ZZ$1, 0))</f>
        <v>#N/A</v>
      </c>
    </row>
    <row r="10" spans="1:3" x14ac:dyDescent="0.25">
      <c r="A10" t="e">
        <f>INDEX(resultados!$A$2:$ZZ$105, 4, MATCH($B$1, resultados!$A$1:$ZZ$1, 0))</f>
        <v>#N/A</v>
      </c>
      <c r="B10" t="e">
        <f>INDEX(resultados!$A$2:$ZZ$105, 4, MATCH($B$2, resultados!$A$1:$ZZ$1, 0))</f>
        <v>#N/A</v>
      </c>
      <c r="C10" t="e">
        <f>INDEX(resultados!$A$2:$ZZ$105, 4, MATCH($B$3, resultados!$A$1:$ZZ$1, 0))</f>
        <v>#N/A</v>
      </c>
    </row>
    <row r="11" spans="1:3" x14ac:dyDescent="0.25">
      <c r="A11" t="e">
        <f>INDEX(resultados!$A$2:$ZZ$105, 5, MATCH($B$1, resultados!$A$1:$ZZ$1, 0))</f>
        <v>#N/A</v>
      </c>
      <c r="B11" t="e">
        <f>INDEX(resultados!$A$2:$ZZ$105, 5, MATCH($B$2, resultados!$A$1:$ZZ$1, 0))</f>
        <v>#N/A</v>
      </c>
      <c r="C11" t="e">
        <f>INDEX(resultados!$A$2:$ZZ$105, 5, MATCH($B$3, resultados!$A$1:$ZZ$1, 0))</f>
        <v>#N/A</v>
      </c>
    </row>
    <row r="12" spans="1:3" x14ac:dyDescent="0.25">
      <c r="A12" t="e">
        <f>INDEX(resultados!$A$2:$ZZ$105, 6, MATCH($B$1, resultados!$A$1:$ZZ$1, 0))</f>
        <v>#N/A</v>
      </c>
      <c r="B12" t="e">
        <f>INDEX(resultados!$A$2:$ZZ$105, 6, MATCH($B$2, resultados!$A$1:$ZZ$1, 0))</f>
        <v>#N/A</v>
      </c>
      <c r="C12" t="e">
        <f>INDEX(resultados!$A$2:$ZZ$105, 6, MATCH($B$3, resultados!$A$1:$ZZ$1, 0))</f>
        <v>#N/A</v>
      </c>
    </row>
    <row r="13" spans="1:3" x14ac:dyDescent="0.25">
      <c r="A13" t="e">
        <f>INDEX(resultados!$A$2:$ZZ$105, 7, MATCH($B$1, resultados!$A$1:$ZZ$1, 0))</f>
        <v>#N/A</v>
      </c>
      <c r="B13" t="e">
        <f>INDEX(resultados!$A$2:$ZZ$105, 7, MATCH($B$2, resultados!$A$1:$ZZ$1, 0))</f>
        <v>#N/A</v>
      </c>
      <c r="C13" t="e">
        <f>INDEX(resultados!$A$2:$ZZ$105, 7, MATCH($B$3, resultados!$A$1:$ZZ$1, 0))</f>
        <v>#N/A</v>
      </c>
    </row>
    <row r="14" spans="1:3" x14ac:dyDescent="0.25">
      <c r="A14" t="e">
        <f>INDEX(resultados!$A$2:$ZZ$105, 8, MATCH($B$1, resultados!$A$1:$ZZ$1, 0))</f>
        <v>#N/A</v>
      </c>
      <c r="B14" t="e">
        <f>INDEX(resultados!$A$2:$ZZ$105, 8, MATCH($B$2, resultados!$A$1:$ZZ$1, 0))</f>
        <v>#N/A</v>
      </c>
      <c r="C14" t="e">
        <f>INDEX(resultados!$A$2:$ZZ$105, 8, MATCH($B$3, resultados!$A$1:$ZZ$1, 0))</f>
        <v>#N/A</v>
      </c>
    </row>
    <row r="15" spans="1:3" x14ac:dyDescent="0.25">
      <c r="A15" t="e">
        <f>INDEX(resultados!$A$2:$ZZ$105, 9, MATCH($B$1, resultados!$A$1:$ZZ$1, 0))</f>
        <v>#N/A</v>
      </c>
      <c r="B15" t="e">
        <f>INDEX(resultados!$A$2:$ZZ$105, 9, MATCH($B$2, resultados!$A$1:$ZZ$1, 0))</f>
        <v>#N/A</v>
      </c>
      <c r="C15" t="e">
        <f>INDEX(resultados!$A$2:$ZZ$105, 9, MATCH($B$3, resultados!$A$1:$ZZ$1, 0))</f>
        <v>#N/A</v>
      </c>
    </row>
    <row r="16" spans="1:3" x14ac:dyDescent="0.25">
      <c r="A16" t="e">
        <f>INDEX(resultados!$A$2:$ZZ$105, 10, MATCH($B$1, resultados!$A$1:$ZZ$1, 0))</f>
        <v>#N/A</v>
      </c>
      <c r="B16" t="e">
        <f>INDEX(resultados!$A$2:$ZZ$105, 10, MATCH($B$2, resultados!$A$1:$ZZ$1, 0))</f>
        <v>#N/A</v>
      </c>
      <c r="C16" t="e">
        <f>INDEX(resultados!$A$2:$ZZ$105, 10, MATCH($B$3, resultados!$A$1:$ZZ$1, 0))</f>
        <v>#N/A</v>
      </c>
    </row>
    <row r="17" spans="1:3" x14ac:dyDescent="0.25">
      <c r="A17" t="e">
        <f>INDEX(resultados!$A$2:$ZZ$105, 11, MATCH($B$1, resultados!$A$1:$ZZ$1, 0))</f>
        <v>#N/A</v>
      </c>
      <c r="B17" t="e">
        <f>INDEX(resultados!$A$2:$ZZ$105, 11, MATCH($B$2, resultados!$A$1:$ZZ$1, 0))</f>
        <v>#N/A</v>
      </c>
      <c r="C17" t="e">
        <f>INDEX(resultados!$A$2:$ZZ$105, 11, MATCH($B$3, resultados!$A$1:$ZZ$1, 0))</f>
        <v>#N/A</v>
      </c>
    </row>
    <row r="18" spans="1:3" x14ac:dyDescent="0.25">
      <c r="A18" t="e">
        <f>INDEX(resultados!$A$2:$ZZ$105, 12, MATCH($B$1, resultados!$A$1:$ZZ$1, 0))</f>
        <v>#N/A</v>
      </c>
      <c r="B18" t="e">
        <f>INDEX(resultados!$A$2:$ZZ$105, 12, MATCH($B$2, resultados!$A$1:$ZZ$1, 0))</f>
        <v>#N/A</v>
      </c>
      <c r="C18" t="e">
        <f>INDEX(resultados!$A$2:$ZZ$105, 12, MATCH($B$3, resultados!$A$1:$ZZ$1, 0))</f>
        <v>#N/A</v>
      </c>
    </row>
    <row r="19" spans="1:3" x14ac:dyDescent="0.25">
      <c r="A19" t="e">
        <f>INDEX(resultados!$A$2:$ZZ$105, 13, MATCH($B$1, resultados!$A$1:$ZZ$1, 0))</f>
        <v>#N/A</v>
      </c>
      <c r="B19" t="e">
        <f>INDEX(resultados!$A$2:$ZZ$105, 13, MATCH($B$2, resultados!$A$1:$ZZ$1, 0))</f>
        <v>#N/A</v>
      </c>
      <c r="C19" t="e">
        <f>INDEX(resultados!$A$2:$ZZ$105, 13, MATCH($B$3, resultados!$A$1:$ZZ$1, 0))</f>
        <v>#N/A</v>
      </c>
    </row>
    <row r="20" spans="1:3" x14ac:dyDescent="0.25">
      <c r="A20" t="e">
        <f>INDEX(resultados!$A$2:$ZZ$105, 14, MATCH($B$1, resultados!$A$1:$ZZ$1, 0))</f>
        <v>#N/A</v>
      </c>
      <c r="B20" t="e">
        <f>INDEX(resultados!$A$2:$ZZ$105, 14, MATCH($B$2, resultados!$A$1:$ZZ$1, 0))</f>
        <v>#N/A</v>
      </c>
      <c r="C20" t="e">
        <f>INDEX(resultados!$A$2:$ZZ$105, 14, MATCH($B$3, resultados!$A$1:$ZZ$1, 0))</f>
        <v>#N/A</v>
      </c>
    </row>
    <row r="21" spans="1:3" x14ac:dyDescent="0.25">
      <c r="A21" t="e">
        <f>INDEX(resultados!$A$2:$ZZ$105, 15, MATCH($B$1, resultados!$A$1:$ZZ$1, 0))</f>
        <v>#N/A</v>
      </c>
      <c r="B21" t="e">
        <f>INDEX(resultados!$A$2:$ZZ$105, 15, MATCH($B$2, resultados!$A$1:$ZZ$1, 0))</f>
        <v>#N/A</v>
      </c>
      <c r="C21" t="e">
        <f>INDEX(resultados!$A$2:$ZZ$105, 15, MATCH($B$3, resultados!$A$1:$ZZ$1, 0))</f>
        <v>#N/A</v>
      </c>
    </row>
    <row r="22" spans="1:3" x14ac:dyDescent="0.25">
      <c r="A22" t="e">
        <f>INDEX(resultados!$A$2:$ZZ$105, 16, MATCH($B$1, resultados!$A$1:$ZZ$1, 0))</f>
        <v>#N/A</v>
      </c>
      <c r="B22" t="e">
        <f>INDEX(resultados!$A$2:$ZZ$105, 16, MATCH($B$2, resultados!$A$1:$ZZ$1, 0))</f>
        <v>#N/A</v>
      </c>
      <c r="C22" t="e">
        <f>INDEX(resultados!$A$2:$ZZ$105, 16, MATCH($B$3, resultados!$A$1:$ZZ$1, 0))</f>
        <v>#N/A</v>
      </c>
    </row>
    <row r="23" spans="1:3" x14ac:dyDescent="0.25">
      <c r="A23" t="e">
        <f>INDEX(resultados!$A$2:$ZZ$105, 17, MATCH($B$1, resultados!$A$1:$ZZ$1, 0))</f>
        <v>#N/A</v>
      </c>
      <c r="B23" t="e">
        <f>INDEX(resultados!$A$2:$ZZ$105, 17, MATCH($B$2, resultados!$A$1:$ZZ$1, 0))</f>
        <v>#N/A</v>
      </c>
      <c r="C23" t="e">
        <f>INDEX(resultados!$A$2:$ZZ$105, 17, MATCH($B$3, resultados!$A$1:$ZZ$1, 0))</f>
        <v>#N/A</v>
      </c>
    </row>
    <row r="24" spans="1:3" x14ac:dyDescent="0.25">
      <c r="A24" t="e">
        <f>INDEX(resultados!$A$2:$ZZ$105, 18, MATCH($B$1, resultados!$A$1:$ZZ$1, 0))</f>
        <v>#N/A</v>
      </c>
      <c r="B24" t="e">
        <f>INDEX(resultados!$A$2:$ZZ$105, 18, MATCH($B$2, resultados!$A$1:$ZZ$1, 0))</f>
        <v>#N/A</v>
      </c>
      <c r="C24" t="e">
        <f>INDEX(resultados!$A$2:$ZZ$105, 18, MATCH($B$3, resultados!$A$1:$ZZ$1, 0))</f>
        <v>#N/A</v>
      </c>
    </row>
    <row r="25" spans="1:3" x14ac:dyDescent="0.25">
      <c r="A25" t="e">
        <f>INDEX(resultados!$A$2:$ZZ$105, 19, MATCH($B$1, resultados!$A$1:$ZZ$1, 0))</f>
        <v>#N/A</v>
      </c>
      <c r="B25" t="e">
        <f>INDEX(resultados!$A$2:$ZZ$105, 19, MATCH($B$2, resultados!$A$1:$ZZ$1, 0))</f>
        <v>#N/A</v>
      </c>
      <c r="C25" t="e">
        <f>INDEX(resultados!$A$2:$ZZ$105, 19, MATCH($B$3, resultados!$A$1:$ZZ$1, 0))</f>
        <v>#N/A</v>
      </c>
    </row>
    <row r="26" spans="1:3" x14ac:dyDescent="0.25">
      <c r="A26" t="e">
        <f>INDEX(resultados!$A$2:$ZZ$105, 20, MATCH($B$1, resultados!$A$1:$ZZ$1, 0))</f>
        <v>#N/A</v>
      </c>
      <c r="B26" t="e">
        <f>INDEX(resultados!$A$2:$ZZ$105, 20, MATCH($B$2, resultados!$A$1:$ZZ$1, 0))</f>
        <v>#N/A</v>
      </c>
      <c r="C26" t="e">
        <f>INDEX(resultados!$A$2:$ZZ$105, 20, MATCH($B$3, resultados!$A$1:$ZZ$1, 0))</f>
        <v>#N/A</v>
      </c>
    </row>
    <row r="27" spans="1:3" x14ac:dyDescent="0.25">
      <c r="A27" t="e">
        <f>INDEX(resultados!$A$2:$ZZ$105, 21, MATCH($B$1, resultados!$A$1:$ZZ$1, 0))</f>
        <v>#N/A</v>
      </c>
      <c r="B27" t="e">
        <f>INDEX(resultados!$A$2:$ZZ$105, 21, MATCH($B$2, resultados!$A$1:$ZZ$1, 0))</f>
        <v>#N/A</v>
      </c>
      <c r="C27" t="e">
        <f>INDEX(resultados!$A$2:$ZZ$105, 21, MATCH($B$3, resultados!$A$1:$ZZ$1, 0))</f>
        <v>#N/A</v>
      </c>
    </row>
    <row r="28" spans="1:3" x14ac:dyDescent="0.25">
      <c r="A28" t="e">
        <f>INDEX(resultados!$A$2:$ZZ$105, 22, MATCH($B$1, resultados!$A$1:$ZZ$1, 0))</f>
        <v>#N/A</v>
      </c>
      <c r="B28" t="e">
        <f>INDEX(resultados!$A$2:$ZZ$105, 22, MATCH($B$2, resultados!$A$1:$ZZ$1, 0))</f>
        <v>#N/A</v>
      </c>
      <c r="C28" t="e">
        <f>INDEX(resultados!$A$2:$ZZ$105, 22, MATCH($B$3, resultados!$A$1:$ZZ$1, 0))</f>
        <v>#N/A</v>
      </c>
    </row>
    <row r="29" spans="1:3" x14ac:dyDescent="0.25">
      <c r="A29" t="e">
        <f>INDEX(resultados!$A$2:$ZZ$105, 23, MATCH($B$1, resultados!$A$1:$ZZ$1, 0))</f>
        <v>#N/A</v>
      </c>
      <c r="B29" t="e">
        <f>INDEX(resultados!$A$2:$ZZ$105, 23, MATCH($B$2, resultados!$A$1:$ZZ$1, 0))</f>
        <v>#N/A</v>
      </c>
      <c r="C29" t="e">
        <f>INDEX(resultados!$A$2:$ZZ$105, 23, MATCH($B$3, resultados!$A$1:$ZZ$1, 0))</f>
        <v>#N/A</v>
      </c>
    </row>
    <row r="30" spans="1:3" x14ac:dyDescent="0.25">
      <c r="A30" t="e">
        <f>INDEX(resultados!$A$2:$ZZ$105, 24, MATCH($B$1, resultados!$A$1:$ZZ$1, 0))</f>
        <v>#N/A</v>
      </c>
      <c r="B30" t="e">
        <f>INDEX(resultados!$A$2:$ZZ$105, 24, MATCH($B$2, resultados!$A$1:$ZZ$1, 0))</f>
        <v>#N/A</v>
      </c>
      <c r="C30" t="e">
        <f>INDEX(resultados!$A$2:$ZZ$105, 24, MATCH($B$3, resultados!$A$1:$ZZ$1, 0))</f>
        <v>#N/A</v>
      </c>
    </row>
    <row r="31" spans="1:3" x14ac:dyDescent="0.25">
      <c r="A31" t="e">
        <f>INDEX(resultados!$A$2:$ZZ$105, 25, MATCH($B$1, resultados!$A$1:$ZZ$1, 0))</f>
        <v>#N/A</v>
      </c>
      <c r="B31" t="e">
        <f>INDEX(resultados!$A$2:$ZZ$105, 25, MATCH($B$2, resultados!$A$1:$ZZ$1, 0))</f>
        <v>#N/A</v>
      </c>
      <c r="C31" t="e">
        <f>INDEX(resultados!$A$2:$ZZ$105, 25, MATCH($B$3, resultados!$A$1:$ZZ$1, 0))</f>
        <v>#N/A</v>
      </c>
    </row>
    <row r="32" spans="1:3" x14ac:dyDescent="0.25">
      <c r="A32" t="e">
        <f>INDEX(resultados!$A$2:$ZZ$105, 26, MATCH($B$1, resultados!$A$1:$ZZ$1, 0))</f>
        <v>#N/A</v>
      </c>
      <c r="B32" t="e">
        <f>INDEX(resultados!$A$2:$ZZ$105, 26, MATCH($B$2, resultados!$A$1:$ZZ$1, 0))</f>
        <v>#N/A</v>
      </c>
      <c r="C32" t="e">
        <f>INDEX(resultados!$A$2:$ZZ$105, 26, MATCH($B$3, resultados!$A$1:$ZZ$1, 0))</f>
        <v>#N/A</v>
      </c>
    </row>
    <row r="33" spans="1:3" x14ac:dyDescent="0.25">
      <c r="A33" t="e">
        <f>INDEX(resultados!$A$2:$ZZ$105, 27, MATCH($B$1, resultados!$A$1:$ZZ$1, 0))</f>
        <v>#N/A</v>
      </c>
      <c r="B33" t="e">
        <f>INDEX(resultados!$A$2:$ZZ$105, 27, MATCH($B$2, resultados!$A$1:$ZZ$1, 0))</f>
        <v>#N/A</v>
      </c>
      <c r="C33" t="e">
        <f>INDEX(resultados!$A$2:$ZZ$105, 27, MATCH($B$3, resultados!$A$1:$ZZ$1, 0))</f>
        <v>#N/A</v>
      </c>
    </row>
    <row r="34" spans="1:3" x14ac:dyDescent="0.25">
      <c r="A34" t="e">
        <f>INDEX(resultados!$A$2:$ZZ$105, 28, MATCH($B$1, resultados!$A$1:$ZZ$1, 0))</f>
        <v>#N/A</v>
      </c>
      <c r="B34" t="e">
        <f>INDEX(resultados!$A$2:$ZZ$105, 28, MATCH($B$2, resultados!$A$1:$ZZ$1, 0))</f>
        <v>#N/A</v>
      </c>
      <c r="C34" t="e">
        <f>INDEX(resultados!$A$2:$ZZ$105, 28, MATCH($B$3, resultados!$A$1:$ZZ$1, 0))</f>
        <v>#N/A</v>
      </c>
    </row>
    <row r="35" spans="1:3" x14ac:dyDescent="0.25">
      <c r="A35" t="e">
        <f>INDEX(resultados!$A$2:$ZZ$105, 29, MATCH($B$1, resultados!$A$1:$ZZ$1, 0))</f>
        <v>#N/A</v>
      </c>
      <c r="B35" t="e">
        <f>INDEX(resultados!$A$2:$ZZ$105, 29, MATCH($B$2, resultados!$A$1:$ZZ$1, 0))</f>
        <v>#N/A</v>
      </c>
      <c r="C35" t="e">
        <f>INDEX(resultados!$A$2:$ZZ$105, 29, MATCH($B$3, resultados!$A$1:$ZZ$1, 0))</f>
        <v>#N/A</v>
      </c>
    </row>
    <row r="36" spans="1:3" x14ac:dyDescent="0.25">
      <c r="A36" t="e">
        <f>INDEX(resultados!$A$2:$ZZ$105, 30, MATCH($B$1, resultados!$A$1:$ZZ$1, 0))</f>
        <v>#N/A</v>
      </c>
      <c r="B36" t="e">
        <f>INDEX(resultados!$A$2:$ZZ$105, 30, MATCH($B$2, resultados!$A$1:$ZZ$1, 0))</f>
        <v>#N/A</v>
      </c>
      <c r="C36" t="e">
        <f>INDEX(resultados!$A$2:$ZZ$105, 30, MATCH($B$3, resultados!$A$1:$ZZ$1, 0))</f>
        <v>#N/A</v>
      </c>
    </row>
    <row r="37" spans="1:3" x14ac:dyDescent="0.25">
      <c r="A37" t="e">
        <f>INDEX(resultados!$A$2:$ZZ$105, 31, MATCH($B$1, resultados!$A$1:$ZZ$1, 0))</f>
        <v>#N/A</v>
      </c>
      <c r="B37" t="e">
        <f>INDEX(resultados!$A$2:$ZZ$105, 31, MATCH($B$2, resultados!$A$1:$ZZ$1, 0))</f>
        <v>#N/A</v>
      </c>
      <c r="C37" t="e">
        <f>INDEX(resultados!$A$2:$ZZ$105, 31, MATCH($B$3, resultados!$A$1:$ZZ$1, 0))</f>
        <v>#N/A</v>
      </c>
    </row>
    <row r="38" spans="1:3" x14ac:dyDescent="0.25">
      <c r="A38" t="e">
        <f>INDEX(resultados!$A$2:$ZZ$105, 32, MATCH($B$1, resultados!$A$1:$ZZ$1, 0))</f>
        <v>#N/A</v>
      </c>
      <c r="B38" t="e">
        <f>INDEX(resultados!$A$2:$ZZ$105, 32, MATCH($B$2, resultados!$A$1:$ZZ$1, 0))</f>
        <v>#N/A</v>
      </c>
      <c r="C38" t="e">
        <f>INDEX(resultados!$A$2:$ZZ$105, 32, MATCH($B$3, resultados!$A$1:$ZZ$1, 0))</f>
        <v>#N/A</v>
      </c>
    </row>
    <row r="39" spans="1:3" x14ac:dyDescent="0.25">
      <c r="A39" t="e">
        <f>INDEX(resultados!$A$2:$ZZ$105, 33, MATCH($B$1, resultados!$A$1:$ZZ$1, 0))</f>
        <v>#N/A</v>
      </c>
      <c r="B39" t="e">
        <f>INDEX(resultados!$A$2:$ZZ$105, 33, MATCH($B$2, resultados!$A$1:$ZZ$1, 0))</f>
        <v>#N/A</v>
      </c>
      <c r="C39" t="e">
        <f>INDEX(resultados!$A$2:$ZZ$105, 33, MATCH($B$3, resultados!$A$1:$ZZ$1, 0))</f>
        <v>#N/A</v>
      </c>
    </row>
    <row r="40" spans="1:3" x14ac:dyDescent="0.25">
      <c r="A40" t="e">
        <f>INDEX(resultados!$A$2:$ZZ$105, 34, MATCH($B$1, resultados!$A$1:$ZZ$1, 0))</f>
        <v>#N/A</v>
      </c>
      <c r="B40" t="e">
        <f>INDEX(resultados!$A$2:$ZZ$105, 34, MATCH($B$2, resultados!$A$1:$ZZ$1, 0))</f>
        <v>#N/A</v>
      </c>
      <c r="C40" t="e">
        <f>INDEX(resultados!$A$2:$ZZ$105, 34, MATCH($B$3, resultados!$A$1:$ZZ$1, 0))</f>
        <v>#N/A</v>
      </c>
    </row>
    <row r="41" spans="1:3" x14ac:dyDescent="0.25">
      <c r="A41" t="e">
        <f>INDEX(resultados!$A$2:$ZZ$105, 35, MATCH($B$1, resultados!$A$1:$ZZ$1, 0))</f>
        <v>#N/A</v>
      </c>
      <c r="B41" t="e">
        <f>INDEX(resultados!$A$2:$ZZ$105, 35, MATCH($B$2, resultados!$A$1:$ZZ$1, 0))</f>
        <v>#N/A</v>
      </c>
      <c r="C41" t="e">
        <f>INDEX(resultados!$A$2:$ZZ$105, 35, MATCH($B$3, resultados!$A$1:$ZZ$1, 0))</f>
        <v>#N/A</v>
      </c>
    </row>
    <row r="42" spans="1:3" x14ac:dyDescent="0.25">
      <c r="A42" t="e">
        <f>INDEX(resultados!$A$2:$ZZ$105, 36, MATCH($B$1, resultados!$A$1:$ZZ$1, 0))</f>
        <v>#N/A</v>
      </c>
      <c r="B42" t="e">
        <f>INDEX(resultados!$A$2:$ZZ$105, 36, MATCH($B$2, resultados!$A$1:$ZZ$1, 0))</f>
        <v>#N/A</v>
      </c>
      <c r="C42" t="e">
        <f>INDEX(resultados!$A$2:$ZZ$105, 36, MATCH($B$3, resultados!$A$1:$ZZ$1, 0))</f>
        <v>#N/A</v>
      </c>
    </row>
    <row r="43" spans="1:3" x14ac:dyDescent="0.25">
      <c r="A43" t="e">
        <f>INDEX(resultados!$A$2:$ZZ$105, 37, MATCH($B$1, resultados!$A$1:$ZZ$1, 0))</f>
        <v>#N/A</v>
      </c>
      <c r="B43" t="e">
        <f>INDEX(resultados!$A$2:$ZZ$105, 37, MATCH($B$2, resultados!$A$1:$ZZ$1, 0))</f>
        <v>#N/A</v>
      </c>
      <c r="C43" t="e">
        <f>INDEX(resultados!$A$2:$ZZ$105, 37, MATCH($B$3, resultados!$A$1:$ZZ$1, 0))</f>
        <v>#N/A</v>
      </c>
    </row>
    <row r="44" spans="1:3" x14ac:dyDescent="0.25">
      <c r="A44" t="e">
        <f>INDEX(resultados!$A$2:$ZZ$105, 38, MATCH($B$1, resultados!$A$1:$ZZ$1, 0))</f>
        <v>#N/A</v>
      </c>
      <c r="B44" t="e">
        <f>INDEX(resultados!$A$2:$ZZ$105, 38, MATCH($B$2, resultados!$A$1:$ZZ$1, 0))</f>
        <v>#N/A</v>
      </c>
      <c r="C44" t="e">
        <f>INDEX(resultados!$A$2:$ZZ$105, 38, MATCH($B$3, resultados!$A$1:$ZZ$1, 0))</f>
        <v>#N/A</v>
      </c>
    </row>
    <row r="45" spans="1:3" x14ac:dyDescent="0.25">
      <c r="A45" t="e">
        <f>INDEX(resultados!$A$2:$ZZ$105, 39, MATCH($B$1, resultados!$A$1:$ZZ$1, 0))</f>
        <v>#N/A</v>
      </c>
      <c r="B45" t="e">
        <f>INDEX(resultados!$A$2:$ZZ$105, 39, MATCH($B$2, resultados!$A$1:$ZZ$1, 0))</f>
        <v>#N/A</v>
      </c>
      <c r="C45" t="e">
        <f>INDEX(resultados!$A$2:$ZZ$105, 39, MATCH($B$3, resultados!$A$1:$ZZ$1, 0))</f>
        <v>#N/A</v>
      </c>
    </row>
    <row r="46" spans="1:3" x14ac:dyDescent="0.25">
      <c r="A46" t="e">
        <f>INDEX(resultados!$A$2:$ZZ$105, 40, MATCH($B$1, resultados!$A$1:$ZZ$1, 0))</f>
        <v>#N/A</v>
      </c>
      <c r="B46" t="e">
        <f>INDEX(resultados!$A$2:$ZZ$105, 40, MATCH($B$2, resultados!$A$1:$ZZ$1, 0))</f>
        <v>#N/A</v>
      </c>
      <c r="C46" t="e">
        <f>INDEX(resultados!$A$2:$ZZ$105, 40, MATCH($B$3, resultados!$A$1:$ZZ$1, 0))</f>
        <v>#N/A</v>
      </c>
    </row>
    <row r="47" spans="1:3" x14ac:dyDescent="0.25">
      <c r="A47" t="e">
        <f>INDEX(resultados!$A$2:$ZZ$105, 41, MATCH($B$1, resultados!$A$1:$ZZ$1, 0))</f>
        <v>#N/A</v>
      </c>
      <c r="B47" t="e">
        <f>INDEX(resultados!$A$2:$ZZ$105, 41, MATCH($B$2, resultados!$A$1:$ZZ$1, 0))</f>
        <v>#N/A</v>
      </c>
      <c r="C47" t="e">
        <f>INDEX(resultados!$A$2:$ZZ$105, 41, MATCH($B$3, resultados!$A$1:$ZZ$1, 0))</f>
        <v>#N/A</v>
      </c>
    </row>
    <row r="48" spans="1:3" x14ac:dyDescent="0.25">
      <c r="A48" t="e">
        <f>INDEX(resultados!$A$2:$ZZ$105, 42, MATCH($B$1, resultados!$A$1:$ZZ$1, 0))</f>
        <v>#N/A</v>
      </c>
      <c r="B48" t="e">
        <f>INDEX(resultados!$A$2:$ZZ$105, 42, MATCH($B$2, resultados!$A$1:$ZZ$1, 0))</f>
        <v>#N/A</v>
      </c>
      <c r="C48" t="e">
        <f>INDEX(resultados!$A$2:$ZZ$105, 42, MATCH($B$3, resultados!$A$1:$ZZ$1, 0))</f>
        <v>#N/A</v>
      </c>
    </row>
    <row r="49" spans="1:3" x14ac:dyDescent="0.25">
      <c r="A49" t="e">
        <f>INDEX(resultados!$A$2:$ZZ$105, 43, MATCH($B$1, resultados!$A$1:$ZZ$1, 0))</f>
        <v>#N/A</v>
      </c>
      <c r="B49" t="e">
        <f>INDEX(resultados!$A$2:$ZZ$105, 43, MATCH($B$2, resultados!$A$1:$ZZ$1, 0))</f>
        <v>#N/A</v>
      </c>
      <c r="C49" t="e">
        <f>INDEX(resultados!$A$2:$ZZ$105, 43, MATCH($B$3, resultados!$A$1:$ZZ$1, 0))</f>
        <v>#N/A</v>
      </c>
    </row>
    <row r="50" spans="1:3" x14ac:dyDescent="0.25">
      <c r="A50" t="e">
        <f>INDEX(resultados!$A$2:$ZZ$105, 44, MATCH($B$1, resultados!$A$1:$ZZ$1, 0))</f>
        <v>#N/A</v>
      </c>
      <c r="B50" t="e">
        <f>INDEX(resultados!$A$2:$ZZ$105, 44, MATCH($B$2, resultados!$A$1:$ZZ$1, 0))</f>
        <v>#N/A</v>
      </c>
      <c r="C50" t="e">
        <f>INDEX(resultados!$A$2:$ZZ$105, 44, MATCH($B$3, resultados!$A$1:$ZZ$1, 0))</f>
        <v>#N/A</v>
      </c>
    </row>
    <row r="51" spans="1:3" x14ac:dyDescent="0.25">
      <c r="A51" t="e">
        <f>INDEX(resultados!$A$2:$ZZ$105, 45, MATCH($B$1, resultados!$A$1:$ZZ$1, 0))</f>
        <v>#N/A</v>
      </c>
      <c r="B51" t="e">
        <f>INDEX(resultados!$A$2:$ZZ$105, 45, MATCH($B$2, resultados!$A$1:$ZZ$1, 0))</f>
        <v>#N/A</v>
      </c>
      <c r="C51" t="e">
        <f>INDEX(resultados!$A$2:$ZZ$105, 45, MATCH($B$3, resultados!$A$1:$ZZ$1, 0))</f>
        <v>#N/A</v>
      </c>
    </row>
    <row r="52" spans="1:3" x14ac:dyDescent="0.25">
      <c r="A52" t="e">
        <f>INDEX(resultados!$A$2:$ZZ$105, 46, MATCH($B$1, resultados!$A$1:$ZZ$1, 0))</f>
        <v>#N/A</v>
      </c>
      <c r="B52" t="e">
        <f>INDEX(resultados!$A$2:$ZZ$105, 46, MATCH($B$2, resultados!$A$1:$ZZ$1, 0))</f>
        <v>#N/A</v>
      </c>
      <c r="C52" t="e">
        <f>INDEX(resultados!$A$2:$ZZ$105, 46, MATCH($B$3, resultados!$A$1:$ZZ$1, 0))</f>
        <v>#N/A</v>
      </c>
    </row>
    <row r="53" spans="1:3" x14ac:dyDescent="0.25">
      <c r="A53" t="e">
        <f>INDEX(resultados!$A$2:$ZZ$105, 47, MATCH($B$1, resultados!$A$1:$ZZ$1, 0))</f>
        <v>#N/A</v>
      </c>
      <c r="B53" t="e">
        <f>INDEX(resultados!$A$2:$ZZ$105, 47, MATCH($B$2, resultados!$A$1:$ZZ$1, 0))</f>
        <v>#N/A</v>
      </c>
      <c r="C53" t="e">
        <f>INDEX(resultados!$A$2:$ZZ$105, 47, MATCH($B$3, resultados!$A$1:$ZZ$1, 0))</f>
        <v>#N/A</v>
      </c>
    </row>
    <row r="54" spans="1:3" x14ac:dyDescent="0.25">
      <c r="A54" t="e">
        <f>INDEX(resultados!$A$2:$ZZ$105, 48, MATCH($B$1, resultados!$A$1:$ZZ$1, 0))</f>
        <v>#N/A</v>
      </c>
      <c r="B54" t="e">
        <f>INDEX(resultados!$A$2:$ZZ$105, 48, MATCH($B$2, resultados!$A$1:$ZZ$1, 0))</f>
        <v>#N/A</v>
      </c>
      <c r="C54" t="e">
        <f>INDEX(resultados!$A$2:$ZZ$105, 48, MATCH($B$3, resultados!$A$1:$ZZ$1, 0))</f>
        <v>#N/A</v>
      </c>
    </row>
    <row r="55" spans="1:3" x14ac:dyDescent="0.25">
      <c r="A55" t="e">
        <f>INDEX(resultados!$A$2:$ZZ$105, 49, MATCH($B$1, resultados!$A$1:$ZZ$1, 0))</f>
        <v>#N/A</v>
      </c>
      <c r="B55" t="e">
        <f>INDEX(resultados!$A$2:$ZZ$105, 49, MATCH($B$2, resultados!$A$1:$ZZ$1, 0))</f>
        <v>#N/A</v>
      </c>
      <c r="C55" t="e">
        <f>INDEX(resultados!$A$2:$ZZ$105, 49, MATCH($B$3, resultados!$A$1:$ZZ$1, 0))</f>
        <v>#N/A</v>
      </c>
    </row>
    <row r="56" spans="1:3" x14ac:dyDescent="0.25">
      <c r="A56" t="e">
        <f>INDEX(resultados!$A$2:$ZZ$105, 50, MATCH($B$1, resultados!$A$1:$ZZ$1, 0))</f>
        <v>#N/A</v>
      </c>
      <c r="B56" t="e">
        <f>INDEX(resultados!$A$2:$ZZ$105, 50, MATCH($B$2, resultados!$A$1:$ZZ$1, 0))</f>
        <v>#N/A</v>
      </c>
      <c r="C56" t="e">
        <f>INDEX(resultados!$A$2:$ZZ$105, 50, MATCH($B$3, resultados!$A$1:$ZZ$1, 0))</f>
        <v>#N/A</v>
      </c>
    </row>
    <row r="57" spans="1:3" x14ac:dyDescent="0.25">
      <c r="A57" t="e">
        <f>INDEX(resultados!$A$2:$ZZ$105, 51, MATCH($B$1, resultados!$A$1:$ZZ$1, 0))</f>
        <v>#N/A</v>
      </c>
      <c r="B57" t="e">
        <f>INDEX(resultados!$A$2:$ZZ$105, 51, MATCH($B$2, resultados!$A$1:$ZZ$1, 0))</f>
        <v>#N/A</v>
      </c>
      <c r="C57" t="e">
        <f>INDEX(resultados!$A$2:$ZZ$105, 51, MATCH($B$3, resultados!$A$1:$ZZ$1, 0))</f>
        <v>#N/A</v>
      </c>
    </row>
    <row r="58" spans="1:3" x14ac:dyDescent="0.25">
      <c r="A58" t="e">
        <f>INDEX(resultados!$A$2:$ZZ$105, 52, MATCH($B$1, resultados!$A$1:$ZZ$1, 0))</f>
        <v>#N/A</v>
      </c>
      <c r="B58" t="e">
        <f>INDEX(resultados!$A$2:$ZZ$105, 52, MATCH($B$2, resultados!$A$1:$ZZ$1, 0))</f>
        <v>#N/A</v>
      </c>
      <c r="C58" t="e">
        <f>INDEX(resultados!$A$2:$ZZ$105, 52, MATCH($B$3, resultados!$A$1:$ZZ$1, 0))</f>
        <v>#N/A</v>
      </c>
    </row>
    <row r="59" spans="1:3" x14ac:dyDescent="0.25">
      <c r="A59" t="e">
        <f>INDEX(resultados!$A$2:$ZZ$105, 53, MATCH($B$1, resultados!$A$1:$ZZ$1, 0))</f>
        <v>#N/A</v>
      </c>
      <c r="B59" t="e">
        <f>INDEX(resultados!$A$2:$ZZ$105, 53, MATCH($B$2, resultados!$A$1:$ZZ$1, 0))</f>
        <v>#N/A</v>
      </c>
      <c r="C59" t="e">
        <f>INDEX(resultados!$A$2:$ZZ$105, 53, MATCH($B$3, resultados!$A$1:$ZZ$1, 0))</f>
        <v>#N/A</v>
      </c>
    </row>
    <row r="60" spans="1:3" x14ac:dyDescent="0.25">
      <c r="A60" t="e">
        <f>INDEX(resultados!$A$2:$ZZ$105, 54, MATCH($B$1, resultados!$A$1:$ZZ$1, 0))</f>
        <v>#N/A</v>
      </c>
      <c r="B60" t="e">
        <f>INDEX(resultados!$A$2:$ZZ$105, 54, MATCH($B$2, resultados!$A$1:$ZZ$1, 0))</f>
        <v>#N/A</v>
      </c>
      <c r="C60" t="e">
        <f>INDEX(resultados!$A$2:$ZZ$105, 54, MATCH($B$3, resultados!$A$1:$ZZ$1, 0))</f>
        <v>#N/A</v>
      </c>
    </row>
    <row r="61" spans="1:3" x14ac:dyDescent="0.25">
      <c r="A61" t="e">
        <f>INDEX(resultados!$A$2:$ZZ$105, 55, MATCH($B$1, resultados!$A$1:$ZZ$1, 0))</f>
        <v>#N/A</v>
      </c>
      <c r="B61" t="e">
        <f>INDEX(resultados!$A$2:$ZZ$105, 55, MATCH($B$2, resultados!$A$1:$ZZ$1, 0))</f>
        <v>#N/A</v>
      </c>
      <c r="C61" t="e">
        <f>INDEX(resultados!$A$2:$ZZ$105, 55, MATCH($B$3, resultados!$A$1:$ZZ$1, 0))</f>
        <v>#N/A</v>
      </c>
    </row>
    <row r="62" spans="1:3" x14ac:dyDescent="0.25">
      <c r="A62" t="e">
        <f>INDEX(resultados!$A$2:$ZZ$105, 56, MATCH($B$1, resultados!$A$1:$ZZ$1, 0))</f>
        <v>#N/A</v>
      </c>
      <c r="B62" t="e">
        <f>INDEX(resultados!$A$2:$ZZ$105, 56, MATCH($B$2, resultados!$A$1:$ZZ$1, 0))</f>
        <v>#N/A</v>
      </c>
      <c r="C62" t="e">
        <f>INDEX(resultados!$A$2:$ZZ$105, 56, MATCH($B$3, resultados!$A$1:$ZZ$1, 0))</f>
        <v>#N/A</v>
      </c>
    </row>
    <row r="63" spans="1:3" x14ac:dyDescent="0.25">
      <c r="A63" t="e">
        <f>INDEX(resultados!$A$2:$ZZ$105, 57, MATCH($B$1, resultados!$A$1:$ZZ$1, 0))</f>
        <v>#N/A</v>
      </c>
      <c r="B63" t="e">
        <f>INDEX(resultados!$A$2:$ZZ$105, 57, MATCH($B$2, resultados!$A$1:$ZZ$1, 0))</f>
        <v>#N/A</v>
      </c>
      <c r="C63" t="e">
        <f>INDEX(resultados!$A$2:$ZZ$105, 57, MATCH($B$3, resultados!$A$1:$ZZ$1, 0))</f>
        <v>#N/A</v>
      </c>
    </row>
    <row r="64" spans="1:3" x14ac:dyDescent="0.25">
      <c r="A64" t="e">
        <f>INDEX(resultados!$A$2:$ZZ$105, 58, MATCH($B$1, resultados!$A$1:$ZZ$1, 0))</f>
        <v>#N/A</v>
      </c>
      <c r="B64" t="e">
        <f>INDEX(resultados!$A$2:$ZZ$105, 58, MATCH($B$2, resultados!$A$1:$ZZ$1, 0))</f>
        <v>#N/A</v>
      </c>
      <c r="C64" t="e">
        <f>INDEX(resultados!$A$2:$ZZ$105, 58, MATCH($B$3, resultados!$A$1:$ZZ$1, 0))</f>
        <v>#N/A</v>
      </c>
    </row>
    <row r="65" spans="1:3" x14ac:dyDescent="0.25">
      <c r="A65" t="e">
        <f>INDEX(resultados!$A$2:$ZZ$105, 59, MATCH($B$1, resultados!$A$1:$ZZ$1, 0))</f>
        <v>#N/A</v>
      </c>
      <c r="B65" t="e">
        <f>INDEX(resultados!$A$2:$ZZ$105, 59, MATCH($B$2, resultados!$A$1:$ZZ$1, 0))</f>
        <v>#N/A</v>
      </c>
      <c r="C65" t="e">
        <f>INDEX(resultados!$A$2:$ZZ$105, 59, MATCH($B$3, resultados!$A$1:$ZZ$1, 0))</f>
        <v>#N/A</v>
      </c>
    </row>
    <row r="66" spans="1:3" x14ac:dyDescent="0.25">
      <c r="A66" t="e">
        <f>INDEX(resultados!$A$2:$ZZ$105, 60, MATCH($B$1, resultados!$A$1:$ZZ$1, 0))</f>
        <v>#N/A</v>
      </c>
      <c r="B66" t="e">
        <f>INDEX(resultados!$A$2:$ZZ$105, 60, MATCH($B$2, resultados!$A$1:$ZZ$1, 0))</f>
        <v>#N/A</v>
      </c>
      <c r="C66" t="e">
        <f>INDEX(resultados!$A$2:$ZZ$105, 60, MATCH($B$3, resultados!$A$1:$ZZ$1, 0))</f>
        <v>#N/A</v>
      </c>
    </row>
    <row r="67" spans="1:3" x14ac:dyDescent="0.25">
      <c r="A67" t="e">
        <f>INDEX(resultados!$A$2:$ZZ$105, 61, MATCH($B$1, resultados!$A$1:$ZZ$1, 0))</f>
        <v>#N/A</v>
      </c>
      <c r="B67" t="e">
        <f>INDEX(resultados!$A$2:$ZZ$105, 61, MATCH($B$2, resultados!$A$1:$ZZ$1, 0))</f>
        <v>#N/A</v>
      </c>
      <c r="C67" t="e">
        <f>INDEX(resultados!$A$2:$ZZ$105, 61, MATCH($B$3, resultados!$A$1:$ZZ$1, 0))</f>
        <v>#N/A</v>
      </c>
    </row>
    <row r="68" spans="1:3" x14ac:dyDescent="0.25">
      <c r="A68" t="e">
        <f>INDEX(resultados!$A$2:$ZZ$105, 62, MATCH($B$1, resultados!$A$1:$ZZ$1, 0))</f>
        <v>#N/A</v>
      </c>
      <c r="B68" t="e">
        <f>INDEX(resultados!$A$2:$ZZ$105, 62, MATCH($B$2, resultados!$A$1:$ZZ$1, 0))</f>
        <v>#N/A</v>
      </c>
      <c r="C68" t="e">
        <f>INDEX(resultados!$A$2:$ZZ$105, 62, MATCH($B$3, resultados!$A$1:$ZZ$1, 0))</f>
        <v>#N/A</v>
      </c>
    </row>
    <row r="69" spans="1:3" x14ac:dyDescent="0.25">
      <c r="A69" t="e">
        <f>INDEX(resultados!$A$2:$ZZ$105, 63, MATCH($B$1, resultados!$A$1:$ZZ$1, 0))</f>
        <v>#N/A</v>
      </c>
      <c r="B69" t="e">
        <f>INDEX(resultados!$A$2:$ZZ$105, 63, MATCH($B$2, resultados!$A$1:$ZZ$1, 0))</f>
        <v>#N/A</v>
      </c>
      <c r="C69" t="e">
        <f>INDEX(resultados!$A$2:$ZZ$105, 63, MATCH($B$3, resultados!$A$1:$ZZ$1, 0))</f>
        <v>#N/A</v>
      </c>
    </row>
    <row r="70" spans="1:3" x14ac:dyDescent="0.25">
      <c r="A70" t="e">
        <f>INDEX(resultados!$A$2:$ZZ$105, 64, MATCH($B$1, resultados!$A$1:$ZZ$1, 0))</f>
        <v>#N/A</v>
      </c>
      <c r="B70" t="e">
        <f>INDEX(resultados!$A$2:$ZZ$105, 64, MATCH($B$2, resultados!$A$1:$ZZ$1, 0))</f>
        <v>#N/A</v>
      </c>
      <c r="C70" t="e">
        <f>INDEX(resultados!$A$2:$ZZ$105, 64, MATCH($B$3, resultados!$A$1:$ZZ$1, 0))</f>
        <v>#N/A</v>
      </c>
    </row>
    <row r="71" spans="1:3" x14ac:dyDescent="0.25">
      <c r="A71" t="e">
        <f>INDEX(resultados!$A$2:$ZZ$105, 65, MATCH($B$1, resultados!$A$1:$ZZ$1, 0))</f>
        <v>#N/A</v>
      </c>
      <c r="B71" t="e">
        <f>INDEX(resultados!$A$2:$ZZ$105, 65, MATCH($B$2, resultados!$A$1:$ZZ$1, 0))</f>
        <v>#N/A</v>
      </c>
      <c r="C71" t="e">
        <f>INDEX(resultados!$A$2:$ZZ$105, 65, MATCH($B$3, resultados!$A$1:$ZZ$1, 0))</f>
        <v>#N/A</v>
      </c>
    </row>
    <row r="72" spans="1:3" x14ac:dyDescent="0.25">
      <c r="A72" t="e">
        <f>INDEX(resultados!$A$2:$ZZ$105, 66, MATCH($B$1, resultados!$A$1:$ZZ$1, 0))</f>
        <v>#N/A</v>
      </c>
      <c r="B72" t="e">
        <f>INDEX(resultados!$A$2:$ZZ$105, 66, MATCH($B$2, resultados!$A$1:$ZZ$1, 0))</f>
        <v>#N/A</v>
      </c>
      <c r="C72" t="e">
        <f>INDEX(resultados!$A$2:$ZZ$105, 66, MATCH($B$3, resultados!$A$1:$ZZ$1, 0))</f>
        <v>#N/A</v>
      </c>
    </row>
    <row r="73" spans="1:3" x14ac:dyDescent="0.25">
      <c r="A73" t="e">
        <f>INDEX(resultados!$A$2:$ZZ$105, 67, MATCH($B$1, resultados!$A$1:$ZZ$1, 0))</f>
        <v>#N/A</v>
      </c>
      <c r="B73" t="e">
        <f>INDEX(resultados!$A$2:$ZZ$105, 67, MATCH($B$2, resultados!$A$1:$ZZ$1, 0))</f>
        <v>#N/A</v>
      </c>
      <c r="C73" t="e">
        <f>INDEX(resultados!$A$2:$ZZ$105, 67, MATCH($B$3, resultados!$A$1:$ZZ$1, 0))</f>
        <v>#N/A</v>
      </c>
    </row>
    <row r="74" spans="1:3" x14ac:dyDescent="0.25">
      <c r="A74" t="e">
        <f>INDEX(resultados!$A$2:$ZZ$105, 68, MATCH($B$1, resultados!$A$1:$ZZ$1, 0))</f>
        <v>#N/A</v>
      </c>
      <c r="B74" t="e">
        <f>INDEX(resultados!$A$2:$ZZ$105, 68, MATCH($B$2, resultados!$A$1:$ZZ$1, 0))</f>
        <v>#N/A</v>
      </c>
      <c r="C74" t="e">
        <f>INDEX(resultados!$A$2:$ZZ$105, 68, MATCH($B$3, resultados!$A$1:$ZZ$1, 0))</f>
        <v>#N/A</v>
      </c>
    </row>
    <row r="75" spans="1:3" x14ac:dyDescent="0.25">
      <c r="A75" t="e">
        <f>INDEX(resultados!$A$2:$ZZ$105, 69, MATCH($B$1, resultados!$A$1:$ZZ$1, 0))</f>
        <v>#N/A</v>
      </c>
      <c r="B75" t="e">
        <f>INDEX(resultados!$A$2:$ZZ$105, 69, MATCH($B$2, resultados!$A$1:$ZZ$1, 0))</f>
        <v>#N/A</v>
      </c>
      <c r="C75" t="e">
        <f>INDEX(resultados!$A$2:$ZZ$105, 69, MATCH($B$3, resultados!$A$1:$ZZ$1, 0))</f>
        <v>#N/A</v>
      </c>
    </row>
    <row r="76" spans="1:3" x14ac:dyDescent="0.25">
      <c r="A76" t="e">
        <f>INDEX(resultados!$A$2:$ZZ$105, 70, MATCH($B$1, resultados!$A$1:$ZZ$1, 0))</f>
        <v>#N/A</v>
      </c>
      <c r="B76" t="e">
        <f>INDEX(resultados!$A$2:$ZZ$105, 70, MATCH($B$2, resultados!$A$1:$ZZ$1, 0))</f>
        <v>#N/A</v>
      </c>
      <c r="C76" t="e">
        <f>INDEX(resultados!$A$2:$ZZ$105, 70, MATCH($B$3, resultados!$A$1:$ZZ$1, 0))</f>
        <v>#N/A</v>
      </c>
    </row>
    <row r="77" spans="1:3" x14ac:dyDescent="0.25">
      <c r="A77" t="e">
        <f>INDEX(resultados!$A$2:$ZZ$105, 71, MATCH($B$1, resultados!$A$1:$ZZ$1, 0))</f>
        <v>#N/A</v>
      </c>
      <c r="B77" t="e">
        <f>INDEX(resultados!$A$2:$ZZ$105, 71, MATCH($B$2, resultados!$A$1:$ZZ$1, 0))</f>
        <v>#N/A</v>
      </c>
      <c r="C77" t="e">
        <f>INDEX(resultados!$A$2:$ZZ$105, 71, MATCH($B$3, resultados!$A$1:$ZZ$1, 0))</f>
        <v>#N/A</v>
      </c>
    </row>
    <row r="78" spans="1:3" x14ac:dyDescent="0.25">
      <c r="A78" t="e">
        <f>INDEX(resultados!$A$2:$ZZ$105, 72, MATCH($B$1, resultados!$A$1:$ZZ$1, 0))</f>
        <v>#N/A</v>
      </c>
      <c r="B78" t="e">
        <f>INDEX(resultados!$A$2:$ZZ$105, 72, MATCH($B$2, resultados!$A$1:$ZZ$1, 0))</f>
        <v>#N/A</v>
      </c>
      <c r="C78" t="e">
        <f>INDEX(resultados!$A$2:$ZZ$105, 72, MATCH($B$3, resultados!$A$1:$ZZ$1, 0))</f>
        <v>#N/A</v>
      </c>
    </row>
    <row r="79" spans="1:3" x14ac:dyDescent="0.25">
      <c r="A79" t="e">
        <f>INDEX(resultados!$A$2:$ZZ$105, 73, MATCH($B$1, resultados!$A$1:$ZZ$1, 0))</f>
        <v>#N/A</v>
      </c>
      <c r="B79" t="e">
        <f>INDEX(resultados!$A$2:$ZZ$105, 73, MATCH($B$2, resultados!$A$1:$ZZ$1, 0))</f>
        <v>#N/A</v>
      </c>
      <c r="C79" t="e">
        <f>INDEX(resultados!$A$2:$ZZ$105, 73, MATCH($B$3, resultados!$A$1:$ZZ$1, 0))</f>
        <v>#N/A</v>
      </c>
    </row>
    <row r="80" spans="1:3" x14ac:dyDescent="0.25">
      <c r="A80" t="e">
        <f>INDEX(resultados!$A$2:$ZZ$105, 74, MATCH($B$1, resultados!$A$1:$ZZ$1, 0))</f>
        <v>#N/A</v>
      </c>
      <c r="B80" t="e">
        <f>INDEX(resultados!$A$2:$ZZ$105, 74, MATCH($B$2, resultados!$A$1:$ZZ$1, 0))</f>
        <v>#N/A</v>
      </c>
      <c r="C80" t="e">
        <f>INDEX(resultados!$A$2:$ZZ$105, 74, MATCH($B$3, resultados!$A$1:$ZZ$1, 0))</f>
        <v>#N/A</v>
      </c>
    </row>
    <row r="81" spans="1:3" x14ac:dyDescent="0.25">
      <c r="A81" t="e">
        <f>INDEX(resultados!$A$2:$ZZ$105, 75, MATCH($B$1, resultados!$A$1:$ZZ$1, 0))</f>
        <v>#N/A</v>
      </c>
      <c r="B81" t="e">
        <f>INDEX(resultados!$A$2:$ZZ$105, 75, MATCH($B$2, resultados!$A$1:$ZZ$1, 0))</f>
        <v>#N/A</v>
      </c>
      <c r="C81" t="e">
        <f>INDEX(resultados!$A$2:$ZZ$105, 75, MATCH($B$3, resultados!$A$1:$ZZ$1, 0))</f>
        <v>#N/A</v>
      </c>
    </row>
    <row r="82" spans="1:3" x14ac:dyDescent="0.25">
      <c r="A82" t="e">
        <f>INDEX(resultados!$A$2:$ZZ$105, 76, MATCH($B$1, resultados!$A$1:$ZZ$1, 0))</f>
        <v>#N/A</v>
      </c>
      <c r="B82" t="e">
        <f>INDEX(resultados!$A$2:$ZZ$105, 76, MATCH($B$2, resultados!$A$1:$ZZ$1, 0))</f>
        <v>#N/A</v>
      </c>
      <c r="C82" t="e">
        <f>INDEX(resultados!$A$2:$ZZ$105, 76, MATCH($B$3, resultados!$A$1:$ZZ$1, 0))</f>
        <v>#N/A</v>
      </c>
    </row>
    <row r="83" spans="1:3" x14ac:dyDescent="0.25">
      <c r="A83" t="e">
        <f>INDEX(resultados!$A$2:$ZZ$105, 77, MATCH($B$1, resultados!$A$1:$ZZ$1, 0))</f>
        <v>#N/A</v>
      </c>
      <c r="B83" t="e">
        <f>INDEX(resultados!$A$2:$ZZ$105, 77, MATCH($B$2, resultados!$A$1:$ZZ$1, 0))</f>
        <v>#N/A</v>
      </c>
      <c r="C83" t="e">
        <f>INDEX(resultados!$A$2:$ZZ$105, 77, MATCH($B$3, resultados!$A$1:$ZZ$1, 0))</f>
        <v>#N/A</v>
      </c>
    </row>
    <row r="84" spans="1:3" x14ac:dyDescent="0.25">
      <c r="A84" t="e">
        <f>INDEX(resultados!$A$2:$ZZ$105, 78, MATCH($B$1, resultados!$A$1:$ZZ$1, 0))</f>
        <v>#N/A</v>
      </c>
      <c r="B84" t="e">
        <f>INDEX(resultados!$A$2:$ZZ$105, 78, MATCH($B$2, resultados!$A$1:$ZZ$1, 0))</f>
        <v>#N/A</v>
      </c>
      <c r="C84" t="e">
        <f>INDEX(resultados!$A$2:$ZZ$105, 78, MATCH($B$3, resultados!$A$1:$ZZ$1, 0))</f>
        <v>#N/A</v>
      </c>
    </row>
    <row r="85" spans="1:3" x14ac:dyDescent="0.25">
      <c r="A85" t="e">
        <f>INDEX(resultados!$A$2:$ZZ$105, 79, MATCH($B$1, resultados!$A$1:$ZZ$1, 0))</f>
        <v>#N/A</v>
      </c>
      <c r="B85" t="e">
        <f>INDEX(resultados!$A$2:$ZZ$105, 79, MATCH($B$2, resultados!$A$1:$ZZ$1, 0))</f>
        <v>#N/A</v>
      </c>
      <c r="C85" t="e">
        <f>INDEX(resultados!$A$2:$ZZ$105, 79, MATCH($B$3, resultados!$A$1:$ZZ$1, 0))</f>
        <v>#N/A</v>
      </c>
    </row>
    <row r="86" spans="1:3" x14ac:dyDescent="0.25">
      <c r="A86" t="e">
        <f>INDEX(resultados!$A$2:$ZZ$105, 80, MATCH($B$1, resultados!$A$1:$ZZ$1, 0))</f>
        <v>#N/A</v>
      </c>
      <c r="B86" t="e">
        <f>INDEX(resultados!$A$2:$ZZ$105, 80, MATCH($B$2, resultados!$A$1:$ZZ$1, 0))</f>
        <v>#N/A</v>
      </c>
      <c r="C86" t="e">
        <f>INDEX(resultados!$A$2:$ZZ$105, 80, MATCH($B$3, resultados!$A$1:$ZZ$1, 0))</f>
        <v>#N/A</v>
      </c>
    </row>
    <row r="87" spans="1:3" x14ac:dyDescent="0.25">
      <c r="A87" t="e">
        <f>INDEX(resultados!$A$2:$ZZ$105, 81, MATCH($B$1, resultados!$A$1:$ZZ$1, 0))</f>
        <v>#N/A</v>
      </c>
      <c r="B87" t="e">
        <f>INDEX(resultados!$A$2:$ZZ$105, 81, MATCH($B$2, resultados!$A$1:$ZZ$1, 0))</f>
        <v>#N/A</v>
      </c>
      <c r="C87" t="e">
        <f>INDEX(resultados!$A$2:$ZZ$105, 81, MATCH($B$3, resultados!$A$1:$ZZ$1, 0))</f>
        <v>#N/A</v>
      </c>
    </row>
    <row r="88" spans="1:3" x14ac:dyDescent="0.25">
      <c r="A88" t="e">
        <f>INDEX(resultados!$A$2:$ZZ$105, 82, MATCH($B$1, resultados!$A$1:$ZZ$1, 0))</f>
        <v>#N/A</v>
      </c>
      <c r="B88" t="e">
        <f>INDEX(resultados!$A$2:$ZZ$105, 82, MATCH($B$2, resultados!$A$1:$ZZ$1, 0))</f>
        <v>#N/A</v>
      </c>
      <c r="C88" t="e">
        <f>INDEX(resultados!$A$2:$ZZ$105, 82, MATCH($B$3, resultados!$A$1:$ZZ$1, 0))</f>
        <v>#N/A</v>
      </c>
    </row>
    <row r="89" spans="1:3" x14ac:dyDescent="0.25">
      <c r="A89" t="e">
        <f>INDEX(resultados!$A$2:$ZZ$105, 83, MATCH($B$1, resultados!$A$1:$ZZ$1, 0))</f>
        <v>#N/A</v>
      </c>
      <c r="B89" t="e">
        <f>INDEX(resultados!$A$2:$ZZ$105, 83, MATCH($B$2, resultados!$A$1:$ZZ$1, 0))</f>
        <v>#N/A</v>
      </c>
      <c r="C89" t="e">
        <f>INDEX(resultados!$A$2:$ZZ$105, 83, MATCH($B$3, resultados!$A$1:$ZZ$1, 0))</f>
        <v>#N/A</v>
      </c>
    </row>
    <row r="90" spans="1:3" x14ac:dyDescent="0.25">
      <c r="A90" t="e">
        <f>INDEX(resultados!$A$2:$ZZ$105, 84, MATCH($B$1, resultados!$A$1:$ZZ$1, 0))</f>
        <v>#N/A</v>
      </c>
      <c r="B90" t="e">
        <f>INDEX(resultados!$A$2:$ZZ$105, 84, MATCH($B$2, resultados!$A$1:$ZZ$1, 0))</f>
        <v>#N/A</v>
      </c>
      <c r="C90" t="e">
        <f>INDEX(resultados!$A$2:$ZZ$105, 84, MATCH($B$3, resultados!$A$1:$ZZ$1, 0))</f>
        <v>#N/A</v>
      </c>
    </row>
    <row r="91" spans="1:3" x14ac:dyDescent="0.25">
      <c r="A91" t="e">
        <f>INDEX(resultados!$A$2:$ZZ$105, 85, MATCH($B$1, resultados!$A$1:$ZZ$1, 0))</f>
        <v>#N/A</v>
      </c>
      <c r="B91" t="e">
        <f>INDEX(resultados!$A$2:$ZZ$105, 85, MATCH($B$2, resultados!$A$1:$ZZ$1, 0))</f>
        <v>#N/A</v>
      </c>
      <c r="C91" t="e">
        <f>INDEX(resultados!$A$2:$ZZ$105, 85, MATCH($B$3, resultados!$A$1:$ZZ$1, 0))</f>
        <v>#N/A</v>
      </c>
    </row>
    <row r="92" spans="1:3" x14ac:dyDescent="0.25">
      <c r="A92" t="e">
        <f>INDEX(resultados!$A$2:$ZZ$105, 86, MATCH($B$1, resultados!$A$1:$ZZ$1, 0))</f>
        <v>#N/A</v>
      </c>
      <c r="B92" t="e">
        <f>INDEX(resultados!$A$2:$ZZ$105, 86, MATCH($B$2, resultados!$A$1:$ZZ$1, 0))</f>
        <v>#N/A</v>
      </c>
      <c r="C92" t="e">
        <f>INDEX(resultados!$A$2:$ZZ$105, 86, MATCH($B$3, resultados!$A$1:$ZZ$1, 0))</f>
        <v>#N/A</v>
      </c>
    </row>
    <row r="93" spans="1:3" x14ac:dyDescent="0.25">
      <c r="A93" t="e">
        <f>INDEX(resultados!$A$2:$ZZ$105, 87, MATCH($B$1, resultados!$A$1:$ZZ$1, 0))</f>
        <v>#N/A</v>
      </c>
      <c r="B93" t="e">
        <f>INDEX(resultados!$A$2:$ZZ$105, 87, MATCH($B$2, resultados!$A$1:$ZZ$1, 0))</f>
        <v>#N/A</v>
      </c>
      <c r="C93" t="e">
        <f>INDEX(resultados!$A$2:$ZZ$105, 87, MATCH($B$3, resultados!$A$1:$ZZ$1, 0))</f>
        <v>#N/A</v>
      </c>
    </row>
    <row r="94" spans="1:3" x14ac:dyDescent="0.25">
      <c r="A94" t="e">
        <f>INDEX(resultados!$A$2:$ZZ$105, 88, MATCH($B$1, resultados!$A$1:$ZZ$1, 0))</f>
        <v>#N/A</v>
      </c>
      <c r="B94" t="e">
        <f>INDEX(resultados!$A$2:$ZZ$105, 88, MATCH($B$2, resultados!$A$1:$ZZ$1, 0))</f>
        <v>#N/A</v>
      </c>
      <c r="C94" t="e">
        <f>INDEX(resultados!$A$2:$ZZ$105, 88, MATCH($B$3, resultados!$A$1:$ZZ$1, 0))</f>
        <v>#N/A</v>
      </c>
    </row>
    <row r="95" spans="1:3" x14ac:dyDescent="0.25">
      <c r="A95" t="e">
        <f>INDEX(resultados!$A$2:$ZZ$105, 89, MATCH($B$1, resultados!$A$1:$ZZ$1, 0))</f>
        <v>#N/A</v>
      </c>
      <c r="B95" t="e">
        <f>INDEX(resultados!$A$2:$ZZ$105, 89, MATCH($B$2, resultados!$A$1:$ZZ$1, 0))</f>
        <v>#N/A</v>
      </c>
      <c r="C95" t="e">
        <f>INDEX(resultados!$A$2:$ZZ$105, 89, MATCH($B$3, resultados!$A$1:$ZZ$1, 0))</f>
        <v>#N/A</v>
      </c>
    </row>
    <row r="96" spans="1:3" x14ac:dyDescent="0.25">
      <c r="A96" t="e">
        <f>INDEX(resultados!$A$2:$ZZ$105, 90, MATCH($B$1, resultados!$A$1:$ZZ$1, 0))</f>
        <v>#N/A</v>
      </c>
      <c r="B96" t="e">
        <f>INDEX(resultados!$A$2:$ZZ$105, 90, MATCH($B$2, resultados!$A$1:$ZZ$1, 0))</f>
        <v>#N/A</v>
      </c>
      <c r="C96" t="e">
        <f>INDEX(resultados!$A$2:$ZZ$105, 90, MATCH($B$3, resultados!$A$1:$ZZ$1, 0))</f>
        <v>#N/A</v>
      </c>
    </row>
    <row r="97" spans="1:3" x14ac:dyDescent="0.25">
      <c r="A97" t="e">
        <f>INDEX(resultados!$A$2:$ZZ$105, 91, MATCH($B$1, resultados!$A$1:$ZZ$1, 0))</f>
        <v>#N/A</v>
      </c>
      <c r="B97" t="e">
        <f>INDEX(resultados!$A$2:$ZZ$105, 91, MATCH($B$2, resultados!$A$1:$ZZ$1, 0))</f>
        <v>#N/A</v>
      </c>
      <c r="C97" t="e">
        <f>INDEX(resultados!$A$2:$ZZ$105, 91, MATCH($B$3, resultados!$A$1:$ZZ$1, 0))</f>
        <v>#N/A</v>
      </c>
    </row>
    <row r="98" spans="1:3" x14ac:dyDescent="0.25">
      <c r="A98" t="e">
        <f>INDEX(resultados!$A$2:$ZZ$105, 92, MATCH($B$1, resultados!$A$1:$ZZ$1, 0))</f>
        <v>#N/A</v>
      </c>
      <c r="B98" t="e">
        <f>INDEX(resultados!$A$2:$ZZ$105, 92, MATCH($B$2, resultados!$A$1:$ZZ$1, 0))</f>
        <v>#N/A</v>
      </c>
      <c r="C98" t="e">
        <f>INDEX(resultados!$A$2:$ZZ$105, 92, MATCH($B$3, resultados!$A$1:$ZZ$1, 0))</f>
        <v>#N/A</v>
      </c>
    </row>
    <row r="99" spans="1:3" x14ac:dyDescent="0.25">
      <c r="A99" t="e">
        <f>INDEX(resultados!$A$2:$ZZ$105, 93, MATCH($B$1, resultados!$A$1:$ZZ$1, 0))</f>
        <v>#N/A</v>
      </c>
      <c r="B99" t="e">
        <f>INDEX(resultados!$A$2:$ZZ$105, 93, MATCH($B$2, resultados!$A$1:$ZZ$1, 0))</f>
        <v>#N/A</v>
      </c>
      <c r="C99" t="e">
        <f>INDEX(resultados!$A$2:$ZZ$105, 93, MATCH($B$3, resultados!$A$1:$ZZ$1, 0))</f>
        <v>#N/A</v>
      </c>
    </row>
    <row r="100" spans="1:3" x14ac:dyDescent="0.25">
      <c r="A100" t="e">
        <f>INDEX(resultados!$A$2:$ZZ$105, 94, MATCH($B$1, resultados!$A$1:$ZZ$1, 0))</f>
        <v>#N/A</v>
      </c>
      <c r="B100" t="e">
        <f>INDEX(resultados!$A$2:$ZZ$105, 94, MATCH($B$2, resultados!$A$1:$ZZ$1, 0))</f>
        <v>#N/A</v>
      </c>
      <c r="C100" t="e">
        <f>INDEX(resultados!$A$2:$ZZ$105, 94, MATCH($B$3, resultados!$A$1:$ZZ$1, 0))</f>
        <v>#N/A</v>
      </c>
    </row>
    <row r="101" spans="1:3" x14ac:dyDescent="0.25">
      <c r="A101" t="e">
        <f>INDEX(resultados!$A$2:$ZZ$105, 95, MATCH($B$1, resultados!$A$1:$ZZ$1, 0))</f>
        <v>#N/A</v>
      </c>
      <c r="B101" t="e">
        <f>INDEX(resultados!$A$2:$ZZ$105, 95, MATCH($B$2, resultados!$A$1:$ZZ$1, 0))</f>
        <v>#N/A</v>
      </c>
      <c r="C101" t="e">
        <f>INDEX(resultados!$A$2:$ZZ$105, 95, MATCH($B$3, resultados!$A$1:$ZZ$1, 0))</f>
        <v>#N/A</v>
      </c>
    </row>
    <row r="102" spans="1:3" x14ac:dyDescent="0.25">
      <c r="A102" t="e">
        <f>INDEX(resultados!$A$2:$ZZ$105, 96, MATCH($B$1, resultados!$A$1:$ZZ$1, 0))</f>
        <v>#N/A</v>
      </c>
      <c r="B102" t="e">
        <f>INDEX(resultados!$A$2:$ZZ$105, 96, MATCH($B$2, resultados!$A$1:$ZZ$1, 0))</f>
        <v>#N/A</v>
      </c>
      <c r="C102" t="e">
        <f>INDEX(resultados!$A$2:$ZZ$105, 96, MATCH($B$3, resultados!$A$1:$ZZ$1, 0))</f>
        <v>#N/A</v>
      </c>
    </row>
    <row r="103" spans="1:3" x14ac:dyDescent="0.25">
      <c r="A103" t="e">
        <f>INDEX(resultados!$A$2:$ZZ$105, 97, MATCH($B$1, resultados!$A$1:$ZZ$1, 0))</f>
        <v>#N/A</v>
      </c>
      <c r="B103" t="e">
        <f>INDEX(resultados!$A$2:$ZZ$105, 97, MATCH($B$2, resultados!$A$1:$ZZ$1, 0))</f>
        <v>#N/A</v>
      </c>
      <c r="C103" t="e">
        <f>INDEX(resultados!$A$2:$ZZ$105, 97, MATCH($B$3, resultados!$A$1:$ZZ$1, 0))</f>
        <v>#N/A</v>
      </c>
    </row>
    <row r="104" spans="1:3" x14ac:dyDescent="0.25">
      <c r="A104" t="e">
        <f>INDEX(resultados!$A$2:$ZZ$105, 98, MATCH($B$1, resultados!$A$1:$ZZ$1, 0))</f>
        <v>#N/A</v>
      </c>
      <c r="B104" t="e">
        <f>INDEX(resultados!$A$2:$ZZ$105, 98, MATCH($B$2, resultados!$A$1:$ZZ$1, 0))</f>
        <v>#N/A</v>
      </c>
      <c r="C104" t="e">
        <f>INDEX(resultados!$A$2:$ZZ$105, 98, MATCH($B$3, resultados!$A$1:$ZZ$1, 0))</f>
        <v>#N/A</v>
      </c>
    </row>
    <row r="105" spans="1:3" x14ac:dyDescent="0.25">
      <c r="A105" t="e">
        <f>INDEX(resultados!$A$2:$ZZ$105, 99, MATCH($B$1, resultados!$A$1:$ZZ$1, 0))</f>
        <v>#N/A</v>
      </c>
      <c r="B105" t="e">
        <f>INDEX(resultados!$A$2:$ZZ$105, 99, MATCH($B$2, resultados!$A$1:$ZZ$1, 0))</f>
        <v>#N/A</v>
      </c>
      <c r="C105" t="e">
        <f>INDEX(resultados!$A$2:$ZZ$105, 99, MATCH($B$3, resultados!$A$1:$ZZ$1, 0))</f>
        <v>#N/A</v>
      </c>
    </row>
    <row r="106" spans="1:3" x14ac:dyDescent="0.25">
      <c r="A106" t="e">
        <f>INDEX(resultados!$A$2:$ZZ$105, 100, MATCH($B$1, resultados!$A$1:$ZZ$1, 0))</f>
        <v>#N/A</v>
      </c>
      <c r="B106" t="e">
        <f>INDEX(resultados!$A$2:$ZZ$105, 100, MATCH($B$2, resultados!$A$1:$ZZ$1, 0))</f>
        <v>#N/A</v>
      </c>
      <c r="C106" t="e">
        <f>INDEX(resultados!$A$2:$ZZ$105, 100, MATCH($B$3, resultados!$A$1:$ZZ$1, 0))</f>
        <v>#N/A</v>
      </c>
    </row>
    <row r="107" spans="1:3" x14ac:dyDescent="0.25">
      <c r="A107" t="e">
        <f>INDEX(resultados!$A$2:$ZZ$105, 101, MATCH($B$1, resultados!$A$1:$ZZ$1, 0))</f>
        <v>#N/A</v>
      </c>
      <c r="B107" t="e">
        <f>INDEX(resultados!$A$2:$ZZ$105, 101, MATCH($B$2, resultados!$A$1:$ZZ$1, 0))</f>
        <v>#N/A</v>
      </c>
      <c r="C107" t="e">
        <f>INDEX(resultados!$A$2:$ZZ$105, 101, MATCH($B$3, resultados!$A$1:$ZZ$1, 0))</f>
        <v>#N/A</v>
      </c>
    </row>
    <row r="108" spans="1:3" x14ac:dyDescent="0.25">
      <c r="A108" t="e">
        <f>INDEX(resultados!$A$2:$ZZ$105, 102, MATCH($B$1, resultados!$A$1:$ZZ$1, 0))</f>
        <v>#N/A</v>
      </c>
      <c r="B108" t="e">
        <f>INDEX(resultados!$A$2:$ZZ$105, 102, MATCH($B$2, resultados!$A$1:$ZZ$1, 0))</f>
        <v>#N/A</v>
      </c>
      <c r="C108" t="e">
        <f>INDEX(resultados!$A$2:$ZZ$105, 102, MATCH($B$3, resultados!$A$1:$ZZ$1, 0))</f>
        <v>#N/A</v>
      </c>
    </row>
    <row r="109" spans="1:3" x14ac:dyDescent="0.25">
      <c r="A109" t="e">
        <f>INDEX(resultados!$A$2:$ZZ$105, 103, MATCH($B$1, resultados!$A$1:$ZZ$1, 0))</f>
        <v>#N/A</v>
      </c>
      <c r="B109" t="e">
        <f>INDEX(resultados!$A$2:$ZZ$105, 103, MATCH($B$2, resultados!$A$1:$ZZ$1, 0))</f>
        <v>#N/A</v>
      </c>
      <c r="C109" t="e">
        <f>INDEX(resultados!$A$2:$ZZ$105, 103, MATCH($B$3, resultados!$A$1:$ZZ$1, 0))</f>
        <v>#N/A</v>
      </c>
    </row>
    <row r="110" spans="1:3" x14ac:dyDescent="0.25">
      <c r="A110" t="e">
        <f>INDEX(resultados!$A$2:$ZZ$105, 104, MATCH($B$1, resultados!$A$1:$ZZ$1, 0))</f>
        <v>#N/A</v>
      </c>
      <c r="B110" t="e">
        <f>INDEX(resultados!$A$2:$ZZ$105, 104, MATCH($B$2, resultados!$A$1:$ZZ$1, 0))</f>
        <v>#N/A</v>
      </c>
      <c r="C110" t="e">
        <f>INDEX(resultados!$A$2:$ZZ$105, 104, MATCH($B$3, resultados!$A$1:$ZZ$1, 0))</f>
        <v>#N/A</v>
      </c>
    </row>
  </sheetData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400-000000000000}">
          <x14:formula1>
            <xm:f>hidden!$A$1:$A$26</xm:f>
          </x14:formula1>
          <xm:sqref>B1:B3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26"/>
  <sheetViews>
    <sheetView workbookViewId="0"/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9</v>
      </c>
    </row>
    <row r="11" spans="1:1" x14ac:dyDescent="0.25">
      <c r="A11" t="s">
        <v>10</v>
      </c>
    </row>
    <row r="12" spans="1:1" x14ac:dyDescent="0.25">
      <c r="A12" t="s">
        <v>11</v>
      </c>
    </row>
    <row r="13" spans="1:1" x14ac:dyDescent="0.25">
      <c r="A13" t="s">
        <v>12</v>
      </c>
    </row>
    <row r="14" spans="1:1" x14ac:dyDescent="0.25">
      <c r="A14" t="s">
        <v>13</v>
      </c>
    </row>
    <row r="15" spans="1:1" x14ac:dyDescent="0.25">
      <c r="A15" t="s">
        <v>14</v>
      </c>
    </row>
    <row r="16" spans="1:1" x14ac:dyDescent="0.25">
      <c r="A16" t="s">
        <v>15</v>
      </c>
    </row>
    <row r="17" spans="1:1" x14ac:dyDescent="0.25">
      <c r="A17" t="s">
        <v>16</v>
      </c>
    </row>
    <row r="18" spans="1:1" x14ac:dyDescent="0.25">
      <c r="A18" t="s">
        <v>17</v>
      </c>
    </row>
    <row r="19" spans="1:1" x14ac:dyDescent="0.25">
      <c r="A19" t="s">
        <v>18</v>
      </c>
    </row>
    <row r="20" spans="1:1" x14ac:dyDescent="0.25">
      <c r="A20" t="s">
        <v>19</v>
      </c>
    </row>
    <row r="21" spans="1:1" x14ac:dyDescent="0.25">
      <c r="A21" t="s">
        <v>20</v>
      </c>
    </row>
    <row r="22" spans="1:1" x14ac:dyDescent="0.25">
      <c r="A22" t="s">
        <v>21</v>
      </c>
    </row>
    <row r="23" spans="1:1" x14ac:dyDescent="0.25">
      <c r="A23" t="s">
        <v>22</v>
      </c>
    </row>
    <row r="24" spans="1:1" x14ac:dyDescent="0.25">
      <c r="A24" t="s">
        <v>23</v>
      </c>
    </row>
    <row r="25" spans="1:1" x14ac:dyDescent="0.25">
      <c r="A25" t="s">
        <v>24</v>
      </c>
    </row>
    <row r="26" spans="1:1" x14ac:dyDescent="0.25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5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40</v>
      </c>
      <c r="C2" t="s">
        <v>26</v>
      </c>
      <c r="D2">
        <v>1.4583999999999999</v>
      </c>
      <c r="E2">
        <v>68.569999999999993</v>
      </c>
      <c r="F2">
        <v>60.04</v>
      </c>
      <c r="G2">
        <v>10.32</v>
      </c>
      <c r="H2">
        <v>0.2</v>
      </c>
      <c r="I2">
        <v>349</v>
      </c>
      <c r="J2">
        <v>89.87</v>
      </c>
      <c r="K2">
        <v>37.549999999999997</v>
      </c>
      <c r="L2">
        <v>1</v>
      </c>
      <c r="M2">
        <v>347</v>
      </c>
      <c r="N2">
        <v>11.32</v>
      </c>
      <c r="O2">
        <v>11317.98</v>
      </c>
      <c r="P2">
        <v>478.87</v>
      </c>
      <c r="Q2">
        <v>3695.93</v>
      </c>
      <c r="R2">
        <v>712.48</v>
      </c>
      <c r="S2">
        <v>134.83000000000001</v>
      </c>
      <c r="T2">
        <v>280438.39</v>
      </c>
      <c r="U2">
        <v>0.19</v>
      </c>
      <c r="V2">
        <v>0.63</v>
      </c>
      <c r="W2">
        <v>6.79</v>
      </c>
      <c r="X2">
        <v>16.61</v>
      </c>
      <c r="Y2">
        <v>1</v>
      </c>
      <c r="Z2">
        <v>10</v>
      </c>
    </row>
    <row r="3" spans="1:26" x14ac:dyDescent="0.25">
      <c r="A3">
        <v>1</v>
      </c>
      <c r="B3">
        <v>40</v>
      </c>
      <c r="C3" t="s">
        <v>26</v>
      </c>
      <c r="D3">
        <v>1.8656999999999999</v>
      </c>
      <c r="E3">
        <v>53.6</v>
      </c>
      <c r="F3">
        <v>49.26</v>
      </c>
      <c r="G3">
        <v>23.27</v>
      </c>
      <c r="H3">
        <v>0.39</v>
      </c>
      <c r="I3">
        <v>127</v>
      </c>
      <c r="J3">
        <v>91.1</v>
      </c>
      <c r="K3">
        <v>37.549999999999997</v>
      </c>
      <c r="L3">
        <v>2</v>
      </c>
      <c r="M3">
        <v>122</v>
      </c>
      <c r="N3">
        <v>11.54</v>
      </c>
      <c r="O3">
        <v>11468.97</v>
      </c>
      <c r="P3">
        <v>349.46</v>
      </c>
      <c r="Q3">
        <v>3694.96</v>
      </c>
      <c r="R3">
        <v>346.45</v>
      </c>
      <c r="S3">
        <v>134.83000000000001</v>
      </c>
      <c r="T3">
        <v>98531.34</v>
      </c>
      <c r="U3">
        <v>0.39</v>
      </c>
      <c r="V3">
        <v>0.77</v>
      </c>
      <c r="W3">
        <v>6.44</v>
      </c>
      <c r="X3">
        <v>5.84</v>
      </c>
      <c r="Y3">
        <v>1</v>
      </c>
      <c r="Z3">
        <v>10</v>
      </c>
    </row>
    <row r="4" spans="1:26" x14ac:dyDescent="0.25">
      <c r="A4">
        <v>2</v>
      </c>
      <c r="B4">
        <v>40</v>
      </c>
      <c r="C4" t="s">
        <v>26</v>
      </c>
      <c r="D4">
        <v>1.9420999999999999</v>
      </c>
      <c r="E4">
        <v>51.49</v>
      </c>
      <c r="F4">
        <v>47.78</v>
      </c>
      <c r="G4">
        <v>30.5</v>
      </c>
      <c r="H4">
        <v>0.56999999999999995</v>
      </c>
      <c r="I4">
        <v>94</v>
      </c>
      <c r="J4">
        <v>92.32</v>
      </c>
      <c r="K4">
        <v>37.549999999999997</v>
      </c>
      <c r="L4">
        <v>3</v>
      </c>
      <c r="M4">
        <v>2</v>
      </c>
      <c r="N4">
        <v>11.77</v>
      </c>
      <c r="O4">
        <v>11620.34</v>
      </c>
      <c r="P4">
        <v>318.06</v>
      </c>
      <c r="Q4">
        <v>3695.2</v>
      </c>
      <c r="R4">
        <v>292.27</v>
      </c>
      <c r="S4">
        <v>134.83000000000001</v>
      </c>
      <c r="T4">
        <v>71607.78</v>
      </c>
      <c r="U4">
        <v>0.46</v>
      </c>
      <c r="V4">
        <v>0.8</v>
      </c>
      <c r="W4">
        <v>6.5</v>
      </c>
      <c r="X4">
        <v>4.3600000000000003</v>
      </c>
      <c r="Y4">
        <v>1</v>
      </c>
      <c r="Z4">
        <v>10</v>
      </c>
    </row>
    <row r="5" spans="1:26" x14ac:dyDescent="0.25">
      <c r="A5">
        <v>3</v>
      </c>
      <c r="B5">
        <v>40</v>
      </c>
      <c r="C5" t="s">
        <v>26</v>
      </c>
      <c r="D5">
        <v>1.9419</v>
      </c>
      <c r="E5">
        <v>51.5</v>
      </c>
      <c r="F5">
        <v>47.78</v>
      </c>
      <c r="G5">
        <v>30.5</v>
      </c>
      <c r="H5">
        <v>0.75</v>
      </c>
      <c r="I5">
        <v>94</v>
      </c>
      <c r="J5">
        <v>93.55</v>
      </c>
      <c r="K5">
        <v>37.549999999999997</v>
      </c>
      <c r="L5">
        <v>4</v>
      </c>
      <c r="M5">
        <v>0</v>
      </c>
      <c r="N5">
        <v>12</v>
      </c>
      <c r="O5">
        <v>11772.07</v>
      </c>
      <c r="P5">
        <v>321.99</v>
      </c>
      <c r="Q5">
        <v>3695.24</v>
      </c>
      <c r="R5">
        <v>292.33</v>
      </c>
      <c r="S5">
        <v>134.83000000000001</v>
      </c>
      <c r="T5">
        <v>71638.149999999994</v>
      </c>
      <c r="U5">
        <v>0.46</v>
      </c>
      <c r="V5">
        <v>0.8</v>
      </c>
      <c r="W5">
        <v>6.5</v>
      </c>
      <c r="X5">
        <v>4.3600000000000003</v>
      </c>
      <c r="Y5">
        <v>1</v>
      </c>
      <c r="Z5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4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30</v>
      </c>
      <c r="C2" t="s">
        <v>26</v>
      </c>
      <c r="D2">
        <v>1.6148</v>
      </c>
      <c r="E2">
        <v>61.93</v>
      </c>
      <c r="F2">
        <v>55.95</v>
      </c>
      <c r="G2">
        <v>12.62</v>
      </c>
      <c r="H2">
        <v>0.24</v>
      </c>
      <c r="I2">
        <v>266</v>
      </c>
      <c r="J2">
        <v>71.52</v>
      </c>
      <c r="K2">
        <v>32.270000000000003</v>
      </c>
      <c r="L2">
        <v>1</v>
      </c>
      <c r="M2">
        <v>264</v>
      </c>
      <c r="N2">
        <v>8.25</v>
      </c>
      <c r="O2">
        <v>9054.6</v>
      </c>
      <c r="P2">
        <v>365.92</v>
      </c>
      <c r="Q2">
        <v>3695.61</v>
      </c>
      <c r="R2">
        <v>573.77</v>
      </c>
      <c r="S2">
        <v>134.83000000000001</v>
      </c>
      <c r="T2">
        <v>211498.32</v>
      </c>
      <c r="U2">
        <v>0.23</v>
      </c>
      <c r="V2">
        <v>0.68</v>
      </c>
      <c r="W2">
        <v>6.66</v>
      </c>
      <c r="X2">
        <v>12.52</v>
      </c>
      <c r="Y2">
        <v>1</v>
      </c>
      <c r="Z2">
        <v>10</v>
      </c>
    </row>
    <row r="3" spans="1:26" x14ac:dyDescent="0.25">
      <c r="A3">
        <v>1</v>
      </c>
      <c r="B3">
        <v>30</v>
      </c>
      <c r="C3" t="s">
        <v>26</v>
      </c>
      <c r="D3">
        <v>1.8866000000000001</v>
      </c>
      <c r="E3">
        <v>53</v>
      </c>
      <c r="F3">
        <v>49.22</v>
      </c>
      <c r="G3">
        <v>23.62</v>
      </c>
      <c r="H3">
        <v>0.48</v>
      </c>
      <c r="I3">
        <v>125</v>
      </c>
      <c r="J3">
        <v>72.7</v>
      </c>
      <c r="K3">
        <v>32.270000000000003</v>
      </c>
      <c r="L3">
        <v>2</v>
      </c>
      <c r="M3">
        <v>2</v>
      </c>
      <c r="N3">
        <v>8.43</v>
      </c>
      <c r="O3">
        <v>9200.25</v>
      </c>
      <c r="P3">
        <v>284.70999999999998</v>
      </c>
      <c r="Q3">
        <v>3695.31</v>
      </c>
      <c r="R3">
        <v>340.05</v>
      </c>
      <c r="S3">
        <v>134.83000000000001</v>
      </c>
      <c r="T3">
        <v>95340.74</v>
      </c>
      <c r="U3">
        <v>0.4</v>
      </c>
      <c r="V3">
        <v>0.77</v>
      </c>
      <c r="W3">
        <v>6.58</v>
      </c>
      <c r="X3">
        <v>5.8</v>
      </c>
      <c r="Y3">
        <v>1</v>
      </c>
      <c r="Z3">
        <v>10</v>
      </c>
    </row>
    <row r="4" spans="1:26" x14ac:dyDescent="0.25">
      <c r="A4">
        <v>2</v>
      </c>
      <c r="B4">
        <v>30</v>
      </c>
      <c r="C4" t="s">
        <v>26</v>
      </c>
      <c r="D4">
        <v>1.8862000000000001</v>
      </c>
      <c r="E4">
        <v>53.02</v>
      </c>
      <c r="F4">
        <v>49.23</v>
      </c>
      <c r="G4">
        <v>23.63</v>
      </c>
      <c r="H4">
        <v>0.71</v>
      </c>
      <c r="I4">
        <v>125</v>
      </c>
      <c r="J4">
        <v>73.88</v>
      </c>
      <c r="K4">
        <v>32.270000000000003</v>
      </c>
      <c r="L4">
        <v>3</v>
      </c>
      <c r="M4">
        <v>0</v>
      </c>
      <c r="N4">
        <v>8.61</v>
      </c>
      <c r="O4">
        <v>9346.23</v>
      </c>
      <c r="P4">
        <v>288.92</v>
      </c>
      <c r="Q4">
        <v>3695.51</v>
      </c>
      <c r="R4">
        <v>340.13</v>
      </c>
      <c r="S4">
        <v>134.83000000000001</v>
      </c>
      <c r="T4">
        <v>95383.93</v>
      </c>
      <c r="U4">
        <v>0.4</v>
      </c>
      <c r="V4">
        <v>0.77</v>
      </c>
      <c r="W4">
        <v>6.58</v>
      </c>
      <c r="X4">
        <v>5.81</v>
      </c>
      <c r="Y4">
        <v>1</v>
      </c>
      <c r="Z4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2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15</v>
      </c>
      <c r="C2" t="s">
        <v>26</v>
      </c>
      <c r="D2">
        <v>1.6846000000000001</v>
      </c>
      <c r="E2">
        <v>59.36</v>
      </c>
      <c r="F2">
        <v>54.92</v>
      </c>
      <c r="G2">
        <v>13.34</v>
      </c>
      <c r="H2">
        <v>0.43</v>
      </c>
      <c r="I2">
        <v>247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215.32</v>
      </c>
      <c r="Q2">
        <v>3696.36</v>
      </c>
      <c r="R2">
        <v>526.94000000000005</v>
      </c>
      <c r="S2">
        <v>134.83000000000001</v>
      </c>
      <c r="T2">
        <v>188175.74</v>
      </c>
      <c r="U2">
        <v>0.26</v>
      </c>
      <c r="V2">
        <v>0.69</v>
      </c>
      <c r="W2">
        <v>6.95</v>
      </c>
      <c r="X2">
        <v>11.49</v>
      </c>
      <c r="Y2">
        <v>1</v>
      </c>
      <c r="Z2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8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70</v>
      </c>
      <c r="C2" t="s">
        <v>26</v>
      </c>
      <c r="D2">
        <v>1.0844</v>
      </c>
      <c r="E2">
        <v>92.22</v>
      </c>
      <c r="F2">
        <v>72.739999999999995</v>
      </c>
      <c r="G2">
        <v>7.31</v>
      </c>
      <c r="H2">
        <v>0.12</v>
      </c>
      <c r="I2">
        <v>597</v>
      </c>
      <c r="J2">
        <v>141.81</v>
      </c>
      <c r="K2">
        <v>47.83</v>
      </c>
      <c r="L2">
        <v>1</v>
      </c>
      <c r="M2">
        <v>595</v>
      </c>
      <c r="N2">
        <v>22.98</v>
      </c>
      <c r="O2">
        <v>17723.39</v>
      </c>
      <c r="P2">
        <v>814.57</v>
      </c>
      <c r="Q2">
        <v>3696.04</v>
      </c>
      <c r="R2">
        <v>1144.4100000000001</v>
      </c>
      <c r="S2">
        <v>134.83000000000001</v>
      </c>
      <c r="T2">
        <v>495163.17</v>
      </c>
      <c r="U2">
        <v>0.12</v>
      </c>
      <c r="V2">
        <v>0.52</v>
      </c>
      <c r="W2">
        <v>7.23</v>
      </c>
      <c r="X2">
        <v>29.31</v>
      </c>
      <c r="Y2">
        <v>1</v>
      </c>
      <c r="Z2">
        <v>10</v>
      </c>
    </row>
    <row r="3" spans="1:26" x14ac:dyDescent="0.25">
      <c r="A3">
        <v>1</v>
      </c>
      <c r="B3">
        <v>70</v>
      </c>
      <c r="C3" t="s">
        <v>26</v>
      </c>
      <c r="D3">
        <v>1.6317999999999999</v>
      </c>
      <c r="E3">
        <v>61.28</v>
      </c>
      <c r="F3">
        <v>53.07</v>
      </c>
      <c r="G3">
        <v>15.38</v>
      </c>
      <c r="H3">
        <v>0.25</v>
      </c>
      <c r="I3">
        <v>207</v>
      </c>
      <c r="J3">
        <v>143.16999999999999</v>
      </c>
      <c r="K3">
        <v>47.83</v>
      </c>
      <c r="L3">
        <v>2</v>
      </c>
      <c r="M3">
        <v>205</v>
      </c>
      <c r="N3">
        <v>23.34</v>
      </c>
      <c r="O3">
        <v>17891.86</v>
      </c>
      <c r="P3">
        <v>569.16999999999996</v>
      </c>
      <c r="Q3">
        <v>3695.32</v>
      </c>
      <c r="R3">
        <v>475.84</v>
      </c>
      <c r="S3">
        <v>134.83000000000001</v>
      </c>
      <c r="T3">
        <v>162828.69</v>
      </c>
      <c r="U3">
        <v>0.28000000000000003</v>
      </c>
      <c r="V3">
        <v>0.72</v>
      </c>
      <c r="W3">
        <v>6.57</v>
      </c>
      <c r="X3">
        <v>9.65</v>
      </c>
      <c r="Y3">
        <v>1</v>
      </c>
      <c r="Z3">
        <v>10</v>
      </c>
    </row>
    <row r="4" spans="1:26" x14ac:dyDescent="0.25">
      <c r="A4">
        <v>2</v>
      </c>
      <c r="B4">
        <v>70</v>
      </c>
      <c r="C4" t="s">
        <v>26</v>
      </c>
      <c r="D4">
        <v>1.8283</v>
      </c>
      <c r="E4">
        <v>54.7</v>
      </c>
      <c r="F4">
        <v>48.97</v>
      </c>
      <c r="G4">
        <v>24.28</v>
      </c>
      <c r="H4">
        <v>0.37</v>
      </c>
      <c r="I4">
        <v>121</v>
      </c>
      <c r="J4">
        <v>144.54</v>
      </c>
      <c r="K4">
        <v>47.83</v>
      </c>
      <c r="L4">
        <v>3</v>
      </c>
      <c r="M4">
        <v>119</v>
      </c>
      <c r="N4">
        <v>23.71</v>
      </c>
      <c r="O4">
        <v>18060.849999999999</v>
      </c>
      <c r="P4">
        <v>499.9</v>
      </c>
      <c r="Q4">
        <v>3694.94</v>
      </c>
      <c r="R4">
        <v>336.66</v>
      </c>
      <c r="S4">
        <v>134.83000000000001</v>
      </c>
      <c r="T4">
        <v>93669.33</v>
      </c>
      <c r="U4">
        <v>0.4</v>
      </c>
      <c r="V4">
        <v>0.78</v>
      </c>
      <c r="W4">
        <v>6.43</v>
      </c>
      <c r="X4">
        <v>5.55</v>
      </c>
      <c r="Y4">
        <v>1</v>
      </c>
      <c r="Z4">
        <v>10</v>
      </c>
    </row>
    <row r="5" spans="1:26" x14ac:dyDescent="0.25">
      <c r="A5">
        <v>3</v>
      </c>
      <c r="B5">
        <v>70</v>
      </c>
      <c r="C5" t="s">
        <v>26</v>
      </c>
      <c r="D5">
        <v>1.93</v>
      </c>
      <c r="E5">
        <v>51.81</v>
      </c>
      <c r="F5">
        <v>47.19</v>
      </c>
      <c r="G5">
        <v>34.11</v>
      </c>
      <c r="H5">
        <v>0.49</v>
      </c>
      <c r="I5">
        <v>83</v>
      </c>
      <c r="J5">
        <v>145.91999999999999</v>
      </c>
      <c r="K5">
        <v>47.83</v>
      </c>
      <c r="L5">
        <v>4</v>
      </c>
      <c r="M5">
        <v>81</v>
      </c>
      <c r="N5">
        <v>24.09</v>
      </c>
      <c r="O5">
        <v>18230.349999999999</v>
      </c>
      <c r="P5">
        <v>455.33</v>
      </c>
      <c r="Q5">
        <v>3695.07</v>
      </c>
      <c r="R5">
        <v>277.05</v>
      </c>
      <c r="S5">
        <v>134.83000000000001</v>
      </c>
      <c r="T5">
        <v>64054.080000000002</v>
      </c>
      <c r="U5">
        <v>0.49</v>
      </c>
      <c r="V5">
        <v>0.81</v>
      </c>
      <c r="W5">
        <v>6.34</v>
      </c>
      <c r="X5">
        <v>3.77</v>
      </c>
      <c r="Y5">
        <v>1</v>
      </c>
      <c r="Z5">
        <v>10</v>
      </c>
    </row>
    <row r="6" spans="1:26" x14ac:dyDescent="0.25">
      <c r="A6">
        <v>4</v>
      </c>
      <c r="B6">
        <v>70</v>
      </c>
      <c r="C6" t="s">
        <v>26</v>
      </c>
      <c r="D6">
        <v>1.9937</v>
      </c>
      <c r="E6">
        <v>50.16</v>
      </c>
      <c r="F6">
        <v>46.17</v>
      </c>
      <c r="G6">
        <v>45.41</v>
      </c>
      <c r="H6">
        <v>0.6</v>
      </c>
      <c r="I6">
        <v>61</v>
      </c>
      <c r="J6">
        <v>147.30000000000001</v>
      </c>
      <c r="K6">
        <v>47.83</v>
      </c>
      <c r="L6">
        <v>5</v>
      </c>
      <c r="M6">
        <v>50</v>
      </c>
      <c r="N6">
        <v>24.47</v>
      </c>
      <c r="O6">
        <v>18400.38</v>
      </c>
      <c r="P6">
        <v>415.57</v>
      </c>
      <c r="Q6">
        <v>3694.8</v>
      </c>
      <c r="R6">
        <v>241.86</v>
      </c>
      <c r="S6">
        <v>134.83000000000001</v>
      </c>
      <c r="T6">
        <v>46569.83</v>
      </c>
      <c r="U6">
        <v>0.56000000000000005</v>
      </c>
      <c r="V6">
        <v>0.82</v>
      </c>
      <c r="W6">
        <v>6.33</v>
      </c>
      <c r="X6">
        <v>2.75</v>
      </c>
      <c r="Y6">
        <v>1</v>
      </c>
      <c r="Z6">
        <v>10</v>
      </c>
    </row>
    <row r="7" spans="1:26" x14ac:dyDescent="0.25">
      <c r="A7">
        <v>5</v>
      </c>
      <c r="B7">
        <v>70</v>
      </c>
      <c r="C7" t="s">
        <v>26</v>
      </c>
      <c r="D7">
        <v>2.0106000000000002</v>
      </c>
      <c r="E7">
        <v>49.74</v>
      </c>
      <c r="F7">
        <v>45.92</v>
      </c>
      <c r="G7">
        <v>50.09</v>
      </c>
      <c r="H7">
        <v>0.71</v>
      </c>
      <c r="I7">
        <v>55</v>
      </c>
      <c r="J7">
        <v>148.68</v>
      </c>
      <c r="K7">
        <v>47.83</v>
      </c>
      <c r="L7">
        <v>6</v>
      </c>
      <c r="M7">
        <v>3</v>
      </c>
      <c r="N7">
        <v>24.85</v>
      </c>
      <c r="O7">
        <v>18570.939999999999</v>
      </c>
      <c r="P7">
        <v>401.52</v>
      </c>
      <c r="Q7">
        <v>3695.03</v>
      </c>
      <c r="R7">
        <v>231.42</v>
      </c>
      <c r="S7">
        <v>134.83000000000001</v>
      </c>
      <c r="T7">
        <v>41379.82</v>
      </c>
      <c r="U7">
        <v>0.57999999999999996</v>
      </c>
      <c r="V7">
        <v>0.83</v>
      </c>
      <c r="W7">
        <v>6.38</v>
      </c>
      <c r="X7">
        <v>2.5</v>
      </c>
      <c r="Y7">
        <v>1</v>
      </c>
      <c r="Z7">
        <v>10</v>
      </c>
    </row>
    <row r="8" spans="1:26" x14ac:dyDescent="0.25">
      <c r="A8">
        <v>6</v>
      </c>
      <c r="B8">
        <v>70</v>
      </c>
      <c r="C8" t="s">
        <v>26</v>
      </c>
      <c r="D8">
        <v>2.0139</v>
      </c>
      <c r="E8">
        <v>49.66</v>
      </c>
      <c r="F8">
        <v>45.87</v>
      </c>
      <c r="G8">
        <v>50.96</v>
      </c>
      <c r="H8">
        <v>0.83</v>
      </c>
      <c r="I8">
        <v>54</v>
      </c>
      <c r="J8">
        <v>150.07</v>
      </c>
      <c r="K8">
        <v>47.83</v>
      </c>
      <c r="L8">
        <v>7</v>
      </c>
      <c r="M8">
        <v>0</v>
      </c>
      <c r="N8">
        <v>25.24</v>
      </c>
      <c r="O8">
        <v>18742.03</v>
      </c>
      <c r="P8">
        <v>404.67</v>
      </c>
      <c r="Q8">
        <v>3695.11</v>
      </c>
      <c r="R8">
        <v>229.6</v>
      </c>
      <c r="S8">
        <v>134.83000000000001</v>
      </c>
      <c r="T8">
        <v>40470.31</v>
      </c>
      <c r="U8">
        <v>0.59</v>
      </c>
      <c r="V8">
        <v>0.83</v>
      </c>
      <c r="W8">
        <v>6.38</v>
      </c>
      <c r="X8">
        <v>2.4500000000000002</v>
      </c>
      <c r="Y8">
        <v>1</v>
      </c>
      <c r="Z8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90</v>
      </c>
      <c r="C2" t="s">
        <v>26</v>
      </c>
      <c r="D2">
        <v>0.86950000000000005</v>
      </c>
      <c r="E2">
        <v>115.01</v>
      </c>
      <c r="F2">
        <v>83.97</v>
      </c>
      <c r="G2">
        <v>6.26</v>
      </c>
      <c r="H2">
        <v>0.1</v>
      </c>
      <c r="I2">
        <v>805</v>
      </c>
      <c r="J2">
        <v>176.73</v>
      </c>
      <c r="K2">
        <v>52.44</v>
      </c>
      <c r="L2">
        <v>1</v>
      </c>
      <c r="M2">
        <v>803</v>
      </c>
      <c r="N2">
        <v>33.29</v>
      </c>
      <c r="O2">
        <v>22031.19</v>
      </c>
      <c r="P2">
        <v>1092.83</v>
      </c>
      <c r="Q2">
        <v>3697.06</v>
      </c>
      <c r="R2">
        <v>1528.09</v>
      </c>
      <c r="S2">
        <v>134.83000000000001</v>
      </c>
      <c r="T2">
        <v>685961.14</v>
      </c>
      <c r="U2">
        <v>0.09</v>
      </c>
      <c r="V2">
        <v>0.45</v>
      </c>
      <c r="W2">
        <v>7.56</v>
      </c>
      <c r="X2">
        <v>40.53</v>
      </c>
      <c r="Y2">
        <v>1</v>
      </c>
      <c r="Z2">
        <v>10</v>
      </c>
    </row>
    <row r="3" spans="1:26" x14ac:dyDescent="0.25">
      <c r="A3">
        <v>1</v>
      </c>
      <c r="B3">
        <v>90</v>
      </c>
      <c r="C3" t="s">
        <v>26</v>
      </c>
      <c r="D3">
        <v>1.4951000000000001</v>
      </c>
      <c r="E3">
        <v>66.88</v>
      </c>
      <c r="F3">
        <v>55.4</v>
      </c>
      <c r="G3">
        <v>13.03</v>
      </c>
      <c r="H3">
        <v>0.2</v>
      </c>
      <c r="I3">
        <v>255</v>
      </c>
      <c r="J3">
        <v>178.21</v>
      </c>
      <c r="K3">
        <v>52.44</v>
      </c>
      <c r="L3">
        <v>2</v>
      </c>
      <c r="M3">
        <v>253</v>
      </c>
      <c r="N3">
        <v>33.770000000000003</v>
      </c>
      <c r="O3">
        <v>22213.89</v>
      </c>
      <c r="P3">
        <v>701.09</v>
      </c>
      <c r="Q3">
        <v>3695.59</v>
      </c>
      <c r="R3">
        <v>554.24</v>
      </c>
      <c r="S3">
        <v>134.83000000000001</v>
      </c>
      <c r="T3">
        <v>201787.54</v>
      </c>
      <c r="U3">
        <v>0.24</v>
      </c>
      <c r="V3">
        <v>0.69</v>
      </c>
      <c r="W3">
        <v>6.66</v>
      </c>
      <c r="X3">
        <v>11.97</v>
      </c>
      <c r="Y3">
        <v>1</v>
      </c>
      <c r="Z3">
        <v>10</v>
      </c>
    </row>
    <row r="4" spans="1:26" x14ac:dyDescent="0.25">
      <c r="A4">
        <v>2</v>
      </c>
      <c r="B4">
        <v>90</v>
      </c>
      <c r="C4" t="s">
        <v>26</v>
      </c>
      <c r="D4">
        <v>1.7210000000000001</v>
      </c>
      <c r="E4">
        <v>58.1</v>
      </c>
      <c r="F4">
        <v>50.35</v>
      </c>
      <c r="G4">
        <v>20.14</v>
      </c>
      <c r="H4">
        <v>0.3</v>
      </c>
      <c r="I4">
        <v>150</v>
      </c>
      <c r="J4">
        <v>179.7</v>
      </c>
      <c r="K4">
        <v>52.44</v>
      </c>
      <c r="L4">
        <v>3</v>
      </c>
      <c r="M4">
        <v>148</v>
      </c>
      <c r="N4">
        <v>34.26</v>
      </c>
      <c r="O4">
        <v>22397.24</v>
      </c>
      <c r="P4">
        <v>618.26</v>
      </c>
      <c r="Q4">
        <v>3695.25</v>
      </c>
      <c r="R4">
        <v>383.94</v>
      </c>
      <c r="S4">
        <v>134.83000000000001</v>
      </c>
      <c r="T4">
        <v>117163.94</v>
      </c>
      <c r="U4">
        <v>0.35</v>
      </c>
      <c r="V4">
        <v>0.76</v>
      </c>
      <c r="W4">
        <v>6.46</v>
      </c>
      <c r="X4">
        <v>6.93</v>
      </c>
      <c r="Y4">
        <v>1</v>
      </c>
      <c r="Z4">
        <v>10</v>
      </c>
    </row>
    <row r="5" spans="1:26" x14ac:dyDescent="0.25">
      <c r="A5">
        <v>3</v>
      </c>
      <c r="B5">
        <v>90</v>
      </c>
      <c r="C5" t="s">
        <v>26</v>
      </c>
      <c r="D5">
        <v>1.8414999999999999</v>
      </c>
      <c r="E5">
        <v>54.3</v>
      </c>
      <c r="F5">
        <v>48.19</v>
      </c>
      <c r="G5">
        <v>27.8</v>
      </c>
      <c r="H5">
        <v>0.39</v>
      </c>
      <c r="I5">
        <v>104</v>
      </c>
      <c r="J5">
        <v>181.19</v>
      </c>
      <c r="K5">
        <v>52.44</v>
      </c>
      <c r="L5">
        <v>4</v>
      </c>
      <c r="M5">
        <v>102</v>
      </c>
      <c r="N5">
        <v>34.75</v>
      </c>
      <c r="O5">
        <v>22581.25</v>
      </c>
      <c r="P5">
        <v>573.16999999999996</v>
      </c>
      <c r="Q5">
        <v>3694.95</v>
      </c>
      <c r="R5">
        <v>310.44</v>
      </c>
      <c r="S5">
        <v>134.83000000000001</v>
      </c>
      <c r="T5">
        <v>80641.13</v>
      </c>
      <c r="U5">
        <v>0.43</v>
      </c>
      <c r="V5">
        <v>0.79</v>
      </c>
      <c r="W5">
        <v>6.39</v>
      </c>
      <c r="X5">
        <v>4.7699999999999996</v>
      </c>
      <c r="Y5">
        <v>1</v>
      </c>
      <c r="Z5">
        <v>10</v>
      </c>
    </row>
    <row r="6" spans="1:26" x14ac:dyDescent="0.25">
      <c r="A6">
        <v>4</v>
      </c>
      <c r="B6">
        <v>90</v>
      </c>
      <c r="C6" t="s">
        <v>26</v>
      </c>
      <c r="D6">
        <v>1.9137</v>
      </c>
      <c r="E6">
        <v>52.25</v>
      </c>
      <c r="F6">
        <v>47.03</v>
      </c>
      <c r="G6">
        <v>35.72</v>
      </c>
      <c r="H6">
        <v>0.49</v>
      </c>
      <c r="I6">
        <v>79</v>
      </c>
      <c r="J6">
        <v>182.69</v>
      </c>
      <c r="K6">
        <v>52.44</v>
      </c>
      <c r="L6">
        <v>5</v>
      </c>
      <c r="M6">
        <v>77</v>
      </c>
      <c r="N6">
        <v>35.25</v>
      </c>
      <c r="O6">
        <v>22766.06</v>
      </c>
      <c r="P6">
        <v>538.92999999999995</v>
      </c>
      <c r="Q6">
        <v>3694.91</v>
      </c>
      <c r="R6">
        <v>271.20999999999998</v>
      </c>
      <c r="S6">
        <v>134.83000000000001</v>
      </c>
      <c r="T6">
        <v>61150.5</v>
      </c>
      <c r="U6">
        <v>0.5</v>
      </c>
      <c r="V6">
        <v>0.81</v>
      </c>
      <c r="W6">
        <v>6.35</v>
      </c>
      <c r="X6">
        <v>3.61</v>
      </c>
      <c r="Y6">
        <v>1</v>
      </c>
      <c r="Z6">
        <v>10</v>
      </c>
    </row>
    <row r="7" spans="1:26" x14ac:dyDescent="0.25">
      <c r="A7">
        <v>5</v>
      </c>
      <c r="B7">
        <v>90</v>
      </c>
      <c r="C7" t="s">
        <v>26</v>
      </c>
      <c r="D7">
        <v>1.9661999999999999</v>
      </c>
      <c r="E7">
        <v>50.86</v>
      </c>
      <c r="F7">
        <v>46.24</v>
      </c>
      <c r="G7">
        <v>44.74</v>
      </c>
      <c r="H7">
        <v>0.57999999999999996</v>
      </c>
      <c r="I7">
        <v>62</v>
      </c>
      <c r="J7">
        <v>184.19</v>
      </c>
      <c r="K7">
        <v>52.44</v>
      </c>
      <c r="L7">
        <v>6</v>
      </c>
      <c r="M7">
        <v>60</v>
      </c>
      <c r="N7">
        <v>35.75</v>
      </c>
      <c r="O7">
        <v>22951.43</v>
      </c>
      <c r="P7">
        <v>508.37</v>
      </c>
      <c r="Q7">
        <v>3694.87</v>
      </c>
      <c r="R7">
        <v>244.57</v>
      </c>
      <c r="S7">
        <v>134.83000000000001</v>
      </c>
      <c r="T7">
        <v>47917.27</v>
      </c>
      <c r="U7">
        <v>0.55000000000000004</v>
      </c>
      <c r="V7">
        <v>0.82</v>
      </c>
      <c r="W7">
        <v>6.32</v>
      </c>
      <c r="X7">
        <v>2.82</v>
      </c>
      <c r="Y7">
        <v>1</v>
      </c>
      <c r="Z7">
        <v>10</v>
      </c>
    </row>
    <row r="8" spans="1:26" x14ac:dyDescent="0.25">
      <c r="A8">
        <v>6</v>
      </c>
      <c r="B8">
        <v>90</v>
      </c>
      <c r="C8" t="s">
        <v>26</v>
      </c>
      <c r="D8">
        <v>2.0021</v>
      </c>
      <c r="E8">
        <v>49.95</v>
      </c>
      <c r="F8">
        <v>45.71</v>
      </c>
      <c r="G8">
        <v>53.78</v>
      </c>
      <c r="H8">
        <v>0.67</v>
      </c>
      <c r="I8">
        <v>51</v>
      </c>
      <c r="J8">
        <v>185.7</v>
      </c>
      <c r="K8">
        <v>52.44</v>
      </c>
      <c r="L8">
        <v>7</v>
      </c>
      <c r="M8">
        <v>46</v>
      </c>
      <c r="N8">
        <v>36.26</v>
      </c>
      <c r="O8">
        <v>23137.49</v>
      </c>
      <c r="P8">
        <v>479.31</v>
      </c>
      <c r="Q8">
        <v>3694.84</v>
      </c>
      <c r="R8">
        <v>226.93</v>
      </c>
      <c r="S8">
        <v>134.83000000000001</v>
      </c>
      <c r="T8">
        <v>39150.33</v>
      </c>
      <c r="U8">
        <v>0.59</v>
      </c>
      <c r="V8">
        <v>0.83</v>
      </c>
      <c r="W8">
        <v>6.3</v>
      </c>
      <c r="X8">
        <v>2.2999999999999998</v>
      </c>
      <c r="Y8">
        <v>1</v>
      </c>
      <c r="Z8">
        <v>10</v>
      </c>
    </row>
    <row r="9" spans="1:26" x14ac:dyDescent="0.25">
      <c r="A9">
        <v>7</v>
      </c>
      <c r="B9">
        <v>90</v>
      </c>
      <c r="C9" t="s">
        <v>26</v>
      </c>
      <c r="D9">
        <v>2.0247000000000002</v>
      </c>
      <c r="E9">
        <v>49.39</v>
      </c>
      <c r="F9">
        <v>45.41</v>
      </c>
      <c r="G9">
        <v>61.92</v>
      </c>
      <c r="H9">
        <v>0.76</v>
      </c>
      <c r="I9">
        <v>44</v>
      </c>
      <c r="J9">
        <v>187.22</v>
      </c>
      <c r="K9">
        <v>52.44</v>
      </c>
      <c r="L9">
        <v>8</v>
      </c>
      <c r="M9">
        <v>19</v>
      </c>
      <c r="N9">
        <v>36.78</v>
      </c>
      <c r="O9">
        <v>23324.240000000002</v>
      </c>
      <c r="P9">
        <v>460.34</v>
      </c>
      <c r="Q9">
        <v>3694.98</v>
      </c>
      <c r="R9">
        <v>215.27</v>
      </c>
      <c r="S9">
        <v>134.83000000000001</v>
      </c>
      <c r="T9">
        <v>33357.72</v>
      </c>
      <c r="U9">
        <v>0.63</v>
      </c>
      <c r="V9">
        <v>0.84</v>
      </c>
      <c r="W9">
        <v>6.33</v>
      </c>
      <c r="X9">
        <v>1.99</v>
      </c>
      <c r="Y9">
        <v>1</v>
      </c>
      <c r="Z9">
        <v>10</v>
      </c>
    </row>
    <row r="10" spans="1:26" x14ac:dyDescent="0.25">
      <c r="A10">
        <v>8</v>
      </c>
      <c r="B10">
        <v>90</v>
      </c>
      <c r="C10" t="s">
        <v>26</v>
      </c>
      <c r="D10">
        <v>2.0261999999999998</v>
      </c>
      <c r="E10">
        <v>49.35</v>
      </c>
      <c r="F10">
        <v>45.4</v>
      </c>
      <c r="G10">
        <v>63.35</v>
      </c>
      <c r="H10">
        <v>0.85</v>
      </c>
      <c r="I10">
        <v>43</v>
      </c>
      <c r="J10">
        <v>188.74</v>
      </c>
      <c r="K10">
        <v>52.44</v>
      </c>
      <c r="L10">
        <v>9</v>
      </c>
      <c r="M10">
        <v>0</v>
      </c>
      <c r="N10">
        <v>37.299999999999997</v>
      </c>
      <c r="O10">
        <v>23511.69</v>
      </c>
      <c r="P10">
        <v>456.52</v>
      </c>
      <c r="Q10">
        <v>3695.02</v>
      </c>
      <c r="R10">
        <v>213.97</v>
      </c>
      <c r="S10">
        <v>134.83000000000001</v>
      </c>
      <c r="T10">
        <v>32713.86</v>
      </c>
      <c r="U10">
        <v>0.63</v>
      </c>
      <c r="V10">
        <v>0.84</v>
      </c>
      <c r="W10">
        <v>6.36</v>
      </c>
      <c r="X10">
        <v>1.99</v>
      </c>
      <c r="Y10">
        <v>1</v>
      </c>
      <c r="Z10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2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10</v>
      </c>
      <c r="C2" t="s">
        <v>26</v>
      </c>
      <c r="D2">
        <v>1.5056</v>
      </c>
      <c r="E2">
        <v>66.42</v>
      </c>
      <c r="F2">
        <v>60.66</v>
      </c>
      <c r="G2">
        <v>9.84</v>
      </c>
      <c r="H2">
        <v>0.64</v>
      </c>
      <c r="I2">
        <v>370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175.63</v>
      </c>
      <c r="Q2">
        <v>3696.79</v>
      </c>
      <c r="R2">
        <v>715.14</v>
      </c>
      <c r="S2">
        <v>134.83000000000001</v>
      </c>
      <c r="T2">
        <v>281660.5</v>
      </c>
      <c r="U2">
        <v>0.19</v>
      </c>
      <c r="V2">
        <v>0.63</v>
      </c>
      <c r="W2">
        <v>7.33</v>
      </c>
      <c r="X2">
        <v>17.23</v>
      </c>
      <c r="Y2">
        <v>1</v>
      </c>
      <c r="Z2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5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45</v>
      </c>
      <c r="C2" t="s">
        <v>26</v>
      </c>
      <c r="D2">
        <v>1.3898999999999999</v>
      </c>
      <c r="E2">
        <v>71.95</v>
      </c>
      <c r="F2">
        <v>61.98</v>
      </c>
      <c r="G2">
        <v>9.59</v>
      </c>
      <c r="H2">
        <v>0.18</v>
      </c>
      <c r="I2">
        <v>388</v>
      </c>
      <c r="J2">
        <v>98.71</v>
      </c>
      <c r="K2">
        <v>39.72</v>
      </c>
      <c r="L2">
        <v>1</v>
      </c>
      <c r="M2">
        <v>386</v>
      </c>
      <c r="N2">
        <v>12.99</v>
      </c>
      <c r="O2">
        <v>12407.75</v>
      </c>
      <c r="P2">
        <v>532.25</v>
      </c>
      <c r="Q2">
        <v>3695.72</v>
      </c>
      <c r="R2">
        <v>778.85</v>
      </c>
      <c r="S2">
        <v>134.83000000000001</v>
      </c>
      <c r="T2">
        <v>313426.11</v>
      </c>
      <c r="U2">
        <v>0.17</v>
      </c>
      <c r="V2">
        <v>0.61</v>
      </c>
      <c r="W2">
        <v>6.86</v>
      </c>
      <c r="X2">
        <v>18.559999999999999</v>
      </c>
      <c r="Y2">
        <v>1</v>
      </c>
      <c r="Z2">
        <v>10</v>
      </c>
    </row>
    <row r="3" spans="1:26" x14ac:dyDescent="0.25">
      <c r="A3">
        <v>1</v>
      </c>
      <c r="B3">
        <v>45</v>
      </c>
      <c r="C3" t="s">
        <v>26</v>
      </c>
      <c r="D3">
        <v>1.8211999999999999</v>
      </c>
      <c r="E3">
        <v>54.91</v>
      </c>
      <c r="F3">
        <v>50</v>
      </c>
      <c r="G3">
        <v>21.13</v>
      </c>
      <c r="H3">
        <v>0.35</v>
      </c>
      <c r="I3">
        <v>142</v>
      </c>
      <c r="J3">
        <v>99.95</v>
      </c>
      <c r="K3">
        <v>39.72</v>
      </c>
      <c r="L3">
        <v>2</v>
      </c>
      <c r="M3">
        <v>140</v>
      </c>
      <c r="N3">
        <v>13.24</v>
      </c>
      <c r="O3">
        <v>12561.45</v>
      </c>
      <c r="P3">
        <v>391.05</v>
      </c>
      <c r="Q3">
        <v>3695.05</v>
      </c>
      <c r="R3">
        <v>371.64</v>
      </c>
      <c r="S3">
        <v>134.83000000000001</v>
      </c>
      <c r="T3">
        <v>111052.64</v>
      </c>
      <c r="U3">
        <v>0.36</v>
      </c>
      <c r="V3">
        <v>0.76</v>
      </c>
      <c r="W3">
        <v>6.47</v>
      </c>
      <c r="X3">
        <v>6.58</v>
      </c>
      <c r="Y3">
        <v>1</v>
      </c>
      <c r="Z3">
        <v>10</v>
      </c>
    </row>
    <row r="4" spans="1:26" x14ac:dyDescent="0.25">
      <c r="A4">
        <v>2</v>
      </c>
      <c r="B4">
        <v>45</v>
      </c>
      <c r="C4" t="s">
        <v>26</v>
      </c>
      <c r="D4">
        <v>1.9574</v>
      </c>
      <c r="E4">
        <v>51.09</v>
      </c>
      <c r="F4">
        <v>47.33</v>
      </c>
      <c r="G4">
        <v>33.020000000000003</v>
      </c>
      <c r="H4">
        <v>0.52</v>
      </c>
      <c r="I4">
        <v>86</v>
      </c>
      <c r="J4">
        <v>101.2</v>
      </c>
      <c r="K4">
        <v>39.72</v>
      </c>
      <c r="L4">
        <v>3</v>
      </c>
      <c r="M4">
        <v>28</v>
      </c>
      <c r="N4">
        <v>13.49</v>
      </c>
      <c r="O4">
        <v>12715.54</v>
      </c>
      <c r="P4">
        <v>336.09</v>
      </c>
      <c r="Q4">
        <v>3695.19</v>
      </c>
      <c r="R4">
        <v>279.14</v>
      </c>
      <c r="S4">
        <v>134.83000000000001</v>
      </c>
      <c r="T4">
        <v>65081.89</v>
      </c>
      <c r="U4">
        <v>0.48</v>
      </c>
      <c r="V4">
        <v>0.8</v>
      </c>
      <c r="W4">
        <v>6.43</v>
      </c>
      <c r="X4">
        <v>3.91</v>
      </c>
      <c r="Y4">
        <v>1</v>
      </c>
      <c r="Z4">
        <v>10</v>
      </c>
    </row>
    <row r="5" spans="1:26" x14ac:dyDescent="0.25">
      <c r="A5">
        <v>3</v>
      </c>
      <c r="B5">
        <v>45</v>
      </c>
      <c r="C5" t="s">
        <v>26</v>
      </c>
      <c r="D5">
        <v>1.96</v>
      </c>
      <c r="E5">
        <v>51.02</v>
      </c>
      <c r="F5">
        <v>47.31</v>
      </c>
      <c r="G5">
        <v>33.79</v>
      </c>
      <c r="H5">
        <v>0.69</v>
      </c>
      <c r="I5">
        <v>84</v>
      </c>
      <c r="J5">
        <v>102.45</v>
      </c>
      <c r="K5">
        <v>39.72</v>
      </c>
      <c r="L5">
        <v>4</v>
      </c>
      <c r="M5">
        <v>0</v>
      </c>
      <c r="N5">
        <v>13.74</v>
      </c>
      <c r="O5">
        <v>12870.03</v>
      </c>
      <c r="P5">
        <v>335.6</v>
      </c>
      <c r="Q5">
        <v>3695.08</v>
      </c>
      <c r="R5">
        <v>276.94</v>
      </c>
      <c r="S5">
        <v>134.83000000000001</v>
      </c>
      <c r="T5">
        <v>63993.4</v>
      </c>
      <c r="U5">
        <v>0.49</v>
      </c>
      <c r="V5">
        <v>0.8</v>
      </c>
      <c r="W5">
        <v>6.47</v>
      </c>
      <c r="X5">
        <v>3.89</v>
      </c>
      <c r="Y5">
        <v>1</v>
      </c>
      <c r="Z5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23</vt:i4>
      </vt:variant>
    </vt:vector>
  </HeadingPairs>
  <TitlesOfParts>
    <vt:vector size="23" baseType="lpstr">
      <vt:lpstr>Resultados Geral</vt:lpstr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Enrico Abreu</cp:lastModifiedBy>
  <dcterms:created xsi:type="dcterms:W3CDTF">2024-09-25T12:22:47Z</dcterms:created>
  <dcterms:modified xsi:type="dcterms:W3CDTF">2024-09-25T17:01:04Z</dcterms:modified>
</cp:coreProperties>
</file>