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xmobotsaeroespacial-my.sharepoint.com/personal/enrico_abreu_xmobots_com_br/Documents/Área de Trabalho/Repositorios/simulador/Resultados/field_36ha_100ha_18%_6m_3_LM/"/>
    </mc:Choice>
  </mc:AlternateContent>
  <xr:revisionPtr revIDLastSave="279" documentId="11_0E999A43D75CFCF1D646F65F9FBF03DE3ACE1141" xr6:coauthVersionLast="47" xr6:coauthVersionMax="47" xr10:uidLastSave="{E5215143-98A9-40BA-8399-8EEC89B40FCF}"/>
  <bookViews>
    <workbookView xWindow="2730" yWindow="600" windowWidth="14400" windowHeight="15600" xr2:uid="{00000000-000D-0000-FFFF-FFFF00000000}"/>
  </bookViews>
  <sheets>
    <sheet name="Resultados Geral" sheetId="33" r:id="rId1"/>
    <sheet name="RESULTADOS_18" sheetId="1" r:id="rId2"/>
    <sheet name="RESULTADOS_26" sheetId="2" r:id="rId3"/>
    <sheet name="RESULTADOS_6" sheetId="3" r:id="rId4"/>
    <sheet name="RESULTADOS_23" sheetId="4" r:id="rId5"/>
    <sheet name="RESULTADOS_4" sheetId="5" r:id="rId6"/>
    <sheet name="RESULTADOS_1" sheetId="6" r:id="rId7"/>
    <sheet name="RESULTADOS_12" sheetId="7" r:id="rId8"/>
    <sheet name="RESULTADOS_16" sheetId="8" r:id="rId9"/>
    <sheet name="RESULTADOS_20" sheetId="9" r:id="rId10"/>
    <sheet name="RESULTADOS_28" sheetId="10" r:id="rId11"/>
    <sheet name="RESULTADOS_0" sheetId="11" r:id="rId12"/>
    <sheet name="RESULTADOS_7" sheetId="12" r:id="rId13"/>
    <sheet name="RESULTADOS_19" sheetId="13" r:id="rId14"/>
    <sheet name="RESULTADOS_10" sheetId="14" r:id="rId15"/>
    <sheet name="RESULTADOS_25" sheetId="15" r:id="rId16"/>
    <sheet name="RESULTADOS_14" sheetId="16" r:id="rId17"/>
    <sheet name="RESULTADOS_21" sheetId="17" r:id="rId18"/>
    <sheet name="RESULTADOS_5" sheetId="18" r:id="rId19"/>
    <sheet name="RESULTADOS_8" sheetId="19" r:id="rId20"/>
    <sheet name="RESULTADOS_3" sheetId="20" r:id="rId21"/>
    <sheet name="RESULTADOS_15" sheetId="21" r:id="rId22"/>
    <sheet name="RESULTADOS_2" sheetId="22" r:id="rId23"/>
    <sheet name="RESULTADOS_22" sheetId="23" r:id="rId24"/>
    <sheet name="RESULTADOS_27" sheetId="24" r:id="rId25"/>
    <sheet name="RESULTADOS_11" sheetId="25" r:id="rId26"/>
    <sheet name="RESULTADOS_24" sheetId="26" r:id="rId27"/>
    <sheet name="RESULTADOS_13" sheetId="27" r:id="rId28"/>
    <sheet name="RESULTADOS_17" sheetId="28" r:id="rId29"/>
    <sheet name="RESULTADOS_9" sheetId="29" r:id="rId30"/>
    <sheet name="resultados" sheetId="30" r:id="rId31"/>
    <sheet name="gráficos" sheetId="31" r:id="rId32"/>
    <sheet name="hidden" sheetId="32" state="hidden" r:id="rId3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0" i="33" l="1"/>
  <c r="F30" i="33"/>
  <c r="D30" i="33"/>
  <c r="E30" i="33"/>
  <c r="C30" i="33"/>
  <c r="G29" i="33"/>
  <c r="F29" i="33"/>
  <c r="D29" i="33"/>
  <c r="E29" i="33"/>
  <c r="C29" i="33"/>
  <c r="G28" i="33"/>
  <c r="F28" i="33"/>
  <c r="D28" i="33"/>
  <c r="E28" i="33"/>
  <c r="C28" i="33"/>
  <c r="G27" i="33"/>
  <c r="F27" i="33"/>
  <c r="D27" i="33"/>
  <c r="E27" i="33"/>
  <c r="C27" i="33"/>
  <c r="G26" i="33"/>
  <c r="F26" i="33"/>
  <c r="D26" i="33"/>
  <c r="E26" i="33"/>
  <c r="C26" i="33"/>
  <c r="G25" i="33"/>
  <c r="F25" i="33"/>
  <c r="D25" i="33"/>
  <c r="E25" i="33"/>
  <c r="C25" i="33"/>
  <c r="G24" i="33"/>
  <c r="F24" i="33"/>
  <c r="D24" i="33"/>
  <c r="E24" i="33"/>
  <c r="C24" i="33"/>
  <c r="G23" i="33"/>
  <c r="F23" i="33"/>
  <c r="D23" i="33"/>
  <c r="E23" i="33"/>
  <c r="C23" i="33"/>
  <c r="G22" i="33"/>
  <c r="F22" i="33"/>
  <c r="D22" i="33"/>
  <c r="E22" i="33"/>
  <c r="C22" i="33"/>
  <c r="G21" i="33"/>
  <c r="F21" i="33"/>
  <c r="D21" i="33"/>
  <c r="E21" i="33"/>
  <c r="C21" i="33"/>
  <c r="G20" i="33"/>
  <c r="F20" i="33"/>
  <c r="D20" i="33"/>
  <c r="E20" i="33"/>
  <c r="C20" i="33"/>
  <c r="G19" i="33"/>
  <c r="F19" i="33"/>
  <c r="D19" i="33"/>
  <c r="E19" i="33"/>
  <c r="C19" i="33"/>
  <c r="G18" i="33"/>
  <c r="F18" i="33"/>
  <c r="D18" i="33"/>
  <c r="E18" i="33"/>
  <c r="C18" i="33"/>
  <c r="G17" i="33"/>
  <c r="F17" i="33"/>
  <c r="D17" i="33"/>
  <c r="E17" i="33"/>
  <c r="C17" i="33"/>
  <c r="G16" i="33"/>
  <c r="F16" i="33"/>
  <c r="D16" i="33"/>
  <c r="E16" i="33"/>
  <c r="C16" i="33"/>
  <c r="G15" i="33"/>
  <c r="F15" i="33"/>
  <c r="D15" i="33"/>
  <c r="E15" i="33"/>
  <c r="C15" i="33"/>
  <c r="G14" i="33"/>
  <c r="F14" i="33"/>
  <c r="D14" i="33"/>
  <c r="E14" i="33"/>
  <c r="C14" i="33"/>
  <c r="G13" i="33"/>
  <c r="F13" i="33"/>
  <c r="D13" i="33"/>
  <c r="E13" i="33"/>
  <c r="C13" i="33"/>
  <c r="G12" i="33"/>
  <c r="F12" i="33"/>
  <c r="D12" i="33"/>
  <c r="E12" i="33"/>
  <c r="C12" i="33"/>
  <c r="G11" i="33"/>
  <c r="F11" i="33"/>
  <c r="D11" i="33"/>
  <c r="E11" i="33"/>
  <c r="C11" i="33"/>
  <c r="G10" i="33"/>
  <c r="F10" i="33"/>
  <c r="D10" i="33"/>
  <c r="E10" i="33"/>
  <c r="C10" i="33"/>
  <c r="G9" i="33"/>
  <c r="F9" i="33"/>
  <c r="D9" i="33"/>
  <c r="E9" i="33"/>
  <c r="C9" i="33"/>
  <c r="G8" i="33"/>
  <c r="F8" i="33"/>
  <c r="D8" i="33"/>
  <c r="E8" i="33"/>
  <c r="C8" i="33"/>
  <c r="G7" i="33"/>
  <c r="F7" i="33"/>
  <c r="D7" i="33"/>
  <c r="E7" i="33"/>
  <c r="C7" i="33"/>
  <c r="G6" i="33"/>
  <c r="F6" i="33"/>
  <c r="D6" i="33"/>
  <c r="E6" i="33"/>
  <c r="C6" i="33"/>
  <c r="G5" i="33"/>
  <c r="F5" i="33"/>
  <c r="D5" i="33"/>
  <c r="E5" i="33"/>
  <c r="C5" i="33"/>
  <c r="G4" i="33"/>
  <c r="F4" i="33"/>
  <c r="D4" i="33"/>
  <c r="E4" i="33"/>
  <c r="C4" i="33"/>
  <c r="G3" i="33"/>
  <c r="F3" i="33"/>
  <c r="D3" i="33"/>
  <c r="E3" i="33"/>
  <c r="C3" i="33"/>
  <c r="G2" i="33"/>
  <c r="F2" i="33"/>
  <c r="D2" i="33"/>
  <c r="E2" i="33"/>
  <c r="C2" i="33"/>
  <c r="C314" i="31"/>
  <c r="B314" i="31"/>
  <c r="A314" i="31"/>
  <c r="C313" i="31"/>
  <c r="B313" i="31"/>
  <c r="A313" i="31"/>
  <c r="C312" i="31"/>
  <c r="B312" i="31"/>
  <c r="A312" i="31"/>
  <c r="C311" i="31"/>
  <c r="B311" i="31"/>
  <c r="A311" i="31"/>
  <c r="C310" i="31"/>
  <c r="B310" i="31"/>
  <c r="A310" i="31"/>
  <c r="C309" i="31"/>
  <c r="B309" i="31"/>
  <c r="A309" i="31"/>
  <c r="C308" i="31"/>
  <c r="B308" i="31"/>
  <c r="A308" i="31"/>
  <c r="C307" i="31"/>
  <c r="B307" i="31"/>
  <c r="A307" i="31"/>
  <c r="C306" i="31"/>
  <c r="B306" i="31"/>
  <c r="A306" i="31"/>
  <c r="C305" i="31"/>
  <c r="B305" i="31"/>
  <c r="A305" i="31"/>
  <c r="C304" i="31"/>
  <c r="B304" i="31"/>
  <c r="A304" i="31"/>
  <c r="C303" i="31"/>
  <c r="B303" i="31"/>
  <c r="A303" i="31"/>
  <c r="C302" i="31"/>
  <c r="B302" i="31"/>
  <c r="A302" i="31"/>
  <c r="C301" i="31"/>
  <c r="B301" i="31"/>
  <c r="A301" i="31"/>
  <c r="C300" i="31"/>
  <c r="B300" i="31"/>
  <c r="A300" i="31"/>
  <c r="C299" i="31"/>
  <c r="B299" i="31"/>
  <c r="A299" i="31"/>
  <c r="C298" i="31"/>
  <c r="B298" i="31"/>
  <c r="A298" i="31"/>
  <c r="C297" i="31"/>
  <c r="B297" i="31"/>
  <c r="A297" i="31"/>
  <c r="C296" i="31"/>
  <c r="B296" i="31"/>
  <c r="A296" i="31"/>
  <c r="C295" i="31"/>
  <c r="B295" i="31"/>
  <c r="A295" i="31"/>
  <c r="C294" i="31"/>
  <c r="B294" i="31"/>
  <c r="A294" i="31"/>
  <c r="C293" i="31"/>
  <c r="B293" i="31"/>
  <c r="A293" i="31"/>
  <c r="C292" i="31"/>
  <c r="B292" i="31"/>
  <c r="A292" i="31"/>
  <c r="C291" i="31"/>
  <c r="B291" i="31"/>
  <c r="A291" i="31"/>
  <c r="C290" i="31"/>
  <c r="B290" i="31"/>
  <c r="A290" i="31"/>
  <c r="C289" i="31"/>
  <c r="B289" i="31"/>
  <c r="A289" i="31"/>
  <c r="C288" i="31"/>
  <c r="B288" i="31"/>
  <c r="A288" i="31"/>
  <c r="C287" i="31"/>
  <c r="B287" i="31"/>
  <c r="A287" i="31"/>
  <c r="C286" i="31"/>
  <c r="B286" i="31"/>
  <c r="A286" i="31"/>
  <c r="C285" i="31"/>
  <c r="B285" i="31"/>
  <c r="A285" i="31"/>
  <c r="C284" i="31"/>
  <c r="B284" i="31"/>
  <c r="A284" i="31"/>
  <c r="C283" i="31"/>
  <c r="B283" i="31"/>
  <c r="A283" i="31"/>
  <c r="C282" i="31"/>
  <c r="B282" i="31"/>
  <c r="A282" i="31"/>
  <c r="C281" i="31"/>
  <c r="B281" i="31"/>
  <c r="A281" i="31"/>
  <c r="C280" i="31"/>
  <c r="B280" i="31"/>
  <c r="A280" i="31"/>
  <c r="C279" i="31"/>
  <c r="B279" i="31"/>
  <c r="A279" i="31"/>
  <c r="C278" i="31"/>
  <c r="B278" i="31"/>
  <c r="A278" i="31"/>
  <c r="C277" i="31"/>
  <c r="B277" i="31"/>
  <c r="A277" i="31"/>
  <c r="C276" i="31"/>
  <c r="B276" i="31"/>
  <c r="A276" i="31"/>
  <c r="C275" i="31"/>
  <c r="B275" i="31"/>
  <c r="A275" i="31"/>
  <c r="C274" i="31"/>
  <c r="B274" i="31"/>
  <c r="A274" i="31"/>
  <c r="C273" i="31"/>
  <c r="B273" i="31"/>
  <c r="A273" i="31"/>
  <c r="C272" i="31"/>
  <c r="B272" i="31"/>
  <c r="A272" i="31"/>
  <c r="C271" i="31"/>
  <c r="B271" i="31"/>
  <c r="A271" i="31"/>
  <c r="C270" i="31"/>
  <c r="B270" i="31"/>
  <c r="A270" i="31"/>
  <c r="C269" i="31"/>
  <c r="B269" i="31"/>
  <c r="A269" i="31"/>
  <c r="C268" i="31"/>
  <c r="B268" i="31"/>
  <c r="A268" i="31"/>
  <c r="C267" i="31"/>
  <c r="B267" i="31"/>
  <c r="A267" i="31"/>
  <c r="C266" i="31"/>
  <c r="B266" i="31"/>
  <c r="A266" i="31"/>
  <c r="C265" i="31"/>
  <c r="B265" i="31"/>
  <c r="A265" i="31"/>
  <c r="C264" i="31"/>
  <c r="B264" i="31"/>
  <c r="A264" i="31"/>
  <c r="C263" i="31"/>
  <c r="B263" i="31"/>
  <c r="A263" i="31"/>
  <c r="C262" i="31"/>
  <c r="B262" i="31"/>
  <c r="A262" i="31"/>
  <c r="C261" i="31"/>
  <c r="B261" i="31"/>
  <c r="A261" i="31"/>
  <c r="C260" i="31"/>
  <c r="B260" i="31"/>
  <c r="A260" i="31"/>
  <c r="C259" i="31"/>
  <c r="B259" i="31"/>
  <c r="A259" i="31"/>
  <c r="C258" i="31"/>
  <c r="B258" i="31"/>
  <c r="A258" i="31"/>
  <c r="C257" i="31"/>
  <c r="B257" i="31"/>
  <c r="A257" i="31"/>
  <c r="C256" i="31"/>
  <c r="B256" i="31"/>
  <c r="A256" i="31"/>
  <c r="C255" i="31"/>
  <c r="B255" i="31"/>
  <c r="A255" i="31"/>
  <c r="C254" i="31"/>
  <c r="B254" i="31"/>
  <c r="A254" i="31"/>
  <c r="C253" i="31"/>
  <c r="B253" i="31"/>
  <c r="A253" i="31"/>
  <c r="C252" i="31"/>
  <c r="B252" i="31"/>
  <c r="A252" i="31"/>
  <c r="C251" i="31"/>
  <c r="B251" i="31"/>
  <c r="A251" i="31"/>
  <c r="C250" i="31"/>
  <c r="B250" i="31"/>
  <c r="A250" i="31"/>
  <c r="C249" i="31"/>
  <c r="B249" i="31"/>
  <c r="A249" i="31"/>
  <c r="C248" i="31"/>
  <c r="B248" i="31"/>
  <c r="A248" i="31"/>
  <c r="C247" i="31"/>
  <c r="B247" i="31"/>
  <c r="A247" i="31"/>
  <c r="C246" i="31"/>
  <c r="B246" i="31"/>
  <c r="A246" i="31"/>
  <c r="C245" i="31"/>
  <c r="B245" i="31"/>
  <c r="A245" i="31"/>
  <c r="C244" i="31"/>
  <c r="B244" i="31"/>
  <c r="A244" i="31"/>
  <c r="C243" i="31"/>
  <c r="B243" i="31"/>
  <c r="A243" i="31"/>
  <c r="C242" i="31"/>
  <c r="B242" i="31"/>
  <c r="A242" i="31"/>
  <c r="C241" i="31"/>
  <c r="B241" i="31"/>
  <c r="A241" i="31"/>
  <c r="C240" i="31"/>
  <c r="B240" i="31"/>
  <c r="A240" i="31"/>
  <c r="C239" i="31"/>
  <c r="B239" i="31"/>
  <c r="A239" i="31"/>
  <c r="C238" i="31"/>
  <c r="B238" i="31"/>
  <c r="A238" i="31"/>
  <c r="C237" i="31"/>
  <c r="B237" i="31"/>
  <c r="A237" i="31"/>
  <c r="C236" i="31"/>
  <c r="B236" i="31"/>
  <c r="A236" i="31"/>
  <c r="C235" i="31"/>
  <c r="B235" i="31"/>
  <c r="A235" i="31"/>
  <c r="C234" i="31"/>
  <c r="B234" i="31"/>
  <c r="A234" i="31"/>
  <c r="C233" i="31"/>
  <c r="B233" i="31"/>
  <c r="A233" i="31"/>
  <c r="C232" i="31"/>
  <c r="B232" i="31"/>
  <c r="A232" i="31"/>
  <c r="C231" i="31"/>
  <c r="B231" i="31"/>
  <c r="A231" i="31"/>
  <c r="C230" i="31"/>
  <c r="B230" i="31"/>
  <c r="A230" i="31"/>
  <c r="C229" i="31"/>
  <c r="B229" i="31"/>
  <c r="A229" i="31"/>
  <c r="C228" i="31"/>
  <c r="B228" i="31"/>
  <c r="A228" i="31"/>
  <c r="C227" i="31"/>
  <c r="B227" i="31"/>
  <c r="A227" i="31"/>
  <c r="C226" i="31"/>
  <c r="B226" i="31"/>
  <c r="A226" i="31"/>
  <c r="C225" i="31"/>
  <c r="B225" i="31"/>
  <c r="A225" i="31"/>
  <c r="C224" i="31"/>
  <c r="B224" i="31"/>
  <c r="A224" i="31"/>
  <c r="C223" i="31"/>
  <c r="B223" i="31"/>
  <c r="A223" i="31"/>
  <c r="C222" i="31"/>
  <c r="B222" i="31"/>
  <c r="A222" i="31"/>
  <c r="C221" i="31"/>
  <c r="B221" i="31"/>
  <c r="A221" i="31"/>
  <c r="C220" i="31"/>
  <c r="B220" i="31"/>
  <c r="A220" i="31"/>
  <c r="C219" i="31"/>
  <c r="B219" i="31"/>
  <c r="A219" i="31"/>
  <c r="C218" i="31"/>
  <c r="B218" i="31"/>
  <c r="A218" i="31"/>
  <c r="C217" i="31"/>
  <c r="B217" i="31"/>
  <c r="A217" i="31"/>
  <c r="C216" i="31"/>
  <c r="B216" i="31"/>
  <c r="A216" i="31"/>
  <c r="C215" i="31"/>
  <c r="B215" i="31"/>
  <c r="A215" i="31"/>
  <c r="C214" i="31"/>
  <c r="B214" i="31"/>
  <c r="A214" i="31"/>
  <c r="C213" i="31"/>
  <c r="B213" i="31"/>
  <c r="A213" i="31"/>
  <c r="C212" i="31"/>
  <c r="B212" i="31"/>
  <c r="A212" i="31"/>
  <c r="C211" i="31"/>
  <c r="B211" i="31"/>
  <c r="A211" i="31"/>
  <c r="C210" i="31"/>
  <c r="B210" i="31"/>
  <c r="A210" i="31"/>
  <c r="C209" i="31"/>
  <c r="B209" i="31"/>
  <c r="A209" i="31"/>
  <c r="C208" i="31"/>
  <c r="B208" i="31"/>
  <c r="A208" i="31"/>
  <c r="C207" i="31"/>
  <c r="B207" i="31"/>
  <c r="A207" i="31"/>
  <c r="C206" i="31"/>
  <c r="B206" i="31"/>
  <c r="A206" i="31"/>
  <c r="C205" i="31"/>
  <c r="B205" i="31"/>
  <c r="A205" i="31"/>
  <c r="C204" i="31"/>
  <c r="B204" i="31"/>
  <c r="A204" i="31"/>
  <c r="C203" i="31"/>
  <c r="B203" i="31"/>
  <c r="A203" i="31"/>
  <c r="C202" i="31"/>
  <c r="B202" i="31"/>
  <c r="A202" i="31"/>
  <c r="C201" i="31"/>
  <c r="B201" i="31"/>
  <c r="A201" i="31"/>
  <c r="C200" i="31"/>
  <c r="B200" i="31"/>
  <c r="A200" i="31"/>
  <c r="C199" i="31"/>
  <c r="B199" i="31"/>
  <c r="A199" i="31"/>
  <c r="C198" i="31"/>
  <c r="B198" i="31"/>
  <c r="A198" i="31"/>
  <c r="C197" i="31"/>
  <c r="B197" i="31"/>
  <c r="A197" i="31"/>
  <c r="C196" i="31"/>
  <c r="B196" i="31"/>
  <c r="A196" i="31"/>
  <c r="C195" i="31"/>
  <c r="B195" i="31"/>
  <c r="A195" i="31"/>
  <c r="C194" i="31"/>
  <c r="B194" i="31"/>
  <c r="A194" i="31"/>
  <c r="C193" i="31"/>
  <c r="B193" i="31"/>
  <c r="A193" i="31"/>
  <c r="C192" i="31"/>
  <c r="B192" i="31"/>
  <c r="A192" i="31"/>
  <c r="C191" i="31"/>
  <c r="B191" i="31"/>
  <c r="A191" i="31"/>
  <c r="C190" i="31"/>
  <c r="B190" i="31"/>
  <c r="A190" i="31"/>
  <c r="C189" i="31"/>
  <c r="B189" i="31"/>
  <c r="A189" i="31"/>
  <c r="C188" i="31"/>
  <c r="B188" i="31"/>
  <c r="A188" i="31"/>
  <c r="C187" i="31"/>
  <c r="B187" i="31"/>
  <c r="A187" i="31"/>
  <c r="C186" i="31"/>
  <c r="B186" i="31"/>
  <c r="A186" i="31"/>
  <c r="C185" i="31"/>
  <c r="B185" i="31"/>
  <c r="A185" i="31"/>
  <c r="C184" i="31"/>
  <c r="B184" i="31"/>
  <c r="A184" i="31"/>
  <c r="C183" i="31"/>
  <c r="B183" i="31"/>
  <c r="A183" i="31"/>
  <c r="C182" i="31"/>
  <c r="B182" i="31"/>
  <c r="A182" i="31"/>
  <c r="C181" i="31"/>
  <c r="B181" i="31"/>
  <c r="A181" i="31"/>
  <c r="C180" i="31"/>
  <c r="B180" i="31"/>
  <c r="A180" i="31"/>
  <c r="C179" i="31"/>
  <c r="B179" i="31"/>
  <c r="A179" i="31"/>
  <c r="C178" i="31"/>
  <c r="B178" i="31"/>
  <c r="A178" i="31"/>
  <c r="C177" i="31"/>
  <c r="B177" i="31"/>
  <c r="A177" i="31"/>
  <c r="C176" i="31"/>
  <c r="B176" i="31"/>
  <c r="A176" i="31"/>
  <c r="C175" i="31"/>
  <c r="B175" i="31"/>
  <c r="A175" i="31"/>
  <c r="C174" i="31"/>
  <c r="B174" i="31"/>
  <c r="A174" i="31"/>
  <c r="C173" i="31"/>
  <c r="B173" i="31"/>
  <c r="A173" i="31"/>
  <c r="C172" i="31"/>
  <c r="B172" i="31"/>
  <c r="A172" i="31"/>
  <c r="C171" i="31"/>
  <c r="B171" i="31"/>
  <c r="A171" i="31"/>
  <c r="C170" i="31"/>
  <c r="B170" i="31"/>
  <c r="A170" i="31"/>
  <c r="C169" i="31"/>
  <c r="B169" i="31"/>
  <c r="A169" i="31"/>
  <c r="C168" i="31"/>
  <c r="B168" i="31"/>
  <c r="A168" i="31"/>
  <c r="C167" i="31"/>
  <c r="B167" i="31"/>
  <c r="A167" i="31"/>
  <c r="C166" i="31"/>
  <c r="B166" i="31"/>
  <c r="A166" i="31"/>
  <c r="C165" i="31"/>
  <c r="B165" i="31"/>
  <c r="A165" i="31"/>
  <c r="C164" i="31"/>
  <c r="B164" i="31"/>
  <c r="A164" i="31"/>
  <c r="C163" i="31"/>
  <c r="B163" i="31"/>
  <c r="A163" i="31"/>
  <c r="C162" i="31"/>
  <c r="B162" i="31"/>
  <c r="A162" i="31"/>
  <c r="C161" i="31"/>
  <c r="B161" i="31"/>
  <c r="A161" i="31"/>
  <c r="C160" i="31"/>
  <c r="B160" i="31"/>
  <c r="A160" i="31"/>
  <c r="C159" i="31"/>
  <c r="B159" i="31"/>
  <c r="A159" i="31"/>
  <c r="C158" i="31"/>
  <c r="B158" i="31"/>
  <c r="A158" i="31"/>
  <c r="C157" i="31"/>
  <c r="B157" i="31"/>
  <c r="A157" i="31"/>
  <c r="C156" i="31"/>
  <c r="B156" i="31"/>
  <c r="A156" i="31"/>
  <c r="C155" i="31"/>
  <c r="B155" i="31"/>
  <c r="A155" i="31"/>
  <c r="C154" i="31"/>
  <c r="B154" i="31"/>
  <c r="A154" i="31"/>
  <c r="C153" i="31"/>
  <c r="B153" i="31"/>
  <c r="A153" i="31"/>
  <c r="C152" i="31"/>
  <c r="B152" i="31"/>
  <c r="A152" i="31"/>
  <c r="C151" i="31"/>
  <c r="B151" i="31"/>
  <c r="A151" i="31"/>
  <c r="C150" i="31"/>
  <c r="B150" i="31"/>
  <c r="A150" i="31"/>
  <c r="C149" i="31"/>
  <c r="B149" i="31"/>
  <c r="A149" i="31"/>
  <c r="C148" i="31"/>
  <c r="B148" i="31"/>
  <c r="A148" i="31"/>
  <c r="C147" i="31"/>
  <c r="B147" i="31"/>
  <c r="A147" i="31"/>
  <c r="C146" i="31"/>
  <c r="B146" i="31"/>
  <c r="A146" i="31"/>
  <c r="C145" i="31"/>
  <c r="B145" i="31"/>
  <c r="A145" i="31"/>
  <c r="C144" i="31"/>
  <c r="B144" i="31"/>
  <c r="A144" i="31"/>
  <c r="C143" i="31"/>
  <c r="B143" i="31"/>
  <c r="A143" i="31"/>
  <c r="C142" i="31"/>
  <c r="B142" i="31"/>
  <c r="A142" i="31"/>
  <c r="C141" i="31"/>
  <c r="B141" i="31"/>
  <c r="A141" i="31"/>
  <c r="C140" i="31"/>
  <c r="B140" i="31"/>
  <c r="A140" i="31"/>
  <c r="C139" i="31"/>
  <c r="B139" i="31"/>
  <c r="A139" i="31"/>
  <c r="C138" i="31"/>
  <c r="B138" i="31"/>
  <c r="A138" i="31"/>
  <c r="C137" i="31"/>
  <c r="B137" i="31"/>
  <c r="A137" i="31"/>
  <c r="C136" i="31"/>
  <c r="B136" i="31"/>
  <c r="A136" i="31"/>
  <c r="C135" i="31"/>
  <c r="B135" i="31"/>
  <c r="A135" i="31"/>
  <c r="C134" i="31"/>
  <c r="B134" i="31"/>
  <c r="A134" i="31"/>
  <c r="C133" i="31"/>
  <c r="B133" i="31"/>
  <c r="A133" i="31"/>
  <c r="C132" i="31"/>
  <c r="B132" i="31"/>
  <c r="A132" i="31"/>
  <c r="C131" i="31"/>
  <c r="B131" i="31"/>
  <c r="A131" i="31"/>
  <c r="C130" i="31"/>
  <c r="B130" i="31"/>
  <c r="A130" i="31"/>
  <c r="C129" i="31"/>
  <c r="B129" i="31"/>
  <c r="A129" i="31"/>
  <c r="C128" i="31"/>
  <c r="B128" i="31"/>
  <c r="A128" i="31"/>
  <c r="C127" i="31"/>
  <c r="B127" i="31"/>
  <c r="A127" i="31"/>
  <c r="C126" i="31"/>
  <c r="B126" i="31"/>
  <c r="A126" i="31"/>
  <c r="C125" i="31"/>
  <c r="B125" i="31"/>
  <c r="A125" i="31"/>
  <c r="C124" i="31"/>
  <c r="B124" i="31"/>
  <c r="A124" i="31"/>
  <c r="C123" i="31"/>
  <c r="B123" i="31"/>
  <c r="A123" i="31"/>
  <c r="C122" i="31"/>
  <c r="B122" i="31"/>
  <c r="A122" i="31"/>
  <c r="C121" i="31"/>
  <c r="B121" i="31"/>
  <c r="A121" i="31"/>
  <c r="C120" i="31"/>
  <c r="B120" i="31"/>
  <c r="A120" i="31"/>
  <c r="C119" i="31"/>
  <c r="B119" i="31"/>
  <c r="A119" i="31"/>
  <c r="C118" i="31"/>
  <c r="B118" i="31"/>
  <c r="A118" i="31"/>
  <c r="C117" i="31"/>
  <c r="B117" i="31"/>
  <c r="A117" i="31"/>
  <c r="C116" i="31"/>
  <c r="B116" i="31"/>
  <c r="A116" i="31"/>
  <c r="C115" i="31"/>
  <c r="B115" i="31"/>
  <c r="A115" i="31"/>
  <c r="C114" i="31"/>
  <c r="B114" i="31"/>
  <c r="A114" i="31"/>
  <c r="C113" i="31"/>
  <c r="B113" i="31"/>
  <c r="A113" i="31"/>
  <c r="C112" i="31"/>
  <c r="B112" i="31"/>
  <c r="A112" i="31"/>
  <c r="C111" i="31"/>
  <c r="B111" i="31"/>
  <c r="A111" i="31"/>
  <c r="C110" i="31"/>
  <c r="B110" i="31"/>
  <c r="A110" i="31"/>
  <c r="C109" i="31"/>
  <c r="B109" i="31"/>
  <c r="A109" i="31"/>
  <c r="C108" i="31"/>
  <c r="B108" i="31"/>
  <c r="A108" i="31"/>
  <c r="C107" i="31"/>
  <c r="B107" i="31"/>
  <c r="A107" i="31"/>
  <c r="C106" i="31"/>
  <c r="B106" i="31"/>
  <c r="A106" i="31"/>
  <c r="C105" i="31"/>
  <c r="B105" i="31"/>
  <c r="A105" i="31"/>
  <c r="C104" i="31"/>
  <c r="B104" i="31"/>
  <c r="A104" i="31"/>
  <c r="C103" i="31"/>
  <c r="B103" i="31"/>
  <c r="A103" i="31"/>
  <c r="C102" i="31"/>
  <c r="B102" i="31"/>
  <c r="A102" i="31"/>
  <c r="C101" i="31"/>
  <c r="B101" i="31"/>
  <c r="A101" i="31"/>
  <c r="C100" i="31"/>
  <c r="B100" i="31"/>
  <c r="A100" i="31"/>
  <c r="C99" i="31"/>
  <c r="B99" i="31"/>
  <c r="A99" i="31"/>
  <c r="C98" i="31"/>
  <c r="B98" i="31"/>
  <c r="A98" i="31"/>
  <c r="C97" i="31"/>
  <c r="B97" i="31"/>
  <c r="A97" i="31"/>
  <c r="C96" i="31"/>
  <c r="B96" i="31"/>
  <c r="A96" i="31"/>
  <c r="C95" i="31"/>
  <c r="B95" i="31"/>
  <c r="A95" i="31"/>
  <c r="C94" i="31"/>
  <c r="B94" i="31"/>
  <c r="A94" i="31"/>
  <c r="C93" i="31"/>
  <c r="B93" i="31"/>
  <c r="A93" i="31"/>
  <c r="C92" i="31"/>
  <c r="B92" i="31"/>
  <c r="A92" i="31"/>
  <c r="C91" i="31"/>
  <c r="B91" i="31"/>
  <c r="A91" i="31"/>
  <c r="C90" i="31"/>
  <c r="B90" i="31"/>
  <c r="A90" i="31"/>
  <c r="C89" i="31"/>
  <c r="B89" i="31"/>
  <c r="A89" i="31"/>
  <c r="C88" i="31"/>
  <c r="B88" i="31"/>
  <c r="A88" i="31"/>
  <c r="C87" i="31"/>
  <c r="B87" i="31"/>
  <c r="A87" i="31"/>
  <c r="C86" i="31"/>
  <c r="B86" i="31"/>
  <c r="A86" i="31"/>
  <c r="C85" i="31"/>
  <c r="B85" i="31"/>
  <c r="A85" i="31"/>
  <c r="C84" i="31"/>
  <c r="B84" i="31"/>
  <c r="A84" i="31"/>
  <c r="C83" i="31"/>
  <c r="B83" i="31"/>
  <c r="A83" i="31"/>
  <c r="C82" i="31"/>
  <c r="B82" i="31"/>
  <c r="A82" i="31"/>
  <c r="C81" i="31"/>
  <c r="B81" i="31"/>
  <c r="A81" i="31"/>
  <c r="C80" i="31"/>
  <c r="B80" i="31"/>
  <c r="A80" i="31"/>
  <c r="C79" i="31"/>
  <c r="B79" i="31"/>
  <c r="A79" i="31"/>
  <c r="C78" i="31"/>
  <c r="B78" i="31"/>
  <c r="A78" i="31"/>
  <c r="C77" i="31"/>
  <c r="B77" i="31"/>
  <c r="A77" i="31"/>
  <c r="C76" i="31"/>
  <c r="B76" i="31"/>
  <c r="A76" i="31"/>
  <c r="C75" i="31"/>
  <c r="B75" i="31"/>
  <c r="A75" i="31"/>
  <c r="C74" i="31"/>
  <c r="B74" i="31"/>
  <c r="A74" i="31"/>
  <c r="C73" i="31"/>
  <c r="B73" i="31"/>
  <c r="A73" i="31"/>
  <c r="C72" i="31"/>
  <c r="B72" i="31"/>
  <c r="A72" i="31"/>
  <c r="C71" i="31"/>
  <c r="B71" i="31"/>
  <c r="A71" i="31"/>
  <c r="C70" i="31"/>
  <c r="B70" i="31"/>
  <c r="A70" i="31"/>
  <c r="C69" i="31"/>
  <c r="B69" i="31"/>
  <c r="A69" i="31"/>
  <c r="C68" i="31"/>
  <c r="B68" i="31"/>
  <c r="A68" i="31"/>
  <c r="C67" i="31"/>
  <c r="B67" i="31"/>
  <c r="A67" i="31"/>
  <c r="C66" i="31"/>
  <c r="B66" i="31"/>
  <c r="A66" i="31"/>
  <c r="C65" i="31"/>
  <c r="B65" i="31"/>
  <c r="A65" i="31"/>
  <c r="C64" i="31"/>
  <c r="B64" i="31"/>
  <c r="A64" i="31"/>
  <c r="C63" i="31"/>
  <c r="B63" i="31"/>
  <c r="A63" i="31"/>
  <c r="C62" i="31"/>
  <c r="B62" i="31"/>
  <c r="A62" i="31"/>
  <c r="C61" i="31"/>
  <c r="B61" i="31"/>
  <c r="A61" i="31"/>
  <c r="C60" i="31"/>
  <c r="B60" i="31"/>
  <c r="A60" i="31"/>
  <c r="C59" i="31"/>
  <c r="B59" i="31"/>
  <c r="A59" i="31"/>
  <c r="C58" i="31"/>
  <c r="B58" i="31"/>
  <c r="A58" i="31"/>
  <c r="C57" i="31"/>
  <c r="B57" i="31"/>
  <c r="A57" i="31"/>
  <c r="C56" i="31"/>
  <c r="B56" i="31"/>
  <c r="A56" i="31"/>
  <c r="C55" i="31"/>
  <c r="B55" i="31"/>
  <c r="A55" i="31"/>
  <c r="C54" i="31"/>
  <c r="B54" i="31"/>
  <c r="A54" i="31"/>
  <c r="C53" i="31"/>
  <c r="B53" i="31"/>
  <c r="A53" i="31"/>
  <c r="C52" i="31"/>
  <c r="B52" i="31"/>
  <c r="A52" i="31"/>
  <c r="C51" i="31"/>
  <c r="B51" i="31"/>
  <c r="A51" i="31"/>
  <c r="C50" i="31"/>
  <c r="B50" i="31"/>
  <c r="A50" i="31"/>
  <c r="C49" i="31"/>
  <c r="B49" i="31"/>
  <c r="A49" i="31"/>
  <c r="C48" i="31"/>
  <c r="B48" i="31"/>
  <c r="A48" i="31"/>
  <c r="C47" i="31"/>
  <c r="B47" i="31"/>
  <c r="A47" i="31"/>
  <c r="C46" i="31"/>
  <c r="B46" i="31"/>
  <c r="A46" i="31"/>
  <c r="C45" i="31"/>
  <c r="B45" i="31"/>
  <c r="A45" i="31"/>
  <c r="C44" i="31"/>
  <c r="B44" i="31"/>
  <c r="A44" i="31"/>
  <c r="C43" i="31"/>
  <c r="B43" i="31"/>
  <c r="A43" i="31"/>
  <c r="C42" i="31"/>
  <c r="B42" i="31"/>
  <c r="A42" i="31"/>
  <c r="C41" i="31"/>
  <c r="B41" i="31"/>
  <c r="A41" i="31"/>
  <c r="C40" i="31"/>
  <c r="B40" i="31"/>
  <c r="A40" i="31"/>
  <c r="C39" i="31"/>
  <c r="B39" i="31"/>
  <c r="A39" i="31"/>
  <c r="C38" i="31"/>
  <c r="B38" i="31"/>
  <c r="A38" i="31"/>
  <c r="C37" i="31"/>
  <c r="B37" i="31"/>
  <c r="A37" i="31"/>
  <c r="C36" i="31"/>
  <c r="B36" i="31"/>
  <c r="A36" i="31"/>
  <c r="C35" i="31"/>
  <c r="B35" i="31"/>
  <c r="A35" i="31"/>
  <c r="C34" i="31"/>
  <c r="B34" i="31"/>
  <c r="A34" i="31"/>
  <c r="C33" i="31"/>
  <c r="B33" i="31"/>
  <c r="A33" i="31"/>
  <c r="C32" i="31"/>
  <c r="B32" i="31"/>
  <c r="A32" i="31"/>
  <c r="C31" i="31"/>
  <c r="B31" i="31"/>
  <c r="A31" i="31"/>
  <c r="C30" i="31"/>
  <c r="B30" i="31"/>
  <c r="A30" i="31"/>
  <c r="C29" i="31"/>
  <c r="B29" i="31"/>
  <c r="A29" i="31"/>
  <c r="C28" i="31"/>
  <c r="B28" i="31"/>
  <c r="A28" i="31"/>
  <c r="C27" i="31"/>
  <c r="B27" i="31"/>
  <c r="A27" i="31"/>
  <c r="C26" i="31"/>
  <c r="B26" i="31"/>
  <c r="A26" i="31"/>
  <c r="C25" i="31"/>
  <c r="B25" i="31"/>
  <c r="A25" i="31"/>
  <c r="C24" i="31"/>
  <c r="B24" i="31"/>
  <c r="A24" i="31"/>
  <c r="C23" i="31"/>
  <c r="B23" i="31"/>
  <c r="A23" i="31"/>
  <c r="C22" i="31"/>
  <c r="B22" i="31"/>
  <c r="A22" i="31"/>
  <c r="C21" i="31"/>
  <c r="B21" i="31"/>
  <c r="A21" i="31"/>
  <c r="C20" i="31"/>
  <c r="B20" i="31"/>
  <c r="A20" i="31"/>
  <c r="C19" i="31"/>
  <c r="B19" i="31"/>
  <c r="A19" i="31"/>
  <c r="C18" i="31"/>
  <c r="B18" i="31"/>
  <c r="A18" i="31"/>
  <c r="C17" i="31"/>
  <c r="B17" i="31"/>
  <c r="A17" i="31"/>
  <c r="C16" i="31"/>
  <c r="B16" i="31"/>
  <c r="A16" i="31"/>
  <c r="C15" i="31"/>
  <c r="B15" i="31"/>
  <c r="A15" i="31"/>
  <c r="C14" i="31"/>
  <c r="B14" i="31"/>
  <c r="A14" i="31"/>
  <c r="C13" i="31"/>
  <c r="B13" i="31"/>
  <c r="A13" i="31"/>
  <c r="C12" i="31"/>
  <c r="B12" i="31"/>
  <c r="A12" i="31"/>
  <c r="C11" i="31"/>
  <c r="B11" i="31"/>
  <c r="A11" i="31"/>
  <c r="C10" i="31"/>
  <c r="B10" i="31"/>
  <c r="A10" i="31"/>
  <c r="C9" i="31"/>
  <c r="B9" i="31"/>
  <c r="A9" i="31"/>
  <c r="C8" i="31"/>
  <c r="B8" i="31"/>
  <c r="A8" i="31"/>
  <c r="C7" i="31"/>
  <c r="B7" i="31"/>
  <c r="A7" i="31"/>
</calcChain>
</file>

<file path=xl/sharedStrings.xml><?xml version="1.0" encoding="utf-8"?>
<sst xmlns="http://schemas.openxmlformats.org/spreadsheetml/2006/main" count="1466" uniqueCount="69">
  <si>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</si>
  <si>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</si>
  <si>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</si>
  <si>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</si>
  <si>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</si>
  <si>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</si>
  <si>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</si>
  <si>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</si>
  <si>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</si>
  <si>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</si>
  <si>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</si>
  <si>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</si>
  <si>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</si>
  <si>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</si>
  <si>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</si>
  <si>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</si>
  <si>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</si>
  <si>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</si>
  <si>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</si>
  <si>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</si>
  <si>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</si>
  <si>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</si>
  <si>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</si>
  <si>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</si>
  <si>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</si>
  <si>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</si>
  <si>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</si>
  <si>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</si>
  <si>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</si>
  <si>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</si>
  <si>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</si>
  <si>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</si>
  <si>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</si>
  <si>
    <t>Capacidade op. [ha/h]</t>
  </si>
  <si>
    <t>Massa de combustível [kg]</t>
  </si>
  <si>
    <t>N° voo</t>
  </si>
  <si>
    <t>Abastecimento</t>
  </si>
  <si>
    <t>Ha</t>
  </si>
  <si>
    <t>Capacidade op. corrigida [ha/h]</t>
  </si>
  <si>
    <t>%</t>
  </si>
  <si>
    <t>Resultado 0</t>
  </si>
  <si>
    <t>Resultado 1</t>
  </si>
  <si>
    <t>Resultado 2</t>
  </si>
  <si>
    <t>Resultado 3</t>
  </si>
  <si>
    <t>Resultado 4</t>
  </si>
  <si>
    <t>Resultado 5</t>
  </si>
  <si>
    <t>Resultado 6</t>
  </si>
  <si>
    <t>Resultado 7</t>
  </si>
  <si>
    <t>Resultado 8</t>
  </si>
  <si>
    <t>Resultado 9</t>
  </si>
  <si>
    <t>Resultado 10</t>
  </si>
  <si>
    <t>Resultado 11</t>
  </si>
  <si>
    <t>Resultado 12</t>
  </si>
  <si>
    <t>Resultado 13</t>
  </si>
  <si>
    <t>Resultado 14</t>
  </si>
  <si>
    <t>Resultado 15</t>
  </si>
  <si>
    <t>Resultado 16</t>
  </si>
  <si>
    <t>Resultado 17</t>
  </si>
  <si>
    <t>Resultado 18</t>
  </si>
  <si>
    <t>Resultado 19</t>
  </si>
  <si>
    <t>Resultado 20</t>
  </si>
  <si>
    <t>Resultado 21</t>
  </si>
  <si>
    <t>Resultado 22</t>
  </si>
  <si>
    <t>Resultado 23</t>
  </si>
  <si>
    <t>Resultado 24</t>
  </si>
  <si>
    <t>Resultado 25</t>
  </si>
  <si>
    <t>Resultado 26</t>
  </si>
  <si>
    <t>Resultado 27</t>
  </si>
  <si>
    <t>Resultado 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</si>
</sst>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Capacidade Operacional vs Volume de Calda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'Resultados Geral'!$C$2:$C$30</c:f>
              <c:numCache>
                <c:formatCode>General</c:formatCode>
                <c:ptCount val="2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  <c:pt idx="22">
                  <c:v>120</c:v>
                </c:pt>
                <c:pt idx="23">
                  <c:v>125</c:v>
                </c:pt>
                <c:pt idx="24">
                  <c:v>130</c:v>
                </c:pt>
                <c:pt idx="25">
                  <c:v>135</c:v>
                </c:pt>
                <c:pt idx="26">
                  <c:v>140</c:v>
                </c:pt>
                <c:pt idx="27">
                  <c:v>145</c:v>
                </c:pt>
                <c:pt idx="28">
                  <c:v>150</c:v>
                </c:pt>
              </c:numCache>
            </c:numRef>
          </c:xVal>
          <c:yVal>
            <c:numRef>
              <c:f>'Resultados Geral'!$I$2:$I$30</c:f>
              <c:numCache>
                <c:formatCode>General</c:formatCode>
                <c:ptCount val="29"/>
                <c:pt idx="0">
                  <c:v>1.0554840000000001</c:v>
                </c:pt>
                <c:pt idx="1">
                  <c:v>1.2348000000000001</c:v>
                </c:pt>
                <c:pt idx="2">
                  <c:v>1.3404239999999998</c:v>
                </c:pt>
                <c:pt idx="3">
                  <c:v>1.407672</c:v>
                </c:pt>
                <c:pt idx="4">
                  <c:v>1.4521319999999998</c:v>
                </c:pt>
                <c:pt idx="5">
                  <c:v>1.4880960000000001</c:v>
                </c:pt>
                <c:pt idx="6">
                  <c:v>1.5144480000000002</c:v>
                </c:pt>
                <c:pt idx="7">
                  <c:v>1.5342839999999998</c:v>
                </c:pt>
                <c:pt idx="8">
                  <c:v>1.55322</c:v>
                </c:pt>
                <c:pt idx="9">
                  <c:v>1.5634440000000001</c:v>
                </c:pt>
                <c:pt idx="10">
                  <c:v>1.5723720000000001</c:v>
                </c:pt>
                <c:pt idx="11">
                  <c:v>1.5843599999999998</c:v>
                </c:pt>
                <c:pt idx="12">
                  <c:v>1.5896160000000001</c:v>
                </c:pt>
                <c:pt idx="13">
                  <c:v>1.59318</c:v>
                </c:pt>
                <c:pt idx="14">
                  <c:v>1.5950519999999999</c:v>
                </c:pt>
                <c:pt idx="15">
                  <c:v>1.601388</c:v>
                </c:pt>
                <c:pt idx="16">
                  <c:v>1.6001639999999997</c:v>
                </c:pt>
                <c:pt idx="17">
                  <c:v>1.606104</c:v>
                </c:pt>
                <c:pt idx="18">
                  <c:v>1.6084800000000001</c:v>
                </c:pt>
                <c:pt idx="19">
                  <c:v>1.6066800000000001</c:v>
                </c:pt>
                <c:pt idx="20">
                  <c:v>1.6105679999999998</c:v>
                </c:pt>
                <c:pt idx="21">
                  <c:v>1.6061759999999998</c:v>
                </c:pt>
                <c:pt idx="22">
                  <c:v>1.6090199999999999</c:v>
                </c:pt>
                <c:pt idx="23">
                  <c:v>1.609092</c:v>
                </c:pt>
                <c:pt idx="24">
                  <c:v>1.6073279999999999</c:v>
                </c:pt>
                <c:pt idx="25">
                  <c:v>1.6054919999999999</c:v>
                </c:pt>
                <c:pt idx="26">
                  <c:v>1.6046999999999998</c:v>
                </c:pt>
                <c:pt idx="27">
                  <c:v>1.604376</c:v>
                </c:pt>
                <c:pt idx="28">
                  <c:v>1.6080479999999999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9C84-4447-9D50-DBBE23A451E0}"/>
            </c:ext>
          </c:extLst>
        </c:ser>
        <c:ser>
          <c:idx val="1"/>
          <c:order val="1"/>
          <c:smooth val="0"/>
          <c:extLst>
            <c:ext xmlns:c16="http://schemas.microsoft.com/office/drawing/2014/chart" uri="{C3380CC4-5D6E-409C-BE32-E72D297353CC}">
              <c16:uniqueId val="{0000000A-9C84-4447-9D50-DBBE23A451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4779696"/>
        <c:axId val="784783056"/>
      </c:scatterChart>
      <c:valAx>
        <c:axId val="784779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Volume de Calda [L]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84783056"/>
        <c:crosses val="autoZero"/>
        <c:crossBetween val="midCat"/>
      </c:valAx>
      <c:valAx>
        <c:axId val="7847830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Capacidade Operacional [ha/h]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8477969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B3E3-4362-A3AF-81522A52A629}"/>
              </c:ext>
            </c:extLst>
          </c:dPt>
          <c:dPt>
            <c:idx val="1"/>
            <c:marker>
              <c:spPr>
                <a:solidFill>
                  <a:srgbClr val="F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B3E3-4362-A3AF-81522A52A629}"/>
              </c:ext>
            </c:extLst>
          </c:dPt>
          <c:dPt>
            <c:idx val="2"/>
            <c:marker>
              <c:spPr>
                <a:solidFill>
                  <a:srgbClr val="F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B3E3-4362-A3AF-81522A52A629}"/>
              </c:ext>
            </c:extLst>
          </c:dPt>
          <c:dPt>
            <c:idx val="3"/>
            <c:marker>
              <c:spPr>
                <a:solidFill>
                  <a:srgbClr val="F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B3E3-4362-A3AF-81522A52A629}"/>
              </c:ext>
            </c:extLst>
          </c:dPt>
          <c:dPt>
            <c:idx val="4"/>
            <c:marker>
              <c:spPr>
                <a:solidFill>
                  <a:srgbClr val="F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B3E3-4362-A3AF-81522A52A629}"/>
              </c:ext>
            </c:extLst>
          </c:dPt>
          <c:dPt>
            <c:idx val="5"/>
            <c:marker>
              <c:spPr>
                <a:solidFill>
                  <a:srgbClr val="F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B3E3-4362-A3AF-81522A52A629}"/>
              </c:ext>
            </c:extLst>
          </c:dPt>
          <c:dPt>
            <c:idx val="6"/>
            <c:marker>
              <c:spPr>
                <a:solidFill>
                  <a:srgbClr val="F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B3E3-4362-A3AF-81522A52A629}"/>
              </c:ext>
            </c:extLst>
          </c:dPt>
          <c:dPt>
            <c:idx val="7"/>
            <c:marker>
              <c:spPr>
                <a:solidFill>
                  <a:srgbClr val="F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B3E3-4362-A3AF-81522A52A629}"/>
              </c:ext>
            </c:extLst>
          </c:dPt>
          <c:dPt>
            <c:idx val="8"/>
            <c:marker>
              <c:spPr>
                <a:solidFill>
                  <a:srgbClr val="F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B3E3-4362-A3AF-81522A52A629}"/>
              </c:ext>
            </c:extLst>
          </c:dPt>
          <c:dPt>
            <c:idx val="9"/>
            <c:marker>
              <c:spPr>
                <a:solidFill>
                  <a:srgbClr val="F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B3E3-4362-A3AF-81522A52A629}"/>
              </c:ext>
            </c:extLst>
          </c:dPt>
          <c:dPt>
            <c:idx val="10"/>
            <c:marker>
              <c:spPr>
                <a:solidFill>
                  <a:srgbClr val="F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B3E3-4362-A3AF-81522A52A629}"/>
              </c:ext>
            </c:extLst>
          </c:dPt>
          <c:dPt>
            <c:idx val="11"/>
            <c:marker>
              <c:spPr>
                <a:solidFill>
                  <a:srgbClr val="F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B3E3-4362-A3AF-81522A52A629}"/>
              </c:ext>
            </c:extLst>
          </c:dPt>
          <c:dPt>
            <c:idx val="12"/>
            <c:marker>
              <c:spPr>
                <a:solidFill>
                  <a:srgbClr val="F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B3E3-4362-A3AF-81522A52A629}"/>
              </c:ext>
            </c:extLst>
          </c:dPt>
          <c:dPt>
            <c:idx val="13"/>
            <c:marker>
              <c:spPr>
                <a:solidFill>
                  <a:srgbClr val="F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B3E3-4362-A3AF-81522A52A629}"/>
              </c:ext>
            </c:extLst>
          </c:dPt>
          <c:dPt>
            <c:idx val="14"/>
            <c:marker>
              <c:spPr>
                <a:solidFill>
                  <a:srgbClr val="F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B3E3-4362-A3AF-81522A52A629}"/>
              </c:ext>
            </c:extLst>
          </c:dPt>
          <c:dPt>
            <c:idx val="15"/>
            <c:marker>
              <c:spPr>
                <a:solidFill>
                  <a:srgbClr val="F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B3E3-4362-A3AF-81522A52A629}"/>
              </c:ext>
            </c:extLst>
          </c:dPt>
          <c:dPt>
            <c:idx val="16"/>
            <c:marker>
              <c:spPr>
                <a:solidFill>
                  <a:srgbClr val="F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B3E3-4362-A3AF-81522A52A629}"/>
              </c:ext>
            </c:extLst>
          </c:dPt>
          <c:dPt>
            <c:idx val="17"/>
            <c:marker>
              <c:spPr>
                <a:solidFill>
                  <a:srgbClr val="F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B3E3-4362-A3AF-81522A52A629}"/>
              </c:ext>
            </c:extLst>
          </c:dPt>
          <c:dPt>
            <c:idx val="18"/>
            <c:marker>
              <c:spPr>
                <a:solidFill>
                  <a:srgbClr val="F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B3E3-4362-A3AF-81522A52A629}"/>
              </c:ext>
            </c:extLst>
          </c:dPt>
          <c:dPt>
            <c:idx val="19"/>
            <c:marker>
              <c:spPr>
                <a:solidFill>
                  <a:srgbClr val="E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B3E3-4362-A3AF-81522A52A629}"/>
              </c:ext>
            </c:extLst>
          </c:dPt>
          <c:dPt>
            <c:idx val="20"/>
            <c:marker>
              <c:spPr>
                <a:solidFill>
                  <a:srgbClr val="E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4-B3E3-4362-A3AF-81522A52A629}"/>
              </c:ext>
            </c:extLst>
          </c:dPt>
          <c:dPt>
            <c:idx val="21"/>
            <c:marker>
              <c:spPr>
                <a:solidFill>
                  <a:srgbClr val="E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5-B3E3-4362-A3AF-81522A52A629}"/>
              </c:ext>
            </c:extLst>
          </c:dPt>
          <c:dPt>
            <c:idx val="22"/>
            <c:marker>
              <c:spPr>
                <a:solidFill>
                  <a:srgbClr val="E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B3E3-4362-A3AF-81522A52A629}"/>
              </c:ext>
            </c:extLst>
          </c:dPt>
          <c:dPt>
            <c:idx val="23"/>
            <c:marker>
              <c:spPr>
                <a:solidFill>
                  <a:srgbClr val="E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7-B3E3-4362-A3AF-81522A52A629}"/>
              </c:ext>
            </c:extLst>
          </c:dPt>
          <c:dPt>
            <c:idx val="24"/>
            <c:marker>
              <c:spPr>
                <a:solidFill>
                  <a:srgbClr val="E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8-B3E3-4362-A3AF-81522A52A629}"/>
              </c:ext>
            </c:extLst>
          </c:dPt>
          <c:dPt>
            <c:idx val="25"/>
            <c:marker>
              <c:spPr>
                <a:solidFill>
                  <a:srgbClr val="E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9-B3E3-4362-A3AF-81522A52A629}"/>
              </c:ext>
            </c:extLst>
          </c:dPt>
          <c:dPt>
            <c:idx val="26"/>
            <c:marker>
              <c:spPr>
                <a:solidFill>
                  <a:srgbClr val="E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A-B3E3-4362-A3AF-81522A52A629}"/>
              </c:ext>
            </c:extLst>
          </c:dPt>
          <c:dPt>
            <c:idx val="27"/>
            <c:marker>
              <c:spPr>
                <a:solidFill>
                  <a:srgbClr val="E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B-B3E3-4362-A3AF-81522A52A629}"/>
              </c:ext>
            </c:extLst>
          </c:dPt>
          <c:dPt>
            <c:idx val="28"/>
            <c:marker>
              <c:spPr>
                <a:solidFill>
                  <a:srgbClr val="E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C-B3E3-4362-A3AF-81522A52A629}"/>
              </c:ext>
            </c:extLst>
          </c:dPt>
          <c:dPt>
            <c:idx val="29"/>
            <c:marker>
              <c:spPr>
                <a:solidFill>
                  <a:srgbClr val="E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D-B3E3-4362-A3AF-81522A52A629}"/>
              </c:ext>
            </c:extLst>
          </c:dPt>
          <c:dPt>
            <c:idx val="30"/>
            <c:marker>
              <c:spPr>
                <a:solidFill>
                  <a:srgbClr val="E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E-B3E3-4362-A3AF-81522A52A629}"/>
              </c:ext>
            </c:extLst>
          </c:dPt>
          <c:dPt>
            <c:idx val="31"/>
            <c:marker>
              <c:spPr>
                <a:solidFill>
                  <a:srgbClr val="E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F-B3E3-4362-A3AF-81522A52A629}"/>
              </c:ext>
            </c:extLst>
          </c:dPt>
          <c:dPt>
            <c:idx val="32"/>
            <c:marker>
              <c:spPr>
                <a:solidFill>
                  <a:srgbClr val="E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0-B3E3-4362-A3AF-81522A52A629}"/>
              </c:ext>
            </c:extLst>
          </c:dPt>
          <c:dPt>
            <c:idx val="33"/>
            <c:marker>
              <c:spPr>
                <a:solidFill>
                  <a:srgbClr val="E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1-B3E3-4362-A3AF-81522A52A629}"/>
              </c:ext>
            </c:extLst>
          </c:dPt>
          <c:dPt>
            <c:idx val="34"/>
            <c:marker>
              <c:spPr>
                <a:solidFill>
                  <a:srgbClr val="E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2-B3E3-4362-A3AF-81522A52A629}"/>
              </c:ext>
            </c:extLst>
          </c:dPt>
          <c:dPt>
            <c:idx val="35"/>
            <c:marker>
              <c:spPr>
                <a:solidFill>
                  <a:srgbClr val="E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3-B3E3-4362-A3AF-81522A52A629}"/>
              </c:ext>
            </c:extLst>
          </c:dPt>
          <c:dPt>
            <c:idx val="36"/>
            <c:marker>
              <c:spPr>
                <a:solidFill>
                  <a:srgbClr val="E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4-B3E3-4362-A3AF-81522A52A629}"/>
              </c:ext>
            </c:extLst>
          </c:dPt>
          <c:dPt>
            <c:idx val="37"/>
            <c:marker>
              <c:spPr>
                <a:solidFill>
                  <a:srgbClr val="E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5-B3E3-4362-A3AF-81522A52A629}"/>
              </c:ext>
            </c:extLst>
          </c:dPt>
          <c:dPt>
            <c:idx val="38"/>
            <c:marker>
              <c:spPr>
                <a:solidFill>
                  <a:srgbClr val="D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6-B3E3-4362-A3AF-81522A52A629}"/>
              </c:ext>
            </c:extLst>
          </c:dPt>
          <c:dPt>
            <c:idx val="39"/>
            <c:marker>
              <c:spPr>
                <a:solidFill>
                  <a:srgbClr val="D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7-B3E3-4362-A3AF-81522A52A629}"/>
              </c:ext>
            </c:extLst>
          </c:dPt>
          <c:dPt>
            <c:idx val="40"/>
            <c:marker>
              <c:spPr>
                <a:solidFill>
                  <a:srgbClr val="D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8-B3E3-4362-A3AF-81522A52A629}"/>
              </c:ext>
            </c:extLst>
          </c:dPt>
          <c:dPt>
            <c:idx val="41"/>
            <c:marker>
              <c:spPr>
                <a:solidFill>
                  <a:srgbClr val="D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9-B3E3-4362-A3AF-81522A52A629}"/>
              </c:ext>
            </c:extLst>
          </c:dPt>
          <c:dPt>
            <c:idx val="42"/>
            <c:marker>
              <c:spPr>
                <a:solidFill>
                  <a:srgbClr val="D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A-B3E3-4362-A3AF-81522A52A629}"/>
              </c:ext>
            </c:extLst>
          </c:dPt>
          <c:dPt>
            <c:idx val="43"/>
            <c:marker>
              <c:spPr>
                <a:solidFill>
                  <a:srgbClr val="D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B-B3E3-4362-A3AF-81522A52A629}"/>
              </c:ext>
            </c:extLst>
          </c:dPt>
          <c:dPt>
            <c:idx val="44"/>
            <c:marker>
              <c:spPr>
                <a:solidFill>
                  <a:srgbClr val="D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C-B3E3-4362-A3AF-81522A52A629}"/>
              </c:ext>
            </c:extLst>
          </c:dPt>
          <c:dPt>
            <c:idx val="45"/>
            <c:marker>
              <c:spPr>
                <a:solidFill>
                  <a:srgbClr val="D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D-B3E3-4362-A3AF-81522A52A629}"/>
              </c:ext>
            </c:extLst>
          </c:dPt>
          <c:dPt>
            <c:idx val="46"/>
            <c:marker>
              <c:spPr>
                <a:solidFill>
                  <a:srgbClr val="D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E-B3E3-4362-A3AF-81522A52A629}"/>
              </c:ext>
            </c:extLst>
          </c:dPt>
          <c:dPt>
            <c:idx val="47"/>
            <c:marker>
              <c:spPr>
                <a:solidFill>
                  <a:srgbClr val="D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F-B3E3-4362-A3AF-81522A52A629}"/>
              </c:ext>
            </c:extLst>
          </c:dPt>
          <c:dPt>
            <c:idx val="48"/>
            <c:marker>
              <c:spPr>
                <a:solidFill>
                  <a:srgbClr val="D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0-B3E3-4362-A3AF-81522A52A629}"/>
              </c:ext>
            </c:extLst>
          </c:dPt>
          <c:dPt>
            <c:idx val="49"/>
            <c:marker>
              <c:spPr>
                <a:solidFill>
                  <a:srgbClr val="D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1-B3E3-4362-A3AF-81522A52A629}"/>
              </c:ext>
            </c:extLst>
          </c:dPt>
          <c:dPt>
            <c:idx val="50"/>
            <c:marker>
              <c:spPr>
                <a:solidFill>
                  <a:srgbClr val="D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2-B3E3-4362-A3AF-81522A52A629}"/>
              </c:ext>
            </c:extLst>
          </c:dPt>
          <c:dPt>
            <c:idx val="51"/>
            <c:marker>
              <c:spPr>
                <a:solidFill>
                  <a:srgbClr val="D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3-B3E3-4362-A3AF-81522A52A629}"/>
              </c:ext>
            </c:extLst>
          </c:dPt>
          <c:dPt>
            <c:idx val="52"/>
            <c:marker>
              <c:spPr>
                <a:solidFill>
                  <a:srgbClr val="D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4-B3E3-4362-A3AF-81522A52A629}"/>
              </c:ext>
            </c:extLst>
          </c:dPt>
          <c:dPt>
            <c:idx val="53"/>
            <c:marker>
              <c:spPr>
                <a:solidFill>
                  <a:srgbClr val="D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5-B3E3-4362-A3AF-81522A52A629}"/>
              </c:ext>
            </c:extLst>
          </c:dPt>
          <c:dPt>
            <c:idx val="54"/>
            <c:marker>
              <c:spPr>
                <a:solidFill>
                  <a:srgbClr val="D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6-B3E3-4362-A3AF-81522A52A629}"/>
              </c:ext>
            </c:extLst>
          </c:dPt>
          <c:dPt>
            <c:idx val="55"/>
            <c:marker>
              <c:spPr>
                <a:solidFill>
                  <a:srgbClr val="D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7-B3E3-4362-A3AF-81522A52A629}"/>
              </c:ext>
            </c:extLst>
          </c:dPt>
          <c:dPt>
            <c:idx val="56"/>
            <c:marker>
              <c:spPr>
                <a:solidFill>
                  <a:srgbClr val="D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8-B3E3-4362-A3AF-81522A52A629}"/>
              </c:ext>
            </c:extLst>
          </c:dPt>
          <c:dPt>
            <c:idx val="57"/>
            <c:marker>
              <c:spPr>
                <a:solidFill>
                  <a:srgbClr val="C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9-B3E3-4362-A3AF-81522A52A629}"/>
              </c:ext>
            </c:extLst>
          </c:dPt>
          <c:dPt>
            <c:idx val="58"/>
            <c:marker>
              <c:spPr>
                <a:solidFill>
                  <a:srgbClr val="C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A-B3E3-4362-A3AF-81522A52A629}"/>
              </c:ext>
            </c:extLst>
          </c:dPt>
          <c:dPt>
            <c:idx val="59"/>
            <c:marker>
              <c:spPr>
                <a:solidFill>
                  <a:srgbClr val="C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B-B3E3-4362-A3AF-81522A52A629}"/>
              </c:ext>
            </c:extLst>
          </c:dPt>
          <c:dPt>
            <c:idx val="60"/>
            <c:marker>
              <c:spPr>
                <a:solidFill>
                  <a:srgbClr val="C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C-B3E3-4362-A3AF-81522A52A629}"/>
              </c:ext>
            </c:extLst>
          </c:dPt>
          <c:dPt>
            <c:idx val="61"/>
            <c:marker>
              <c:spPr>
                <a:solidFill>
                  <a:srgbClr val="C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D-B3E3-4362-A3AF-81522A52A629}"/>
              </c:ext>
            </c:extLst>
          </c:dPt>
          <c:dPt>
            <c:idx val="62"/>
            <c:marker>
              <c:spPr>
                <a:solidFill>
                  <a:srgbClr val="C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E-B3E3-4362-A3AF-81522A52A629}"/>
              </c:ext>
            </c:extLst>
          </c:dPt>
          <c:dPt>
            <c:idx val="63"/>
            <c:marker>
              <c:spPr>
                <a:solidFill>
                  <a:srgbClr val="C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F-B3E3-4362-A3AF-81522A52A629}"/>
              </c:ext>
            </c:extLst>
          </c:dPt>
          <c:dPt>
            <c:idx val="64"/>
            <c:marker>
              <c:spPr>
                <a:solidFill>
                  <a:srgbClr val="C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0-B3E3-4362-A3AF-81522A52A629}"/>
              </c:ext>
            </c:extLst>
          </c:dPt>
          <c:dPt>
            <c:idx val="65"/>
            <c:marker>
              <c:spPr>
                <a:solidFill>
                  <a:srgbClr val="C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1-B3E3-4362-A3AF-81522A52A629}"/>
              </c:ext>
            </c:extLst>
          </c:dPt>
          <c:dPt>
            <c:idx val="66"/>
            <c:marker>
              <c:spPr>
                <a:solidFill>
                  <a:srgbClr val="C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2-B3E3-4362-A3AF-81522A52A629}"/>
              </c:ext>
            </c:extLst>
          </c:dPt>
          <c:dPt>
            <c:idx val="67"/>
            <c:marker>
              <c:spPr>
                <a:solidFill>
                  <a:srgbClr val="C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3-B3E3-4362-A3AF-81522A52A629}"/>
              </c:ext>
            </c:extLst>
          </c:dPt>
          <c:dPt>
            <c:idx val="68"/>
            <c:marker>
              <c:spPr>
                <a:solidFill>
                  <a:srgbClr val="C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4-B3E3-4362-A3AF-81522A52A629}"/>
              </c:ext>
            </c:extLst>
          </c:dPt>
          <c:dPt>
            <c:idx val="69"/>
            <c:marker>
              <c:spPr>
                <a:solidFill>
                  <a:srgbClr val="C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5-B3E3-4362-A3AF-81522A52A629}"/>
              </c:ext>
            </c:extLst>
          </c:dPt>
          <c:dPt>
            <c:idx val="70"/>
            <c:marker>
              <c:spPr>
                <a:solidFill>
                  <a:srgbClr val="C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6-B3E3-4362-A3AF-81522A52A629}"/>
              </c:ext>
            </c:extLst>
          </c:dPt>
          <c:dPt>
            <c:idx val="71"/>
            <c:marker>
              <c:spPr>
                <a:solidFill>
                  <a:srgbClr val="C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7-B3E3-4362-A3AF-81522A52A629}"/>
              </c:ext>
            </c:extLst>
          </c:dPt>
          <c:dPt>
            <c:idx val="72"/>
            <c:marker>
              <c:spPr>
                <a:solidFill>
                  <a:srgbClr val="C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8-B3E3-4362-A3AF-81522A52A629}"/>
              </c:ext>
            </c:extLst>
          </c:dPt>
          <c:dPt>
            <c:idx val="73"/>
            <c:marker>
              <c:spPr>
                <a:solidFill>
                  <a:srgbClr val="C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9-B3E3-4362-A3AF-81522A52A629}"/>
              </c:ext>
            </c:extLst>
          </c:dPt>
          <c:dPt>
            <c:idx val="74"/>
            <c:marker>
              <c:spPr>
                <a:solidFill>
                  <a:srgbClr val="C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A-B3E3-4362-A3AF-81522A52A629}"/>
              </c:ext>
            </c:extLst>
          </c:dPt>
          <c:dPt>
            <c:idx val="75"/>
            <c:marker>
              <c:spPr>
                <a:solidFill>
                  <a:srgbClr val="C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B-B3E3-4362-A3AF-81522A52A629}"/>
              </c:ext>
            </c:extLst>
          </c:dPt>
          <c:dPt>
            <c:idx val="76"/>
            <c:marker>
              <c:spPr>
                <a:solidFill>
                  <a:srgbClr val="C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C-B3E3-4362-A3AF-81522A52A629}"/>
              </c:ext>
            </c:extLst>
          </c:dPt>
          <c:dPt>
            <c:idx val="77"/>
            <c:marker>
              <c:spPr>
                <a:solidFill>
                  <a:srgbClr val="B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D-B3E3-4362-A3AF-81522A52A629}"/>
              </c:ext>
            </c:extLst>
          </c:dPt>
          <c:dPt>
            <c:idx val="78"/>
            <c:marker>
              <c:spPr>
                <a:solidFill>
                  <a:srgbClr val="B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E-B3E3-4362-A3AF-81522A52A629}"/>
              </c:ext>
            </c:extLst>
          </c:dPt>
          <c:dPt>
            <c:idx val="79"/>
            <c:marker>
              <c:spPr>
                <a:solidFill>
                  <a:srgbClr val="B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F-B3E3-4362-A3AF-81522A52A629}"/>
              </c:ext>
            </c:extLst>
          </c:dPt>
          <c:dPt>
            <c:idx val="80"/>
            <c:marker>
              <c:spPr>
                <a:solidFill>
                  <a:srgbClr val="B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0-B3E3-4362-A3AF-81522A52A629}"/>
              </c:ext>
            </c:extLst>
          </c:dPt>
          <c:dPt>
            <c:idx val="81"/>
            <c:marker>
              <c:spPr>
                <a:solidFill>
                  <a:srgbClr val="B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1-B3E3-4362-A3AF-81522A52A629}"/>
              </c:ext>
            </c:extLst>
          </c:dPt>
          <c:dPt>
            <c:idx val="82"/>
            <c:marker>
              <c:spPr>
                <a:solidFill>
                  <a:srgbClr val="B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2-B3E3-4362-A3AF-81522A52A629}"/>
              </c:ext>
            </c:extLst>
          </c:dPt>
          <c:dPt>
            <c:idx val="83"/>
            <c:marker>
              <c:spPr>
                <a:solidFill>
                  <a:srgbClr val="B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3-B3E3-4362-A3AF-81522A52A629}"/>
              </c:ext>
            </c:extLst>
          </c:dPt>
          <c:dPt>
            <c:idx val="84"/>
            <c:marker>
              <c:spPr>
                <a:solidFill>
                  <a:srgbClr val="B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4-B3E3-4362-A3AF-81522A52A629}"/>
              </c:ext>
            </c:extLst>
          </c:dPt>
          <c:dPt>
            <c:idx val="85"/>
            <c:marker>
              <c:spPr>
                <a:solidFill>
                  <a:srgbClr val="B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5-B3E3-4362-A3AF-81522A52A629}"/>
              </c:ext>
            </c:extLst>
          </c:dPt>
          <c:dPt>
            <c:idx val="86"/>
            <c:marker>
              <c:spPr>
                <a:solidFill>
                  <a:srgbClr val="B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6-B3E3-4362-A3AF-81522A52A629}"/>
              </c:ext>
            </c:extLst>
          </c:dPt>
          <c:dPt>
            <c:idx val="87"/>
            <c:marker>
              <c:spPr>
                <a:solidFill>
                  <a:srgbClr val="B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7-B3E3-4362-A3AF-81522A52A629}"/>
              </c:ext>
            </c:extLst>
          </c:dPt>
          <c:dPt>
            <c:idx val="88"/>
            <c:marker>
              <c:spPr>
                <a:solidFill>
                  <a:srgbClr val="B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8-B3E3-4362-A3AF-81522A52A629}"/>
              </c:ext>
            </c:extLst>
          </c:dPt>
          <c:dPt>
            <c:idx val="89"/>
            <c:marker>
              <c:spPr>
                <a:solidFill>
                  <a:srgbClr val="B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9-B3E3-4362-A3AF-81522A52A629}"/>
              </c:ext>
            </c:extLst>
          </c:dPt>
          <c:dPt>
            <c:idx val="90"/>
            <c:marker>
              <c:spPr>
                <a:solidFill>
                  <a:srgbClr val="B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A-B3E3-4362-A3AF-81522A52A629}"/>
              </c:ext>
            </c:extLst>
          </c:dPt>
          <c:dPt>
            <c:idx val="91"/>
            <c:marker>
              <c:spPr>
                <a:solidFill>
                  <a:srgbClr val="B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B-B3E3-4362-A3AF-81522A52A629}"/>
              </c:ext>
            </c:extLst>
          </c:dPt>
          <c:dPt>
            <c:idx val="92"/>
            <c:marker>
              <c:spPr>
                <a:solidFill>
                  <a:srgbClr val="B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C-B3E3-4362-A3AF-81522A52A629}"/>
              </c:ext>
            </c:extLst>
          </c:dPt>
          <c:dPt>
            <c:idx val="93"/>
            <c:marker>
              <c:spPr>
                <a:solidFill>
                  <a:srgbClr val="B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D-B3E3-4362-A3AF-81522A52A629}"/>
              </c:ext>
            </c:extLst>
          </c:dPt>
          <c:dPt>
            <c:idx val="94"/>
            <c:marker>
              <c:spPr>
                <a:solidFill>
                  <a:srgbClr val="B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E-B3E3-4362-A3AF-81522A52A629}"/>
              </c:ext>
            </c:extLst>
          </c:dPt>
          <c:dPt>
            <c:idx val="95"/>
            <c:marker>
              <c:spPr>
                <a:solidFill>
                  <a:srgbClr val="B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F-B3E3-4362-A3AF-81522A52A629}"/>
              </c:ext>
            </c:extLst>
          </c:dPt>
          <c:dPt>
            <c:idx val="96"/>
            <c:marker>
              <c:spPr>
                <a:solidFill>
                  <a:srgbClr val="A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0-B3E3-4362-A3AF-81522A52A629}"/>
              </c:ext>
            </c:extLst>
          </c:dPt>
          <c:dPt>
            <c:idx val="97"/>
            <c:marker>
              <c:spPr>
                <a:solidFill>
                  <a:srgbClr val="A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1-B3E3-4362-A3AF-81522A52A629}"/>
              </c:ext>
            </c:extLst>
          </c:dPt>
          <c:dPt>
            <c:idx val="98"/>
            <c:marker>
              <c:spPr>
                <a:solidFill>
                  <a:srgbClr val="A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2-B3E3-4362-A3AF-81522A52A629}"/>
              </c:ext>
            </c:extLst>
          </c:dPt>
          <c:dPt>
            <c:idx val="99"/>
            <c:marker>
              <c:spPr>
                <a:solidFill>
                  <a:srgbClr val="A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3-B3E3-4362-A3AF-81522A52A629}"/>
              </c:ext>
            </c:extLst>
          </c:dPt>
          <c:dPt>
            <c:idx val="100"/>
            <c:marker>
              <c:spPr>
                <a:solidFill>
                  <a:srgbClr val="A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4-B3E3-4362-A3AF-81522A52A629}"/>
              </c:ext>
            </c:extLst>
          </c:dPt>
          <c:dPt>
            <c:idx val="101"/>
            <c:marker>
              <c:spPr>
                <a:solidFill>
                  <a:srgbClr val="A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5-B3E3-4362-A3AF-81522A52A629}"/>
              </c:ext>
            </c:extLst>
          </c:dPt>
          <c:dPt>
            <c:idx val="102"/>
            <c:marker>
              <c:spPr>
                <a:solidFill>
                  <a:srgbClr val="A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6-B3E3-4362-A3AF-81522A52A629}"/>
              </c:ext>
            </c:extLst>
          </c:dPt>
          <c:dPt>
            <c:idx val="103"/>
            <c:marker>
              <c:spPr>
                <a:solidFill>
                  <a:srgbClr val="A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7-B3E3-4362-A3AF-81522A52A629}"/>
              </c:ext>
            </c:extLst>
          </c:dPt>
          <c:dPt>
            <c:idx val="104"/>
            <c:marker>
              <c:spPr>
                <a:solidFill>
                  <a:srgbClr val="A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8-B3E3-4362-A3AF-81522A52A629}"/>
              </c:ext>
            </c:extLst>
          </c:dPt>
          <c:dPt>
            <c:idx val="105"/>
            <c:marker>
              <c:spPr>
                <a:solidFill>
                  <a:srgbClr val="A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9-B3E3-4362-A3AF-81522A52A629}"/>
              </c:ext>
            </c:extLst>
          </c:dPt>
          <c:dPt>
            <c:idx val="106"/>
            <c:marker>
              <c:spPr>
                <a:solidFill>
                  <a:srgbClr val="A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A-B3E3-4362-A3AF-81522A52A629}"/>
              </c:ext>
            </c:extLst>
          </c:dPt>
          <c:dPt>
            <c:idx val="107"/>
            <c:marker>
              <c:spPr>
                <a:solidFill>
                  <a:srgbClr val="A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B-B3E3-4362-A3AF-81522A52A629}"/>
              </c:ext>
            </c:extLst>
          </c:dPt>
          <c:dPt>
            <c:idx val="108"/>
            <c:marker>
              <c:spPr>
                <a:solidFill>
                  <a:srgbClr val="A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C-B3E3-4362-A3AF-81522A52A629}"/>
              </c:ext>
            </c:extLst>
          </c:dPt>
          <c:dPt>
            <c:idx val="109"/>
            <c:marker>
              <c:spPr>
                <a:solidFill>
                  <a:srgbClr val="A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D-B3E3-4362-A3AF-81522A52A629}"/>
              </c:ext>
            </c:extLst>
          </c:dPt>
          <c:dPt>
            <c:idx val="110"/>
            <c:marker>
              <c:spPr>
                <a:solidFill>
                  <a:srgbClr val="A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E-B3E3-4362-A3AF-81522A52A629}"/>
              </c:ext>
            </c:extLst>
          </c:dPt>
          <c:dPt>
            <c:idx val="111"/>
            <c:marker>
              <c:spPr>
                <a:solidFill>
                  <a:srgbClr val="A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F-B3E3-4362-A3AF-81522A52A629}"/>
              </c:ext>
            </c:extLst>
          </c:dPt>
          <c:dPt>
            <c:idx val="112"/>
            <c:marker>
              <c:spPr>
                <a:solidFill>
                  <a:srgbClr val="A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0-B3E3-4362-A3AF-81522A52A629}"/>
              </c:ext>
            </c:extLst>
          </c:dPt>
          <c:dPt>
            <c:idx val="113"/>
            <c:marker>
              <c:spPr>
                <a:solidFill>
                  <a:srgbClr val="A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1-B3E3-4362-A3AF-81522A52A629}"/>
              </c:ext>
            </c:extLst>
          </c:dPt>
          <c:dPt>
            <c:idx val="114"/>
            <c:marker>
              <c:spPr>
                <a:solidFill>
                  <a:srgbClr val="A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2-B3E3-4362-A3AF-81522A52A629}"/>
              </c:ext>
            </c:extLst>
          </c:dPt>
          <c:dPt>
            <c:idx val="115"/>
            <c:marker>
              <c:spPr>
                <a:solidFill>
                  <a:srgbClr val="9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3-B3E3-4362-A3AF-81522A52A629}"/>
              </c:ext>
            </c:extLst>
          </c:dPt>
          <c:dPt>
            <c:idx val="116"/>
            <c:marker>
              <c:spPr>
                <a:solidFill>
                  <a:srgbClr val="9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4-B3E3-4362-A3AF-81522A52A629}"/>
              </c:ext>
            </c:extLst>
          </c:dPt>
          <c:dPt>
            <c:idx val="117"/>
            <c:marker>
              <c:spPr>
                <a:solidFill>
                  <a:srgbClr val="9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5-B3E3-4362-A3AF-81522A52A629}"/>
              </c:ext>
            </c:extLst>
          </c:dPt>
          <c:dPt>
            <c:idx val="118"/>
            <c:marker>
              <c:spPr>
                <a:solidFill>
                  <a:srgbClr val="9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6-B3E3-4362-A3AF-81522A52A629}"/>
              </c:ext>
            </c:extLst>
          </c:dPt>
          <c:dPt>
            <c:idx val="119"/>
            <c:marker>
              <c:spPr>
                <a:solidFill>
                  <a:srgbClr val="9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7-B3E3-4362-A3AF-81522A52A629}"/>
              </c:ext>
            </c:extLst>
          </c:dPt>
          <c:dPt>
            <c:idx val="120"/>
            <c:marker>
              <c:spPr>
                <a:solidFill>
                  <a:srgbClr val="9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8-B3E3-4362-A3AF-81522A52A629}"/>
              </c:ext>
            </c:extLst>
          </c:dPt>
          <c:dPt>
            <c:idx val="121"/>
            <c:marker>
              <c:spPr>
                <a:solidFill>
                  <a:srgbClr val="9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9-B3E3-4362-A3AF-81522A52A629}"/>
              </c:ext>
            </c:extLst>
          </c:dPt>
          <c:dPt>
            <c:idx val="122"/>
            <c:marker>
              <c:spPr>
                <a:solidFill>
                  <a:srgbClr val="9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A-B3E3-4362-A3AF-81522A52A629}"/>
              </c:ext>
            </c:extLst>
          </c:dPt>
          <c:dPt>
            <c:idx val="123"/>
            <c:marker>
              <c:spPr>
                <a:solidFill>
                  <a:srgbClr val="9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B-B3E3-4362-A3AF-81522A52A629}"/>
              </c:ext>
            </c:extLst>
          </c:dPt>
          <c:dPt>
            <c:idx val="124"/>
            <c:marker>
              <c:spPr>
                <a:solidFill>
                  <a:srgbClr val="9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C-B3E3-4362-A3AF-81522A52A629}"/>
              </c:ext>
            </c:extLst>
          </c:dPt>
          <c:dPt>
            <c:idx val="125"/>
            <c:marker>
              <c:spPr>
                <a:solidFill>
                  <a:srgbClr val="9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D-B3E3-4362-A3AF-81522A52A629}"/>
              </c:ext>
            </c:extLst>
          </c:dPt>
          <c:dPt>
            <c:idx val="126"/>
            <c:marker>
              <c:spPr>
                <a:solidFill>
                  <a:srgbClr val="9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E-B3E3-4362-A3AF-81522A52A629}"/>
              </c:ext>
            </c:extLst>
          </c:dPt>
          <c:dPt>
            <c:idx val="127"/>
            <c:marker>
              <c:spPr>
                <a:solidFill>
                  <a:srgbClr val="9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F-B3E3-4362-A3AF-81522A52A629}"/>
              </c:ext>
            </c:extLst>
          </c:dPt>
          <c:dPt>
            <c:idx val="128"/>
            <c:marker>
              <c:spPr>
                <a:solidFill>
                  <a:srgbClr val="9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0-B3E3-4362-A3AF-81522A52A629}"/>
              </c:ext>
            </c:extLst>
          </c:dPt>
          <c:dPt>
            <c:idx val="129"/>
            <c:marker>
              <c:spPr>
                <a:solidFill>
                  <a:srgbClr val="9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1-B3E3-4362-A3AF-81522A52A629}"/>
              </c:ext>
            </c:extLst>
          </c:dPt>
          <c:dPt>
            <c:idx val="130"/>
            <c:marker>
              <c:spPr>
                <a:solidFill>
                  <a:srgbClr val="9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2-B3E3-4362-A3AF-81522A52A629}"/>
              </c:ext>
            </c:extLst>
          </c:dPt>
          <c:dPt>
            <c:idx val="131"/>
            <c:marker>
              <c:spPr>
                <a:solidFill>
                  <a:srgbClr val="9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3-B3E3-4362-A3AF-81522A52A629}"/>
              </c:ext>
            </c:extLst>
          </c:dPt>
          <c:dPt>
            <c:idx val="132"/>
            <c:marker>
              <c:spPr>
                <a:solidFill>
                  <a:srgbClr val="9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4-B3E3-4362-A3AF-81522A52A629}"/>
              </c:ext>
            </c:extLst>
          </c:dPt>
          <c:dPt>
            <c:idx val="133"/>
            <c:marker>
              <c:spPr>
                <a:solidFill>
                  <a:srgbClr val="9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5-B3E3-4362-A3AF-81522A52A629}"/>
              </c:ext>
            </c:extLst>
          </c:dPt>
          <c:dPt>
            <c:idx val="134"/>
            <c:marker>
              <c:spPr>
                <a:solidFill>
                  <a:srgbClr val="9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6-B3E3-4362-A3AF-81522A52A629}"/>
              </c:ext>
            </c:extLst>
          </c:dPt>
          <c:dPt>
            <c:idx val="135"/>
            <c:marker>
              <c:spPr>
                <a:solidFill>
                  <a:srgbClr val="8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7-B3E3-4362-A3AF-81522A52A629}"/>
              </c:ext>
            </c:extLst>
          </c:dPt>
          <c:dPt>
            <c:idx val="136"/>
            <c:marker>
              <c:spPr>
                <a:solidFill>
                  <a:srgbClr val="8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8-B3E3-4362-A3AF-81522A52A629}"/>
              </c:ext>
            </c:extLst>
          </c:dPt>
          <c:dPt>
            <c:idx val="137"/>
            <c:marker>
              <c:spPr>
                <a:solidFill>
                  <a:srgbClr val="8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9-B3E3-4362-A3AF-81522A52A629}"/>
              </c:ext>
            </c:extLst>
          </c:dPt>
          <c:dPt>
            <c:idx val="138"/>
            <c:marker>
              <c:spPr>
                <a:solidFill>
                  <a:srgbClr val="8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A-B3E3-4362-A3AF-81522A52A629}"/>
              </c:ext>
            </c:extLst>
          </c:dPt>
          <c:dPt>
            <c:idx val="139"/>
            <c:marker>
              <c:spPr>
                <a:solidFill>
                  <a:srgbClr val="8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B-B3E3-4362-A3AF-81522A52A629}"/>
              </c:ext>
            </c:extLst>
          </c:dPt>
          <c:dPt>
            <c:idx val="140"/>
            <c:marker>
              <c:spPr>
                <a:solidFill>
                  <a:srgbClr val="8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C-B3E3-4362-A3AF-81522A52A629}"/>
              </c:ext>
            </c:extLst>
          </c:dPt>
          <c:dPt>
            <c:idx val="141"/>
            <c:marker>
              <c:spPr>
                <a:solidFill>
                  <a:srgbClr val="8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D-B3E3-4362-A3AF-81522A52A629}"/>
              </c:ext>
            </c:extLst>
          </c:dPt>
          <c:dPt>
            <c:idx val="142"/>
            <c:marker>
              <c:spPr>
                <a:solidFill>
                  <a:srgbClr val="8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E-B3E3-4362-A3AF-81522A52A629}"/>
              </c:ext>
            </c:extLst>
          </c:dPt>
          <c:dPt>
            <c:idx val="143"/>
            <c:marker>
              <c:spPr>
                <a:solidFill>
                  <a:srgbClr val="8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F-B3E3-4362-A3AF-81522A52A629}"/>
              </c:ext>
            </c:extLst>
          </c:dPt>
          <c:dPt>
            <c:idx val="144"/>
            <c:marker>
              <c:spPr>
                <a:solidFill>
                  <a:srgbClr val="8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0-B3E3-4362-A3AF-81522A52A629}"/>
              </c:ext>
            </c:extLst>
          </c:dPt>
          <c:dPt>
            <c:idx val="145"/>
            <c:marker>
              <c:spPr>
                <a:solidFill>
                  <a:srgbClr val="8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1-B3E3-4362-A3AF-81522A52A629}"/>
              </c:ext>
            </c:extLst>
          </c:dPt>
          <c:dPt>
            <c:idx val="146"/>
            <c:marker>
              <c:spPr>
                <a:solidFill>
                  <a:srgbClr val="8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2-B3E3-4362-A3AF-81522A52A629}"/>
              </c:ext>
            </c:extLst>
          </c:dPt>
          <c:dPt>
            <c:idx val="147"/>
            <c:marker>
              <c:spPr>
                <a:solidFill>
                  <a:srgbClr val="8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3-B3E3-4362-A3AF-81522A52A629}"/>
              </c:ext>
            </c:extLst>
          </c:dPt>
          <c:dPt>
            <c:idx val="148"/>
            <c:marker>
              <c:spPr>
                <a:solidFill>
                  <a:srgbClr val="8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4-B3E3-4362-A3AF-81522A52A629}"/>
              </c:ext>
            </c:extLst>
          </c:dPt>
          <c:dPt>
            <c:idx val="149"/>
            <c:marker>
              <c:spPr>
                <a:solidFill>
                  <a:srgbClr val="8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5-B3E3-4362-A3AF-81522A52A629}"/>
              </c:ext>
            </c:extLst>
          </c:dPt>
          <c:dPt>
            <c:idx val="150"/>
            <c:marker>
              <c:spPr>
                <a:solidFill>
                  <a:srgbClr val="8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6-B3E3-4362-A3AF-81522A52A629}"/>
              </c:ext>
            </c:extLst>
          </c:dPt>
          <c:dPt>
            <c:idx val="151"/>
            <c:marker>
              <c:spPr>
                <a:solidFill>
                  <a:srgbClr val="8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7-B3E3-4362-A3AF-81522A52A629}"/>
              </c:ext>
            </c:extLst>
          </c:dPt>
          <c:dPt>
            <c:idx val="152"/>
            <c:marker>
              <c:spPr>
                <a:solidFill>
                  <a:srgbClr val="8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8-B3E3-4362-A3AF-81522A52A629}"/>
              </c:ext>
            </c:extLst>
          </c:dPt>
          <c:dPt>
            <c:idx val="153"/>
            <c:marker>
              <c:spPr>
                <a:solidFill>
                  <a:srgbClr val="8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9-B3E3-4362-A3AF-81522A52A629}"/>
              </c:ext>
            </c:extLst>
          </c:dPt>
          <c:dPt>
            <c:idx val="154"/>
            <c:marker>
              <c:spPr>
                <a:solidFill>
                  <a:srgbClr val="7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A-B3E3-4362-A3AF-81522A52A629}"/>
              </c:ext>
            </c:extLst>
          </c:dPt>
          <c:dPt>
            <c:idx val="155"/>
            <c:marker>
              <c:spPr>
                <a:solidFill>
                  <a:srgbClr val="7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B-B3E3-4362-A3AF-81522A52A629}"/>
              </c:ext>
            </c:extLst>
          </c:dPt>
          <c:dPt>
            <c:idx val="156"/>
            <c:marker>
              <c:spPr>
                <a:solidFill>
                  <a:srgbClr val="7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C-B3E3-4362-A3AF-81522A52A629}"/>
              </c:ext>
            </c:extLst>
          </c:dPt>
          <c:dPt>
            <c:idx val="157"/>
            <c:marker>
              <c:spPr>
                <a:solidFill>
                  <a:srgbClr val="7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D-B3E3-4362-A3AF-81522A52A629}"/>
              </c:ext>
            </c:extLst>
          </c:dPt>
          <c:dPt>
            <c:idx val="158"/>
            <c:marker>
              <c:spPr>
                <a:solidFill>
                  <a:srgbClr val="7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E-B3E3-4362-A3AF-81522A52A629}"/>
              </c:ext>
            </c:extLst>
          </c:dPt>
          <c:dPt>
            <c:idx val="159"/>
            <c:marker>
              <c:spPr>
                <a:solidFill>
                  <a:srgbClr val="7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F-B3E3-4362-A3AF-81522A52A629}"/>
              </c:ext>
            </c:extLst>
          </c:dPt>
          <c:dPt>
            <c:idx val="160"/>
            <c:marker>
              <c:spPr>
                <a:solidFill>
                  <a:srgbClr val="7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0-B3E3-4362-A3AF-81522A52A629}"/>
              </c:ext>
            </c:extLst>
          </c:dPt>
          <c:dPt>
            <c:idx val="161"/>
            <c:marker>
              <c:spPr>
                <a:solidFill>
                  <a:srgbClr val="7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1-B3E3-4362-A3AF-81522A52A629}"/>
              </c:ext>
            </c:extLst>
          </c:dPt>
          <c:dPt>
            <c:idx val="162"/>
            <c:marker>
              <c:spPr>
                <a:solidFill>
                  <a:srgbClr val="7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2-B3E3-4362-A3AF-81522A52A629}"/>
              </c:ext>
            </c:extLst>
          </c:dPt>
          <c:dPt>
            <c:idx val="163"/>
            <c:marker>
              <c:spPr>
                <a:solidFill>
                  <a:srgbClr val="7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3-B3E3-4362-A3AF-81522A52A629}"/>
              </c:ext>
            </c:extLst>
          </c:dPt>
          <c:dPt>
            <c:idx val="164"/>
            <c:marker>
              <c:spPr>
                <a:solidFill>
                  <a:srgbClr val="7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4-B3E3-4362-A3AF-81522A52A629}"/>
              </c:ext>
            </c:extLst>
          </c:dPt>
          <c:dPt>
            <c:idx val="165"/>
            <c:marker>
              <c:spPr>
                <a:solidFill>
                  <a:srgbClr val="7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5-B3E3-4362-A3AF-81522A52A629}"/>
              </c:ext>
            </c:extLst>
          </c:dPt>
          <c:dPt>
            <c:idx val="166"/>
            <c:marker>
              <c:spPr>
                <a:solidFill>
                  <a:srgbClr val="7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6-B3E3-4362-A3AF-81522A52A629}"/>
              </c:ext>
            </c:extLst>
          </c:dPt>
          <c:dPt>
            <c:idx val="167"/>
            <c:marker>
              <c:spPr>
                <a:solidFill>
                  <a:srgbClr val="7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7-B3E3-4362-A3AF-81522A52A629}"/>
              </c:ext>
            </c:extLst>
          </c:dPt>
          <c:dPt>
            <c:idx val="168"/>
            <c:marker>
              <c:spPr>
                <a:solidFill>
                  <a:srgbClr val="7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8-B3E3-4362-A3AF-81522A52A629}"/>
              </c:ext>
            </c:extLst>
          </c:dPt>
          <c:dPt>
            <c:idx val="169"/>
            <c:marker>
              <c:spPr>
                <a:solidFill>
                  <a:srgbClr val="7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9-B3E3-4362-A3AF-81522A52A629}"/>
              </c:ext>
            </c:extLst>
          </c:dPt>
          <c:dPt>
            <c:idx val="170"/>
            <c:marker>
              <c:spPr>
                <a:solidFill>
                  <a:srgbClr val="7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A-B3E3-4362-A3AF-81522A52A629}"/>
              </c:ext>
            </c:extLst>
          </c:dPt>
          <c:dPt>
            <c:idx val="171"/>
            <c:marker>
              <c:spPr>
                <a:solidFill>
                  <a:srgbClr val="7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B-B3E3-4362-A3AF-81522A52A629}"/>
              </c:ext>
            </c:extLst>
          </c:dPt>
          <c:dPt>
            <c:idx val="172"/>
            <c:marker>
              <c:spPr>
                <a:solidFill>
                  <a:srgbClr val="7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C-B3E3-4362-A3AF-81522A52A629}"/>
              </c:ext>
            </c:extLst>
          </c:dPt>
          <c:dPt>
            <c:idx val="173"/>
            <c:marker>
              <c:spPr>
                <a:solidFill>
                  <a:srgbClr val="6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D-B3E3-4362-A3AF-81522A52A629}"/>
              </c:ext>
            </c:extLst>
          </c:dPt>
          <c:dPt>
            <c:idx val="174"/>
            <c:marker>
              <c:spPr>
                <a:solidFill>
                  <a:srgbClr val="6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E-B3E3-4362-A3AF-81522A52A629}"/>
              </c:ext>
            </c:extLst>
          </c:dPt>
          <c:dPt>
            <c:idx val="175"/>
            <c:marker>
              <c:spPr>
                <a:solidFill>
                  <a:srgbClr val="6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F-B3E3-4362-A3AF-81522A52A629}"/>
              </c:ext>
            </c:extLst>
          </c:dPt>
          <c:dPt>
            <c:idx val="176"/>
            <c:marker>
              <c:spPr>
                <a:solidFill>
                  <a:srgbClr val="6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0-B3E3-4362-A3AF-81522A52A629}"/>
              </c:ext>
            </c:extLst>
          </c:dPt>
          <c:dPt>
            <c:idx val="177"/>
            <c:marker>
              <c:spPr>
                <a:solidFill>
                  <a:srgbClr val="6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1-B3E3-4362-A3AF-81522A52A629}"/>
              </c:ext>
            </c:extLst>
          </c:dPt>
          <c:dPt>
            <c:idx val="178"/>
            <c:marker>
              <c:spPr>
                <a:solidFill>
                  <a:srgbClr val="6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2-B3E3-4362-A3AF-81522A52A629}"/>
              </c:ext>
            </c:extLst>
          </c:dPt>
          <c:dPt>
            <c:idx val="179"/>
            <c:marker>
              <c:spPr>
                <a:solidFill>
                  <a:srgbClr val="6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3-B3E3-4362-A3AF-81522A52A629}"/>
              </c:ext>
            </c:extLst>
          </c:dPt>
          <c:dPt>
            <c:idx val="180"/>
            <c:marker>
              <c:spPr>
                <a:solidFill>
                  <a:srgbClr val="6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4-B3E3-4362-A3AF-81522A52A629}"/>
              </c:ext>
            </c:extLst>
          </c:dPt>
          <c:dPt>
            <c:idx val="181"/>
            <c:marker>
              <c:spPr>
                <a:solidFill>
                  <a:srgbClr val="6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5-B3E3-4362-A3AF-81522A52A629}"/>
              </c:ext>
            </c:extLst>
          </c:dPt>
          <c:dPt>
            <c:idx val="182"/>
            <c:marker>
              <c:spPr>
                <a:solidFill>
                  <a:srgbClr val="6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6-B3E3-4362-A3AF-81522A52A629}"/>
              </c:ext>
            </c:extLst>
          </c:dPt>
          <c:dPt>
            <c:idx val="183"/>
            <c:marker>
              <c:spPr>
                <a:solidFill>
                  <a:srgbClr val="6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7-B3E3-4362-A3AF-81522A52A629}"/>
              </c:ext>
            </c:extLst>
          </c:dPt>
          <c:dPt>
            <c:idx val="184"/>
            <c:marker>
              <c:spPr>
                <a:solidFill>
                  <a:srgbClr val="6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8-B3E3-4362-A3AF-81522A52A629}"/>
              </c:ext>
            </c:extLst>
          </c:dPt>
          <c:dPt>
            <c:idx val="185"/>
            <c:marker>
              <c:spPr>
                <a:solidFill>
                  <a:srgbClr val="6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9-B3E3-4362-A3AF-81522A52A629}"/>
              </c:ext>
            </c:extLst>
          </c:dPt>
          <c:dPt>
            <c:idx val="186"/>
            <c:marker>
              <c:spPr>
                <a:solidFill>
                  <a:srgbClr val="6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A-B3E3-4362-A3AF-81522A52A629}"/>
              </c:ext>
            </c:extLst>
          </c:dPt>
          <c:dPt>
            <c:idx val="187"/>
            <c:marker>
              <c:spPr>
                <a:solidFill>
                  <a:srgbClr val="6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B-B3E3-4362-A3AF-81522A52A629}"/>
              </c:ext>
            </c:extLst>
          </c:dPt>
          <c:dPt>
            <c:idx val="188"/>
            <c:marker>
              <c:spPr>
                <a:solidFill>
                  <a:srgbClr val="6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C-B3E3-4362-A3AF-81522A52A629}"/>
              </c:ext>
            </c:extLst>
          </c:dPt>
          <c:dPt>
            <c:idx val="189"/>
            <c:marker>
              <c:spPr>
                <a:solidFill>
                  <a:srgbClr val="6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D-B3E3-4362-A3AF-81522A52A629}"/>
              </c:ext>
            </c:extLst>
          </c:dPt>
          <c:dPt>
            <c:idx val="190"/>
            <c:marker>
              <c:spPr>
                <a:solidFill>
                  <a:srgbClr val="6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E-B3E3-4362-A3AF-81522A52A629}"/>
              </c:ext>
            </c:extLst>
          </c:dPt>
          <c:dPt>
            <c:idx val="191"/>
            <c:marker>
              <c:spPr>
                <a:solidFill>
                  <a:srgbClr val="6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F-B3E3-4362-A3AF-81522A52A629}"/>
              </c:ext>
            </c:extLst>
          </c:dPt>
          <c:dPt>
            <c:idx val="192"/>
            <c:marker>
              <c:spPr>
                <a:solidFill>
                  <a:srgbClr val="6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0-B3E3-4362-A3AF-81522A52A629}"/>
              </c:ext>
            </c:extLst>
          </c:dPt>
          <c:dPt>
            <c:idx val="193"/>
            <c:marker>
              <c:spPr>
                <a:solidFill>
                  <a:srgbClr val="5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1-B3E3-4362-A3AF-81522A52A629}"/>
              </c:ext>
            </c:extLst>
          </c:dPt>
          <c:dPt>
            <c:idx val="194"/>
            <c:marker>
              <c:spPr>
                <a:solidFill>
                  <a:srgbClr val="5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2-B3E3-4362-A3AF-81522A52A629}"/>
              </c:ext>
            </c:extLst>
          </c:dPt>
          <c:dPt>
            <c:idx val="195"/>
            <c:marker>
              <c:spPr>
                <a:solidFill>
                  <a:srgbClr val="5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3-B3E3-4362-A3AF-81522A52A629}"/>
              </c:ext>
            </c:extLst>
          </c:dPt>
          <c:dPt>
            <c:idx val="196"/>
            <c:marker>
              <c:spPr>
                <a:solidFill>
                  <a:srgbClr val="5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4-B3E3-4362-A3AF-81522A52A629}"/>
              </c:ext>
            </c:extLst>
          </c:dPt>
          <c:dPt>
            <c:idx val="197"/>
            <c:marker>
              <c:spPr>
                <a:solidFill>
                  <a:srgbClr val="5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5-B3E3-4362-A3AF-81522A52A629}"/>
              </c:ext>
            </c:extLst>
          </c:dPt>
          <c:dPt>
            <c:idx val="198"/>
            <c:marker>
              <c:spPr>
                <a:solidFill>
                  <a:srgbClr val="5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6-B3E3-4362-A3AF-81522A52A629}"/>
              </c:ext>
            </c:extLst>
          </c:dPt>
          <c:dPt>
            <c:idx val="199"/>
            <c:marker>
              <c:spPr>
                <a:solidFill>
                  <a:srgbClr val="5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7-B3E3-4362-A3AF-81522A52A629}"/>
              </c:ext>
            </c:extLst>
          </c:dPt>
          <c:dPt>
            <c:idx val="200"/>
            <c:marker>
              <c:spPr>
                <a:solidFill>
                  <a:srgbClr val="5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8-B3E3-4362-A3AF-81522A52A629}"/>
              </c:ext>
            </c:extLst>
          </c:dPt>
          <c:dPt>
            <c:idx val="201"/>
            <c:marker>
              <c:spPr>
                <a:solidFill>
                  <a:srgbClr val="5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9-B3E3-4362-A3AF-81522A52A629}"/>
              </c:ext>
            </c:extLst>
          </c:dPt>
          <c:dPt>
            <c:idx val="202"/>
            <c:marker>
              <c:spPr>
                <a:solidFill>
                  <a:srgbClr val="5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A-B3E3-4362-A3AF-81522A52A629}"/>
              </c:ext>
            </c:extLst>
          </c:dPt>
          <c:dPt>
            <c:idx val="203"/>
            <c:marker>
              <c:spPr>
                <a:solidFill>
                  <a:srgbClr val="5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B-B3E3-4362-A3AF-81522A52A629}"/>
              </c:ext>
            </c:extLst>
          </c:dPt>
          <c:dPt>
            <c:idx val="204"/>
            <c:marker>
              <c:spPr>
                <a:solidFill>
                  <a:srgbClr val="5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C-B3E3-4362-A3AF-81522A52A629}"/>
              </c:ext>
            </c:extLst>
          </c:dPt>
          <c:dPt>
            <c:idx val="205"/>
            <c:marker>
              <c:spPr>
                <a:solidFill>
                  <a:srgbClr val="5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D-B3E3-4362-A3AF-81522A52A629}"/>
              </c:ext>
            </c:extLst>
          </c:dPt>
          <c:dPt>
            <c:idx val="206"/>
            <c:marker>
              <c:spPr>
                <a:solidFill>
                  <a:srgbClr val="5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E-B3E3-4362-A3AF-81522A52A629}"/>
              </c:ext>
            </c:extLst>
          </c:dPt>
          <c:dPt>
            <c:idx val="207"/>
            <c:marker>
              <c:spPr>
                <a:solidFill>
                  <a:srgbClr val="5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F-B3E3-4362-A3AF-81522A52A629}"/>
              </c:ext>
            </c:extLst>
          </c:dPt>
          <c:dPt>
            <c:idx val="208"/>
            <c:marker>
              <c:spPr>
                <a:solidFill>
                  <a:srgbClr val="5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0-B3E3-4362-A3AF-81522A52A629}"/>
              </c:ext>
            </c:extLst>
          </c:dPt>
          <c:dPt>
            <c:idx val="209"/>
            <c:marker>
              <c:spPr>
                <a:solidFill>
                  <a:srgbClr val="5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1-B3E3-4362-A3AF-81522A52A629}"/>
              </c:ext>
            </c:extLst>
          </c:dPt>
          <c:dPt>
            <c:idx val="210"/>
            <c:marker>
              <c:spPr>
                <a:solidFill>
                  <a:srgbClr val="5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2-B3E3-4362-A3AF-81522A52A629}"/>
              </c:ext>
            </c:extLst>
          </c:dPt>
          <c:dPt>
            <c:idx val="211"/>
            <c:marker>
              <c:spPr>
                <a:solidFill>
                  <a:srgbClr val="5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3-B3E3-4362-A3AF-81522A52A629}"/>
              </c:ext>
            </c:extLst>
          </c:dPt>
          <c:dPt>
            <c:idx val="212"/>
            <c:marker>
              <c:spPr>
                <a:solidFill>
                  <a:srgbClr val="4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4-B3E3-4362-A3AF-81522A52A629}"/>
              </c:ext>
            </c:extLst>
          </c:dPt>
          <c:dPt>
            <c:idx val="213"/>
            <c:marker>
              <c:spPr>
                <a:solidFill>
                  <a:srgbClr val="4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5-B3E3-4362-A3AF-81522A52A629}"/>
              </c:ext>
            </c:extLst>
          </c:dPt>
          <c:dPt>
            <c:idx val="214"/>
            <c:marker>
              <c:spPr>
                <a:solidFill>
                  <a:srgbClr val="4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6-B3E3-4362-A3AF-81522A52A629}"/>
              </c:ext>
            </c:extLst>
          </c:dPt>
          <c:dPt>
            <c:idx val="215"/>
            <c:marker>
              <c:spPr>
                <a:solidFill>
                  <a:srgbClr val="4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7-B3E3-4362-A3AF-81522A52A629}"/>
              </c:ext>
            </c:extLst>
          </c:dPt>
          <c:dPt>
            <c:idx val="216"/>
            <c:marker>
              <c:spPr>
                <a:solidFill>
                  <a:srgbClr val="4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8-B3E3-4362-A3AF-81522A52A629}"/>
              </c:ext>
            </c:extLst>
          </c:dPt>
          <c:dPt>
            <c:idx val="217"/>
            <c:marker>
              <c:spPr>
                <a:solidFill>
                  <a:srgbClr val="4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9-B3E3-4362-A3AF-81522A52A629}"/>
              </c:ext>
            </c:extLst>
          </c:dPt>
          <c:dPt>
            <c:idx val="218"/>
            <c:marker>
              <c:spPr>
                <a:solidFill>
                  <a:srgbClr val="4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A-B3E3-4362-A3AF-81522A52A629}"/>
              </c:ext>
            </c:extLst>
          </c:dPt>
          <c:dPt>
            <c:idx val="219"/>
            <c:marker>
              <c:spPr>
                <a:solidFill>
                  <a:srgbClr val="4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B-B3E3-4362-A3AF-81522A52A629}"/>
              </c:ext>
            </c:extLst>
          </c:dPt>
          <c:dPt>
            <c:idx val="220"/>
            <c:marker>
              <c:spPr>
                <a:solidFill>
                  <a:srgbClr val="4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C-B3E3-4362-A3AF-81522A52A629}"/>
              </c:ext>
            </c:extLst>
          </c:dPt>
          <c:dPt>
            <c:idx val="221"/>
            <c:marker>
              <c:spPr>
                <a:solidFill>
                  <a:srgbClr val="4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D-B3E3-4362-A3AF-81522A52A629}"/>
              </c:ext>
            </c:extLst>
          </c:dPt>
          <c:dPt>
            <c:idx val="222"/>
            <c:marker>
              <c:spPr>
                <a:solidFill>
                  <a:srgbClr val="4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E-B3E3-4362-A3AF-81522A52A629}"/>
              </c:ext>
            </c:extLst>
          </c:dPt>
          <c:dPt>
            <c:idx val="223"/>
            <c:marker>
              <c:spPr>
                <a:solidFill>
                  <a:srgbClr val="4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F-B3E3-4362-A3AF-81522A52A629}"/>
              </c:ext>
            </c:extLst>
          </c:dPt>
          <c:dPt>
            <c:idx val="224"/>
            <c:marker>
              <c:spPr>
                <a:solidFill>
                  <a:srgbClr val="4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0-B3E3-4362-A3AF-81522A52A629}"/>
              </c:ext>
            </c:extLst>
          </c:dPt>
          <c:dPt>
            <c:idx val="225"/>
            <c:marker>
              <c:spPr>
                <a:solidFill>
                  <a:srgbClr val="4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1-B3E3-4362-A3AF-81522A52A629}"/>
              </c:ext>
            </c:extLst>
          </c:dPt>
          <c:dPt>
            <c:idx val="226"/>
            <c:marker>
              <c:spPr>
                <a:solidFill>
                  <a:srgbClr val="4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2-B3E3-4362-A3AF-81522A52A629}"/>
              </c:ext>
            </c:extLst>
          </c:dPt>
          <c:dPt>
            <c:idx val="227"/>
            <c:marker>
              <c:spPr>
                <a:solidFill>
                  <a:srgbClr val="4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3-B3E3-4362-A3AF-81522A52A629}"/>
              </c:ext>
            </c:extLst>
          </c:dPt>
          <c:dPt>
            <c:idx val="228"/>
            <c:marker>
              <c:spPr>
                <a:solidFill>
                  <a:srgbClr val="4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4-B3E3-4362-A3AF-81522A52A629}"/>
              </c:ext>
            </c:extLst>
          </c:dPt>
          <c:dPt>
            <c:idx val="229"/>
            <c:marker>
              <c:spPr>
                <a:solidFill>
                  <a:srgbClr val="4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5-B3E3-4362-A3AF-81522A52A629}"/>
              </c:ext>
            </c:extLst>
          </c:dPt>
          <c:dPt>
            <c:idx val="230"/>
            <c:marker>
              <c:spPr>
                <a:solidFill>
                  <a:srgbClr val="4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6-B3E3-4362-A3AF-81522A52A629}"/>
              </c:ext>
            </c:extLst>
          </c:dPt>
          <c:dPt>
            <c:idx val="231"/>
            <c:marker>
              <c:spPr>
                <a:solidFill>
                  <a:srgbClr val="3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7-B3E3-4362-A3AF-81522A52A629}"/>
              </c:ext>
            </c:extLst>
          </c:dPt>
          <c:dPt>
            <c:idx val="232"/>
            <c:marker>
              <c:spPr>
                <a:solidFill>
                  <a:srgbClr val="3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8-B3E3-4362-A3AF-81522A52A629}"/>
              </c:ext>
            </c:extLst>
          </c:dPt>
          <c:dPt>
            <c:idx val="233"/>
            <c:marker>
              <c:spPr>
                <a:solidFill>
                  <a:srgbClr val="3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9-B3E3-4362-A3AF-81522A52A629}"/>
              </c:ext>
            </c:extLst>
          </c:dPt>
          <c:dPt>
            <c:idx val="234"/>
            <c:marker>
              <c:spPr>
                <a:solidFill>
                  <a:srgbClr val="3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A-B3E3-4362-A3AF-81522A52A629}"/>
              </c:ext>
            </c:extLst>
          </c:dPt>
          <c:dPt>
            <c:idx val="235"/>
            <c:marker>
              <c:spPr>
                <a:solidFill>
                  <a:srgbClr val="3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B-B3E3-4362-A3AF-81522A52A629}"/>
              </c:ext>
            </c:extLst>
          </c:dPt>
          <c:dPt>
            <c:idx val="236"/>
            <c:marker>
              <c:spPr>
                <a:solidFill>
                  <a:srgbClr val="3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C-B3E3-4362-A3AF-81522A52A629}"/>
              </c:ext>
            </c:extLst>
          </c:dPt>
          <c:dPt>
            <c:idx val="237"/>
            <c:marker>
              <c:spPr>
                <a:solidFill>
                  <a:srgbClr val="3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D-B3E3-4362-A3AF-81522A52A629}"/>
              </c:ext>
            </c:extLst>
          </c:dPt>
          <c:dPt>
            <c:idx val="238"/>
            <c:marker>
              <c:spPr>
                <a:solidFill>
                  <a:srgbClr val="3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E-B3E3-4362-A3AF-81522A52A629}"/>
              </c:ext>
            </c:extLst>
          </c:dPt>
          <c:dPt>
            <c:idx val="239"/>
            <c:marker>
              <c:spPr>
                <a:solidFill>
                  <a:srgbClr val="3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F-B3E3-4362-A3AF-81522A52A629}"/>
              </c:ext>
            </c:extLst>
          </c:dPt>
          <c:dPt>
            <c:idx val="240"/>
            <c:marker>
              <c:spPr>
                <a:solidFill>
                  <a:srgbClr val="3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0-B3E3-4362-A3AF-81522A52A629}"/>
              </c:ext>
            </c:extLst>
          </c:dPt>
          <c:dPt>
            <c:idx val="241"/>
            <c:marker>
              <c:spPr>
                <a:solidFill>
                  <a:srgbClr val="3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1-B3E3-4362-A3AF-81522A52A629}"/>
              </c:ext>
            </c:extLst>
          </c:dPt>
          <c:dPt>
            <c:idx val="242"/>
            <c:marker>
              <c:spPr>
                <a:solidFill>
                  <a:srgbClr val="3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2-B3E3-4362-A3AF-81522A52A629}"/>
              </c:ext>
            </c:extLst>
          </c:dPt>
          <c:dPt>
            <c:idx val="243"/>
            <c:marker>
              <c:spPr>
                <a:solidFill>
                  <a:srgbClr val="3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3-B3E3-4362-A3AF-81522A52A629}"/>
              </c:ext>
            </c:extLst>
          </c:dPt>
          <c:dPt>
            <c:idx val="244"/>
            <c:marker>
              <c:spPr>
                <a:solidFill>
                  <a:srgbClr val="3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4-B3E3-4362-A3AF-81522A52A629}"/>
              </c:ext>
            </c:extLst>
          </c:dPt>
          <c:dPt>
            <c:idx val="245"/>
            <c:marker>
              <c:spPr>
                <a:solidFill>
                  <a:srgbClr val="3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5-B3E3-4362-A3AF-81522A52A629}"/>
              </c:ext>
            </c:extLst>
          </c:dPt>
          <c:dPt>
            <c:idx val="246"/>
            <c:marker>
              <c:spPr>
                <a:solidFill>
                  <a:srgbClr val="3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6-B3E3-4362-A3AF-81522A52A629}"/>
              </c:ext>
            </c:extLst>
          </c:dPt>
          <c:dPt>
            <c:idx val="247"/>
            <c:marker>
              <c:spPr>
                <a:solidFill>
                  <a:srgbClr val="3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7-B3E3-4362-A3AF-81522A52A629}"/>
              </c:ext>
            </c:extLst>
          </c:dPt>
          <c:dPt>
            <c:idx val="248"/>
            <c:marker>
              <c:spPr>
                <a:solidFill>
                  <a:srgbClr val="3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8-B3E3-4362-A3AF-81522A52A629}"/>
              </c:ext>
            </c:extLst>
          </c:dPt>
          <c:dPt>
            <c:idx val="249"/>
            <c:marker>
              <c:spPr>
                <a:solidFill>
                  <a:srgbClr val="3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9-B3E3-4362-A3AF-81522A52A629}"/>
              </c:ext>
            </c:extLst>
          </c:dPt>
          <c:dPt>
            <c:idx val="250"/>
            <c:marker>
              <c:spPr>
                <a:solidFill>
                  <a:srgbClr val="3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A-B3E3-4362-A3AF-81522A52A629}"/>
              </c:ext>
            </c:extLst>
          </c:dPt>
          <c:dPt>
            <c:idx val="251"/>
            <c:marker>
              <c:spPr>
                <a:solidFill>
                  <a:srgbClr val="2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B-B3E3-4362-A3AF-81522A52A629}"/>
              </c:ext>
            </c:extLst>
          </c:dPt>
          <c:dPt>
            <c:idx val="252"/>
            <c:marker>
              <c:spPr>
                <a:solidFill>
                  <a:srgbClr val="2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C-B3E3-4362-A3AF-81522A52A629}"/>
              </c:ext>
            </c:extLst>
          </c:dPt>
          <c:dPt>
            <c:idx val="253"/>
            <c:marker>
              <c:spPr>
                <a:solidFill>
                  <a:srgbClr val="2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D-B3E3-4362-A3AF-81522A52A629}"/>
              </c:ext>
            </c:extLst>
          </c:dPt>
          <c:dPt>
            <c:idx val="254"/>
            <c:marker>
              <c:spPr>
                <a:solidFill>
                  <a:srgbClr val="2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E-B3E3-4362-A3AF-81522A52A629}"/>
              </c:ext>
            </c:extLst>
          </c:dPt>
          <c:dPt>
            <c:idx val="255"/>
            <c:marker>
              <c:spPr>
                <a:solidFill>
                  <a:srgbClr val="2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F-B3E3-4362-A3AF-81522A52A629}"/>
              </c:ext>
            </c:extLst>
          </c:dPt>
          <c:dPt>
            <c:idx val="256"/>
            <c:marker>
              <c:spPr>
                <a:solidFill>
                  <a:srgbClr val="2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0-B3E3-4362-A3AF-81522A52A629}"/>
              </c:ext>
            </c:extLst>
          </c:dPt>
          <c:dPt>
            <c:idx val="257"/>
            <c:marker>
              <c:spPr>
                <a:solidFill>
                  <a:srgbClr val="2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1-B3E3-4362-A3AF-81522A52A629}"/>
              </c:ext>
            </c:extLst>
          </c:dPt>
          <c:dPt>
            <c:idx val="258"/>
            <c:marker>
              <c:spPr>
                <a:solidFill>
                  <a:srgbClr val="2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2-B3E3-4362-A3AF-81522A52A629}"/>
              </c:ext>
            </c:extLst>
          </c:dPt>
          <c:dPt>
            <c:idx val="259"/>
            <c:marker>
              <c:spPr>
                <a:solidFill>
                  <a:srgbClr val="2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3-B3E3-4362-A3AF-81522A52A629}"/>
              </c:ext>
            </c:extLst>
          </c:dPt>
          <c:dPt>
            <c:idx val="260"/>
            <c:marker>
              <c:spPr>
                <a:solidFill>
                  <a:srgbClr val="2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4-B3E3-4362-A3AF-81522A52A629}"/>
              </c:ext>
            </c:extLst>
          </c:dPt>
          <c:dPt>
            <c:idx val="261"/>
            <c:marker>
              <c:spPr>
                <a:solidFill>
                  <a:srgbClr val="2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5-B3E3-4362-A3AF-81522A52A629}"/>
              </c:ext>
            </c:extLst>
          </c:dPt>
          <c:dPt>
            <c:idx val="262"/>
            <c:marker>
              <c:spPr>
                <a:solidFill>
                  <a:srgbClr val="2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6-B3E3-4362-A3AF-81522A52A629}"/>
              </c:ext>
            </c:extLst>
          </c:dPt>
          <c:dPt>
            <c:idx val="263"/>
            <c:marker>
              <c:spPr>
                <a:solidFill>
                  <a:srgbClr val="2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7-B3E3-4362-A3AF-81522A52A629}"/>
              </c:ext>
            </c:extLst>
          </c:dPt>
          <c:dPt>
            <c:idx val="264"/>
            <c:marker>
              <c:spPr>
                <a:solidFill>
                  <a:srgbClr val="2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8-B3E3-4362-A3AF-81522A52A629}"/>
              </c:ext>
            </c:extLst>
          </c:dPt>
          <c:dPt>
            <c:idx val="265"/>
            <c:marker>
              <c:spPr>
                <a:solidFill>
                  <a:srgbClr val="2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9-B3E3-4362-A3AF-81522A52A629}"/>
              </c:ext>
            </c:extLst>
          </c:dPt>
          <c:dPt>
            <c:idx val="266"/>
            <c:marker>
              <c:spPr>
                <a:solidFill>
                  <a:srgbClr val="2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A-B3E3-4362-A3AF-81522A52A629}"/>
              </c:ext>
            </c:extLst>
          </c:dPt>
          <c:dPt>
            <c:idx val="267"/>
            <c:marker>
              <c:spPr>
                <a:solidFill>
                  <a:srgbClr val="2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B-B3E3-4362-A3AF-81522A52A629}"/>
              </c:ext>
            </c:extLst>
          </c:dPt>
          <c:dPt>
            <c:idx val="268"/>
            <c:marker>
              <c:spPr>
                <a:solidFill>
                  <a:srgbClr val="2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C-B3E3-4362-A3AF-81522A52A629}"/>
              </c:ext>
            </c:extLst>
          </c:dPt>
          <c:dPt>
            <c:idx val="269"/>
            <c:marker>
              <c:spPr>
                <a:solidFill>
                  <a:srgbClr val="2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D-B3E3-4362-A3AF-81522A52A629}"/>
              </c:ext>
            </c:extLst>
          </c:dPt>
          <c:dPt>
            <c:idx val="270"/>
            <c:marker>
              <c:spPr>
                <a:solidFill>
                  <a:srgbClr val="1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E-B3E3-4362-A3AF-81522A52A629}"/>
              </c:ext>
            </c:extLst>
          </c:dPt>
          <c:dPt>
            <c:idx val="271"/>
            <c:marker>
              <c:spPr>
                <a:solidFill>
                  <a:srgbClr val="1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F-B3E3-4362-A3AF-81522A52A629}"/>
              </c:ext>
            </c:extLst>
          </c:dPt>
          <c:dPt>
            <c:idx val="272"/>
            <c:marker>
              <c:spPr>
                <a:solidFill>
                  <a:srgbClr val="1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0-B3E3-4362-A3AF-81522A52A629}"/>
              </c:ext>
            </c:extLst>
          </c:dPt>
          <c:dPt>
            <c:idx val="273"/>
            <c:marker>
              <c:spPr>
                <a:solidFill>
                  <a:srgbClr val="1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1-B3E3-4362-A3AF-81522A52A629}"/>
              </c:ext>
            </c:extLst>
          </c:dPt>
          <c:dPt>
            <c:idx val="274"/>
            <c:marker>
              <c:spPr>
                <a:solidFill>
                  <a:srgbClr val="1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2-B3E3-4362-A3AF-81522A52A629}"/>
              </c:ext>
            </c:extLst>
          </c:dPt>
          <c:dPt>
            <c:idx val="275"/>
            <c:marker>
              <c:spPr>
                <a:solidFill>
                  <a:srgbClr val="1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3-B3E3-4362-A3AF-81522A52A629}"/>
              </c:ext>
            </c:extLst>
          </c:dPt>
          <c:dPt>
            <c:idx val="276"/>
            <c:marker>
              <c:spPr>
                <a:solidFill>
                  <a:srgbClr val="1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4-B3E3-4362-A3AF-81522A52A629}"/>
              </c:ext>
            </c:extLst>
          </c:dPt>
          <c:dPt>
            <c:idx val="277"/>
            <c:marker>
              <c:spPr>
                <a:solidFill>
                  <a:srgbClr val="1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5-B3E3-4362-A3AF-81522A52A629}"/>
              </c:ext>
            </c:extLst>
          </c:dPt>
          <c:dPt>
            <c:idx val="278"/>
            <c:marker>
              <c:spPr>
                <a:solidFill>
                  <a:srgbClr val="1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6-B3E3-4362-A3AF-81522A52A629}"/>
              </c:ext>
            </c:extLst>
          </c:dPt>
          <c:dPt>
            <c:idx val="279"/>
            <c:marker>
              <c:spPr>
                <a:solidFill>
                  <a:srgbClr val="1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7-B3E3-4362-A3AF-81522A52A629}"/>
              </c:ext>
            </c:extLst>
          </c:dPt>
          <c:dPt>
            <c:idx val="280"/>
            <c:marker>
              <c:spPr>
                <a:solidFill>
                  <a:srgbClr val="1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8-B3E3-4362-A3AF-81522A52A629}"/>
              </c:ext>
            </c:extLst>
          </c:dPt>
          <c:dPt>
            <c:idx val="281"/>
            <c:marker>
              <c:spPr>
                <a:solidFill>
                  <a:srgbClr val="1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9-B3E3-4362-A3AF-81522A52A629}"/>
              </c:ext>
            </c:extLst>
          </c:dPt>
          <c:dPt>
            <c:idx val="282"/>
            <c:marker>
              <c:spPr>
                <a:solidFill>
                  <a:srgbClr val="1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A-B3E3-4362-A3AF-81522A52A629}"/>
              </c:ext>
            </c:extLst>
          </c:dPt>
          <c:dPt>
            <c:idx val="283"/>
            <c:marker>
              <c:spPr>
                <a:solidFill>
                  <a:srgbClr val="1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B-B3E3-4362-A3AF-81522A52A629}"/>
              </c:ext>
            </c:extLst>
          </c:dPt>
          <c:dPt>
            <c:idx val="284"/>
            <c:marker>
              <c:spPr>
                <a:solidFill>
                  <a:srgbClr val="1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C-B3E3-4362-A3AF-81522A52A629}"/>
              </c:ext>
            </c:extLst>
          </c:dPt>
          <c:dPt>
            <c:idx val="285"/>
            <c:marker>
              <c:spPr>
                <a:solidFill>
                  <a:srgbClr val="1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D-B3E3-4362-A3AF-81522A52A629}"/>
              </c:ext>
            </c:extLst>
          </c:dPt>
          <c:dPt>
            <c:idx val="286"/>
            <c:marker>
              <c:spPr>
                <a:solidFill>
                  <a:srgbClr val="1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E-B3E3-4362-A3AF-81522A52A629}"/>
              </c:ext>
            </c:extLst>
          </c:dPt>
          <c:dPt>
            <c:idx val="287"/>
            <c:marker>
              <c:spPr>
                <a:solidFill>
                  <a:srgbClr val="1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F-B3E3-4362-A3AF-81522A52A629}"/>
              </c:ext>
            </c:extLst>
          </c:dPt>
          <c:dPt>
            <c:idx val="288"/>
            <c:marker>
              <c:spPr>
                <a:solidFill>
                  <a:srgbClr val="1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0-B3E3-4362-A3AF-81522A52A629}"/>
              </c:ext>
            </c:extLst>
          </c:dPt>
          <c:dPt>
            <c:idx val="289"/>
            <c:marker>
              <c:spPr>
                <a:solidFill>
                  <a:srgbClr val="0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1-B3E3-4362-A3AF-81522A52A629}"/>
              </c:ext>
            </c:extLst>
          </c:dPt>
          <c:dPt>
            <c:idx val="290"/>
            <c:marker>
              <c:spPr>
                <a:solidFill>
                  <a:srgbClr val="0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2-B3E3-4362-A3AF-81522A52A629}"/>
              </c:ext>
            </c:extLst>
          </c:dPt>
          <c:dPt>
            <c:idx val="291"/>
            <c:marker>
              <c:spPr>
                <a:solidFill>
                  <a:srgbClr val="0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3-B3E3-4362-A3AF-81522A52A629}"/>
              </c:ext>
            </c:extLst>
          </c:dPt>
          <c:dPt>
            <c:idx val="292"/>
            <c:marker>
              <c:spPr>
                <a:solidFill>
                  <a:srgbClr val="0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4-B3E3-4362-A3AF-81522A52A629}"/>
              </c:ext>
            </c:extLst>
          </c:dPt>
          <c:dPt>
            <c:idx val="293"/>
            <c:marker>
              <c:spPr>
                <a:solidFill>
                  <a:srgbClr val="0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5-B3E3-4362-A3AF-81522A52A629}"/>
              </c:ext>
            </c:extLst>
          </c:dPt>
          <c:dPt>
            <c:idx val="294"/>
            <c:marker>
              <c:spPr>
                <a:solidFill>
                  <a:srgbClr val="0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6-B3E3-4362-A3AF-81522A52A629}"/>
              </c:ext>
            </c:extLst>
          </c:dPt>
          <c:dPt>
            <c:idx val="295"/>
            <c:marker>
              <c:spPr>
                <a:solidFill>
                  <a:srgbClr val="0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7-B3E3-4362-A3AF-81522A52A629}"/>
              </c:ext>
            </c:extLst>
          </c:dPt>
          <c:dPt>
            <c:idx val="296"/>
            <c:marker>
              <c:spPr>
                <a:solidFill>
                  <a:srgbClr val="0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8-B3E3-4362-A3AF-81522A52A629}"/>
              </c:ext>
            </c:extLst>
          </c:dPt>
          <c:dPt>
            <c:idx val="297"/>
            <c:marker>
              <c:spPr>
                <a:solidFill>
                  <a:srgbClr val="0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9-B3E3-4362-A3AF-81522A52A629}"/>
              </c:ext>
            </c:extLst>
          </c:dPt>
          <c:dPt>
            <c:idx val="298"/>
            <c:marker>
              <c:spPr>
                <a:solidFill>
                  <a:srgbClr val="0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A-B3E3-4362-A3AF-81522A52A629}"/>
              </c:ext>
            </c:extLst>
          </c:dPt>
          <c:dPt>
            <c:idx val="299"/>
            <c:marker>
              <c:spPr>
                <a:solidFill>
                  <a:srgbClr val="0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B-B3E3-4362-A3AF-81522A52A629}"/>
              </c:ext>
            </c:extLst>
          </c:dPt>
          <c:dPt>
            <c:idx val="300"/>
            <c:marker>
              <c:spPr>
                <a:solidFill>
                  <a:srgbClr val="0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C-B3E3-4362-A3AF-81522A52A629}"/>
              </c:ext>
            </c:extLst>
          </c:dPt>
          <c:dPt>
            <c:idx val="301"/>
            <c:marker>
              <c:spPr>
                <a:solidFill>
                  <a:srgbClr val="0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D-B3E3-4362-A3AF-81522A52A629}"/>
              </c:ext>
            </c:extLst>
          </c:dPt>
          <c:dPt>
            <c:idx val="302"/>
            <c:marker>
              <c:spPr>
                <a:solidFill>
                  <a:srgbClr val="0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E-B3E3-4362-A3AF-81522A52A629}"/>
              </c:ext>
            </c:extLst>
          </c:dPt>
          <c:dPt>
            <c:idx val="303"/>
            <c:marker>
              <c:spPr>
                <a:solidFill>
                  <a:srgbClr val="0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F-B3E3-4362-A3AF-81522A52A629}"/>
              </c:ext>
            </c:extLst>
          </c:dPt>
          <c:dPt>
            <c:idx val="304"/>
            <c:marker>
              <c:spPr>
                <a:solidFill>
                  <a:srgbClr val="0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0-B3E3-4362-A3AF-81522A52A629}"/>
              </c:ext>
            </c:extLst>
          </c:dPt>
          <c:dPt>
            <c:idx val="305"/>
            <c:marker>
              <c:spPr>
                <a:solidFill>
                  <a:srgbClr val="0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1-B3E3-4362-A3AF-81522A52A629}"/>
              </c:ext>
            </c:extLst>
          </c:dPt>
          <c:dPt>
            <c:idx val="306"/>
            <c:marker>
              <c:spPr>
                <a:solidFill>
                  <a:srgbClr val="0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2-B3E3-4362-A3AF-81522A52A629}"/>
              </c:ext>
            </c:extLst>
          </c:dPt>
          <c:dPt>
            <c:idx val="307"/>
            <c:marker>
              <c:spPr>
                <a:solidFill>
                  <a:srgbClr val="0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3-B3E3-4362-A3AF-81522A52A629}"/>
              </c:ext>
            </c:extLst>
          </c:dPt>
          <c:xVal>
            <c:numRef>
              <c:f>gráficos!$A$7:$A$314</c:f>
              <c:numCache>
                <c:formatCode>General</c:formatCode>
                <c:ptCount val="30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</c:numCache>
            </c:numRef>
          </c:xVal>
          <c:yVal>
            <c:numRef>
              <c:f>gráficos!$B$7:$B$314</c:f>
              <c:numCache>
                <c:formatCode>General</c:formatCode>
                <c:ptCount val="30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34-B3E3-4362-A3AF-81522A52A6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10001"/>
        <c:axId val="50010002"/>
      </c:scatterChart>
      <c:valAx>
        <c:axId val="50010001"/>
        <c:scaling>
          <c:orientation val="minMax"/>
        </c:scaling>
        <c:delete val="0"/>
        <c:axPos val="b"/>
        <c:title>
          <c:tx>
            <c:strRef>
              <c:f>gráficos!$B$1</c:f>
              <c:strCache>
                <c:ptCount val="1"/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delete val="0"/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crossAx val="5001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50800</xdr:colOff>
      <xdr:row>3</xdr:row>
      <xdr:rowOff>63500</xdr:rowOff>
    </xdr:from>
    <xdr:to>
      <xdr:col>10</xdr:col>
      <xdr:colOff>254000</xdr:colOff>
      <xdr:row>23</xdr:row>
      <xdr:rowOff>63500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6EBFD98-4772-273A-3E4E-E66313F72B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CA2D8-23D5-43DC-BDDA-B8F617AD7CB8}">
  <dimension ref="A1:M30"/>
  <sheetViews>
    <sheetView tabSelected="1" workbookViewId="0"/>
  </sheetViews>
  <sheetFormatPr defaultRowHeight="15" x14ac:dyDescent="0.25"/>
  <sheetData>
    <row r="1" spans="1:13" x14ac:dyDescent="0.25">
      <c r="B1" t="s">
        <v>33</v>
      </c>
      <c r="C1" t="s">
        <v>1</v>
      </c>
      <c r="D1" t="s">
        <v>34</v>
      </c>
      <c r="E1" t="s">
        <v>35</v>
      </c>
      <c r="F1" t="s">
        <v>5</v>
      </c>
      <c r="G1" t="s">
        <v>36</v>
      </c>
      <c r="H1" t="s">
        <v>37</v>
      </c>
      <c r="I1" t="s">
        <v>38</v>
      </c>
      <c r="J1" t="s">
        <v>39</v>
      </c>
    </row>
    <row r="2" spans="1:13" x14ac:dyDescent="0.25">
      <c r="A2" t="s">
        <v>40</v>
      </c>
      <c r="B2">
        <v>2.9319000000000002</v>
      </c>
      <c r="C2">
        <f>_xlfn.XLOOKUP(B2,RESULTADOS_0!D:D,RESULTADOS_0!B:B,0,0,1)</f>
        <v>10</v>
      </c>
      <c r="D2">
        <f>_xlfn.XLOOKUP(B2,RESULTADOS_0!D:D,RESULTADOS_0!L:L,0,0,1)</f>
        <v>1</v>
      </c>
      <c r="E2">
        <f>_xlfn.XLOOKUP(B2,RESULTADOS_0!D:D,RESULTADOS_0!I:I,0,0,1)</f>
        <v>370</v>
      </c>
      <c r="F2">
        <f>_xlfn.XLOOKUP(B2,RESULTADOS_0!D:D,RESULTADOS_0!F:F,0,0,1)</f>
        <v>28.35</v>
      </c>
      <c r="G2">
        <f>_xlfn.XLOOKUP(B2,RESULTADOS_0!D:D,RESULTADOS_0!M:M,0,0,1)</f>
        <v>0</v>
      </c>
      <c r="H2">
        <v>36</v>
      </c>
      <c r="I2">
        <v>1.0554840000000001</v>
      </c>
      <c r="J2">
        <v>18</v>
      </c>
      <c r="M2">
        <v>30</v>
      </c>
    </row>
    <row r="3" spans="1:13" x14ac:dyDescent="0.25">
      <c r="A3" t="s">
        <v>41</v>
      </c>
      <c r="B3">
        <v>3.43</v>
      </c>
      <c r="C3">
        <f>_xlfn.XLOOKUP(B3,RESULTADOS_1!D:D,RESULTADOS_1!B:B,0,0,1)</f>
        <v>15</v>
      </c>
      <c r="D3">
        <f>_xlfn.XLOOKUP(B3,RESULTADOS_1!D:D,RESULTADOS_1!L:L,0,0,1)</f>
        <v>1</v>
      </c>
      <c r="E3">
        <f>_xlfn.XLOOKUP(B3,RESULTADOS_1!D:D,RESULTADOS_1!I:I,0,0,1)</f>
        <v>248</v>
      </c>
      <c r="F3">
        <f>_xlfn.XLOOKUP(B3,RESULTADOS_1!D:D,RESULTADOS_1!F:F,0,0,1)</f>
        <v>24.7</v>
      </c>
      <c r="G3">
        <f>_xlfn.XLOOKUP(B3,RESULTADOS_1!D:D,RESULTADOS_1!M:M,0,0,1)</f>
        <v>0</v>
      </c>
      <c r="I3">
        <v>1.2348000000000001</v>
      </c>
    </row>
    <row r="4" spans="1:13" x14ac:dyDescent="0.25">
      <c r="A4" t="s">
        <v>42</v>
      </c>
      <c r="B4">
        <v>3.7233999999999998</v>
      </c>
      <c r="C4">
        <f>_xlfn.XLOOKUP(B4,RESULTADOS_2!D:D,RESULTADOS_2!B:B,0,0,1)</f>
        <v>20</v>
      </c>
      <c r="D4">
        <f>_xlfn.XLOOKUP(B4,RESULTADOS_2!D:D,RESULTADOS_2!L:L,0,0,1)</f>
        <v>1</v>
      </c>
      <c r="E4">
        <f>_xlfn.XLOOKUP(B4,RESULTADOS_2!D:D,RESULTADOS_2!I:I,0,0,1)</f>
        <v>186</v>
      </c>
      <c r="F4">
        <f>_xlfn.XLOOKUP(B4,RESULTADOS_2!D:D,RESULTADOS_2!F:F,0,0,1)</f>
        <v>22.84</v>
      </c>
      <c r="G4">
        <f>_xlfn.XLOOKUP(B4,RESULTADOS_2!D:D,RESULTADOS_2!M:M,0,0,1)</f>
        <v>0</v>
      </c>
      <c r="I4">
        <v>1.3404239999999998</v>
      </c>
    </row>
    <row r="5" spans="1:13" x14ac:dyDescent="0.25">
      <c r="A5" t="s">
        <v>43</v>
      </c>
      <c r="B5">
        <v>3.9102000000000001</v>
      </c>
      <c r="C5">
        <f>_xlfn.XLOOKUP(B5,RESULTADOS_3!D:D,RESULTADOS_3!B:B,0,0,1)</f>
        <v>25</v>
      </c>
      <c r="D5">
        <f>_xlfn.XLOOKUP(B5,RESULTADOS_3!D:D,RESULTADOS_3!L:L,0,0,1)</f>
        <v>1</v>
      </c>
      <c r="E5">
        <f>_xlfn.XLOOKUP(B5,RESULTADOS_3!D:D,RESULTADOS_3!I:I,0,0,1)</f>
        <v>149</v>
      </c>
      <c r="F5">
        <f>_xlfn.XLOOKUP(B5,RESULTADOS_3!D:D,RESULTADOS_3!F:F,0,0,1)</f>
        <v>21.71</v>
      </c>
      <c r="G5">
        <f>_xlfn.XLOOKUP(B5,RESULTADOS_3!D:D,RESULTADOS_3!M:M,0,0,1)</f>
        <v>0</v>
      </c>
      <c r="I5">
        <v>1.407672</v>
      </c>
    </row>
    <row r="6" spans="1:13" x14ac:dyDescent="0.25">
      <c r="A6" t="s">
        <v>44</v>
      </c>
      <c r="B6">
        <v>4.0336999999999996</v>
      </c>
      <c r="C6">
        <f>_xlfn.XLOOKUP(B6,RESULTADOS_4!D:D,RESULTADOS_4!B:B,0,0,1)</f>
        <v>30</v>
      </c>
      <c r="D6">
        <f>_xlfn.XLOOKUP(B6,RESULTADOS_4!D:D,RESULTADOS_4!L:L,0,0,1)</f>
        <v>1</v>
      </c>
      <c r="E6">
        <f>_xlfn.XLOOKUP(B6,RESULTADOS_4!D:D,RESULTADOS_4!I:I,0,0,1)</f>
        <v>125</v>
      </c>
      <c r="F6">
        <f>_xlfn.XLOOKUP(B6,RESULTADOS_4!D:D,RESULTADOS_4!F:F,0,0,1)</f>
        <v>21</v>
      </c>
      <c r="G6">
        <f>_xlfn.XLOOKUP(B6,RESULTADOS_4!D:D,RESULTADOS_4!M:M,0,0,1)</f>
        <v>0</v>
      </c>
      <c r="I6">
        <v>1.4521319999999998</v>
      </c>
    </row>
    <row r="7" spans="1:13" x14ac:dyDescent="0.25">
      <c r="A7" t="s">
        <v>45</v>
      </c>
      <c r="B7">
        <v>4.1336000000000004</v>
      </c>
      <c r="C7">
        <f>_xlfn.XLOOKUP(B7,RESULTADOS_5!D:D,RESULTADOS_5!B:B,0,0,1)</f>
        <v>35</v>
      </c>
      <c r="D7">
        <f>_xlfn.XLOOKUP(B7,RESULTADOS_5!D:D,RESULTADOS_5!L:L,0,0,1)</f>
        <v>1.25</v>
      </c>
      <c r="E7">
        <f>_xlfn.XLOOKUP(B7,RESULTADOS_5!D:D,RESULTADOS_5!I:I,0,0,1)</f>
        <v>107</v>
      </c>
      <c r="F7">
        <f>_xlfn.XLOOKUP(B7,RESULTADOS_5!D:D,RESULTADOS_5!F:F,0,0,1)</f>
        <v>20.46</v>
      </c>
      <c r="G7">
        <f>_xlfn.XLOOKUP(B7,RESULTADOS_5!D:D,RESULTADOS_5!M:M,0,0,1)</f>
        <v>0</v>
      </c>
      <c r="I7">
        <v>1.4880960000000001</v>
      </c>
    </row>
    <row r="8" spans="1:13" x14ac:dyDescent="0.25">
      <c r="A8" t="s">
        <v>46</v>
      </c>
      <c r="B8">
        <v>4.2068000000000003</v>
      </c>
      <c r="C8">
        <f>_xlfn.XLOOKUP(B8,RESULTADOS_6!D:D,RESULTADOS_6!B:B,0,0,1)</f>
        <v>40</v>
      </c>
      <c r="D8">
        <f>_xlfn.XLOOKUP(B8,RESULTADOS_6!D:D,RESULTADOS_6!L:L,0,0,1)</f>
        <v>1.25</v>
      </c>
      <c r="E8">
        <f>_xlfn.XLOOKUP(B8,RESULTADOS_6!D:D,RESULTADOS_6!I:I,0,0,1)</f>
        <v>94</v>
      </c>
      <c r="F8">
        <f>_xlfn.XLOOKUP(B8,RESULTADOS_6!D:D,RESULTADOS_6!F:F,0,0,1)</f>
        <v>20.059999999999999</v>
      </c>
      <c r="G8">
        <f>_xlfn.XLOOKUP(B8,RESULTADOS_6!D:D,RESULTADOS_6!M:M,0,0,1)</f>
        <v>0</v>
      </c>
      <c r="I8">
        <v>1.5144480000000002</v>
      </c>
    </row>
    <row r="9" spans="1:13" x14ac:dyDescent="0.25">
      <c r="A9" t="s">
        <v>47</v>
      </c>
      <c r="B9">
        <v>4.2618999999999998</v>
      </c>
      <c r="C9">
        <f>_xlfn.XLOOKUP(B9,RESULTADOS_7!D:D,RESULTADOS_7!B:B,0,0,1)</f>
        <v>45</v>
      </c>
      <c r="D9">
        <f>_xlfn.XLOOKUP(B9,RESULTADOS_7!D:D,RESULTADOS_7!L:L,0,0,1)</f>
        <v>1.25</v>
      </c>
      <c r="E9">
        <f>_xlfn.XLOOKUP(B9,RESULTADOS_7!D:D,RESULTADOS_7!I:I,0,0,1)</f>
        <v>84</v>
      </c>
      <c r="F9">
        <f>_xlfn.XLOOKUP(B9,RESULTADOS_7!D:D,RESULTADOS_7!F:F,0,0,1)</f>
        <v>19.75</v>
      </c>
      <c r="G9">
        <f>_xlfn.XLOOKUP(B9,RESULTADOS_7!D:D,RESULTADOS_7!M:M,0,0,1)</f>
        <v>12</v>
      </c>
      <c r="I9">
        <v>1.5342839999999998</v>
      </c>
    </row>
    <row r="10" spans="1:13" x14ac:dyDescent="0.25">
      <c r="A10" t="s">
        <v>48</v>
      </c>
      <c r="B10">
        <v>4.3144999999999998</v>
      </c>
      <c r="C10">
        <f>_xlfn.XLOOKUP(B10,RESULTADOS_8!D:D,RESULTADOS_8!B:B,0,0,1)</f>
        <v>50</v>
      </c>
      <c r="D10">
        <f>_xlfn.XLOOKUP(B10,RESULTADOS_8!D:D,RESULTADOS_8!L:L,0,0,1)</f>
        <v>1.5</v>
      </c>
      <c r="E10">
        <f>_xlfn.XLOOKUP(B10,RESULTADOS_8!D:D,RESULTADOS_8!I:I,0,0,1)</f>
        <v>75</v>
      </c>
      <c r="F10">
        <f>_xlfn.XLOOKUP(B10,RESULTADOS_8!D:D,RESULTADOS_8!F:F,0,0,1)</f>
        <v>19.47</v>
      </c>
      <c r="G10">
        <f>_xlfn.XLOOKUP(B10,RESULTADOS_8!D:D,RESULTADOS_8!M:M,0,0,1)</f>
        <v>4</v>
      </c>
      <c r="I10">
        <v>1.55322</v>
      </c>
    </row>
    <row r="11" spans="1:13" x14ac:dyDescent="0.25">
      <c r="A11" t="s">
        <v>49</v>
      </c>
      <c r="B11">
        <v>4.3429000000000002</v>
      </c>
      <c r="C11">
        <f>_xlfn.XLOOKUP(B11,RESULTADOS_9!D:D,RESULTADOS_9!B:B,0,0,1)</f>
        <v>55</v>
      </c>
      <c r="D11">
        <f>_xlfn.XLOOKUP(B11,RESULTADOS_9!D:D,RESULTADOS_9!L:L,0,0,1)</f>
        <v>1.75</v>
      </c>
      <c r="E11">
        <f>_xlfn.XLOOKUP(B11,RESULTADOS_9!D:D,RESULTADOS_9!I:I,0,0,1)</f>
        <v>69</v>
      </c>
      <c r="F11">
        <f>_xlfn.XLOOKUP(B11,RESULTADOS_9!D:D,RESULTADOS_9!F:F,0,0,1)</f>
        <v>19.29</v>
      </c>
      <c r="G11">
        <f>_xlfn.XLOOKUP(B11,RESULTADOS_9!D:D,RESULTADOS_9!M:M,0,0,1)</f>
        <v>1</v>
      </c>
      <c r="I11">
        <v>1.5634440000000001</v>
      </c>
    </row>
    <row r="12" spans="1:13" x14ac:dyDescent="0.25">
      <c r="A12" t="s">
        <v>50</v>
      </c>
      <c r="B12">
        <v>4.3677000000000001</v>
      </c>
      <c r="C12">
        <f>_xlfn.XLOOKUP(B12,RESULTADOS_10!D:D,RESULTADOS_10!B:B,0,0,1)</f>
        <v>60</v>
      </c>
      <c r="D12">
        <f>_xlfn.XLOOKUP(B12,RESULTADOS_10!D:D,RESULTADOS_10!L:L,0,0,1)</f>
        <v>2</v>
      </c>
      <c r="E12">
        <f>_xlfn.XLOOKUP(B12,RESULTADOS_10!D:D,RESULTADOS_10!I:I,0,0,1)</f>
        <v>63</v>
      </c>
      <c r="F12">
        <f>_xlfn.XLOOKUP(B12,RESULTADOS_10!D:D,RESULTADOS_10!F:F,0,0,1)</f>
        <v>19.149999999999999</v>
      </c>
      <c r="G12">
        <f>_xlfn.XLOOKUP(B12,RESULTADOS_10!D:D,RESULTADOS_10!M:M,0,0,1)</f>
        <v>0</v>
      </c>
      <c r="I12">
        <v>1.5723720000000001</v>
      </c>
    </row>
    <row r="13" spans="1:13" x14ac:dyDescent="0.25">
      <c r="A13" t="s">
        <v>51</v>
      </c>
      <c r="B13">
        <v>4.4009999999999998</v>
      </c>
      <c r="C13">
        <f>_xlfn.XLOOKUP(B13,RESULTADOS_11!D:D,RESULTADOS_11!B:B,0,0,1)</f>
        <v>65</v>
      </c>
      <c r="D13">
        <f>_xlfn.XLOOKUP(B13,RESULTADOS_11!D:D,RESULTADOS_11!L:L,0,0,1)</f>
        <v>2.25</v>
      </c>
      <c r="E13">
        <f>_xlfn.XLOOKUP(B13,RESULTADOS_11!D:D,RESULTADOS_11!I:I,0,0,1)</f>
        <v>58</v>
      </c>
      <c r="F13">
        <f>_xlfn.XLOOKUP(B13,RESULTADOS_11!D:D,RESULTADOS_11!F:F,0,0,1)</f>
        <v>18.96</v>
      </c>
      <c r="G13">
        <f>_xlfn.XLOOKUP(B13,RESULTADOS_11!D:D,RESULTADOS_11!M:M,0,0,1)</f>
        <v>0</v>
      </c>
      <c r="I13">
        <v>1.5843599999999998</v>
      </c>
    </row>
    <row r="14" spans="1:13" x14ac:dyDescent="0.25">
      <c r="A14" t="s">
        <v>52</v>
      </c>
      <c r="B14">
        <v>4.4156000000000004</v>
      </c>
      <c r="C14">
        <f>_xlfn.XLOOKUP(B14,RESULTADOS_12!D:D,RESULTADOS_12!B:B,0,0,1)</f>
        <v>70</v>
      </c>
      <c r="D14">
        <f>_xlfn.XLOOKUP(B14,RESULTADOS_12!D:D,RESULTADOS_12!L:L,0,0,1)</f>
        <v>2.5</v>
      </c>
      <c r="E14">
        <f>_xlfn.XLOOKUP(B14,RESULTADOS_12!D:D,RESULTADOS_12!I:I,0,0,1)</f>
        <v>54</v>
      </c>
      <c r="F14">
        <f>_xlfn.XLOOKUP(B14,RESULTADOS_12!D:D,RESULTADOS_12!F:F,0,0,1)</f>
        <v>18.86</v>
      </c>
      <c r="G14">
        <f>_xlfn.XLOOKUP(B14,RESULTADOS_12!D:D,RESULTADOS_12!M:M,0,0,1)</f>
        <v>0</v>
      </c>
      <c r="I14">
        <v>1.5896160000000001</v>
      </c>
    </row>
    <row r="15" spans="1:13" x14ac:dyDescent="0.25">
      <c r="A15" t="s">
        <v>53</v>
      </c>
      <c r="B15">
        <v>4.4255000000000004</v>
      </c>
      <c r="C15">
        <f>_xlfn.XLOOKUP(B15,RESULTADOS_13!D:D,RESULTADOS_13!B:B,0,0,1)</f>
        <v>75</v>
      </c>
      <c r="D15">
        <f>_xlfn.XLOOKUP(B15,RESULTADOS_13!D:D,RESULTADOS_13!L:L,0,0,1)</f>
        <v>2.5</v>
      </c>
      <c r="E15">
        <f>_xlfn.XLOOKUP(B15,RESULTADOS_13!D:D,RESULTADOS_13!I:I,0,0,1)</f>
        <v>51</v>
      </c>
      <c r="F15">
        <f>_xlfn.XLOOKUP(B15,RESULTADOS_13!D:D,RESULTADOS_13!F:F,0,0,1)</f>
        <v>18.760000000000002</v>
      </c>
      <c r="G15">
        <f>_xlfn.XLOOKUP(B15,RESULTADOS_13!D:D,RESULTADOS_13!M:M,0,0,1)</f>
        <v>12</v>
      </c>
      <c r="I15">
        <v>1.59318</v>
      </c>
    </row>
    <row r="16" spans="1:13" x14ac:dyDescent="0.25">
      <c r="A16" t="s">
        <v>54</v>
      </c>
      <c r="B16">
        <v>4.4306999999999999</v>
      </c>
      <c r="C16">
        <f>_xlfn.XLOOKUP(B16,RESULTADOS_14!D:D,RESULTADOS_14!B:B,0,0,1)</f>
        <v>80</v>
      </c>
      <c r="D16">
        <f>_xlfn.XLOOKUP(B16,RESULTADOS_14!D:D,RESULTADOS_14!L:L,0,0,1)</f>
        <v>3</v>
      </c>
      <c r="E16">
        <f>_xlfn.XLOOKUP(B16,RESULTADOS_14!D:D,RESULTADOS_14!I:I,0,0,1)</f>
        <v>48</v>
      </c>
      <c r="F16">
        <f>_xlfn.XLOOKUP(B16,RESULTADOS_14!D:D,RESULTADOS_14!F:F,0,0,1)</f>
        <v>18.7</v>
      </c>
      <c r="G16">
        <f>_xlfn.XLOOKUP(B16,RESULTADOS_14!D:D,RESULTADOS_14!M:M,0,0,1)</f>
        <v>0</v>
      </c>
      <c r="I16">
        <v>1.5950519999999999</v>
      </c>
    </row>
    <row r="17" spans="1:9" x14ac:dyDescent="0.25">
      <c r="A17" t="s">
        <v>55</v>
      </c>
      <c r="B17">
        <v>4.4482999999999997</v>
      </c>
      <c r="C17">
        <f>_xlfn.XLOOKUP(B17,RESULTADOS_15!D:D,RESULTADOS_15!B:B,0,0,1)</f>
        <v>85</v>
      </c>
      <c r="D17">
        <f>_xlfn.XLOOKUP(B17,RESULTADOS_15!D:D,RESULTADOS_15!L:L,0,0,1)</f>
        <v>3</v>
      </c>
      <c r="E17">
        <f>_xlfn.XLOOKUP(B17,RESULTADOS_15!D:D,RESULTADOS_15!I:I,0,0,1)</f>
        <v>45</v>
      </c>
      <c r="F17">
        <f>_xlfn.XLOOKUP(B17,RESULTADOS_15!D:D,RESULTADOS_15!F:F,0,0,1)</f>
        <v>18.579999999999998</v>
      </c>
      <c r="G17">
        <f>_xlfn.XLOOKUP(B17,RESULTADOS_15!D:D,RESULTADOS_15!M:M,0,0,1)</f>
        <v>6</v>
      </c>
      <c r="I17">
        <v>1.601388</v>
      </c>
    </row>
    <row r="18" spans="1:9" x14ac:dyDescent="0.25">
      <c r="A18" t="s">
        <v>56</v>
      </c>
      <c r="B18">
        <v>4.4448999999999996</v>
      </c>
      <c r="C18">
        <f>_xlfn.XLOOKUP(B18,RESULTADOS_16!D:D,RESULTADOS_16!B:B,0,0,1)</f>
        <v>90</v>
      </c>
      <c r="D18">
        <f>_xlfn.XLOOKUP(B18,RESULTADOS_16!D:D,RESULTADOS_16!L:L,0,0,1)</f>
        <v>3.25</v>
      </c>
      <c r="E18">
        <f>_xlfn.XLOOKUP(B18,RESULTADOS_16!D:D,RESULTADOS_16!I:I,0,0,1)</f>
        <v>43</v>
      </c>
      <c r="F18">
        <f>_xlfn.XLOOKUP(B18,RESULTADOS_16!D:D,RESULTADOS_16!F:F,0,0,1)</f>
        <v>18.55</v>
      </c>
      <c r="G18">
        <f>_xlfn.XLOOKUP(B18,RESULTADOS_16!D:D,RESULTADOS_16!M:M,0,0,1)</f>
        <v>9</v>
      </c>
      <c r="I18">
        <v>1.6001639999999997</v>
      </c>
    </row>
    <row r="19" spans="1:9" x14ac:dyDescent="0.25">
      <c r="A19" t="s">
        <v>57</v>
      </c>
      <c r="B19">
        <v>4.4614000000000003</v>
      </c>
      <c r="C19">
        <f>_xlfn.XLOOKUP(B19,RESULTADOS_17!D:D,RESULTADOS_17!B:B,0,0,1)</f>
        <v>95</v>
      </c>
      <c r="D19">
        <f>_xlfn.XLOOKUP(B19,RESULTADOS_17!D:D,RESULTADOS_17!L:L,0,0,1)</f>
        <v>3.75</v>
      </c>
      <c r="E19">
        <f>_xlfn.XLOOKUP(B19,RESULTADOS_17!D:D,RESULTADOS_17!I:I,0,0,1)</f>
        <v>40</v>
      </c>
      <c r="F19">
        <f>_xlfn.XLOOKUP(B19,RESULTADOS_17!D:D,RESULTADOS_17!F:F,0,0,1)</f>
        <v>18.46</v>
      </c>
      <c r="G19">
        <f>_xlfn.XLOOKUP(B19,RESULTADOS_17!D:D,RESULTADOS_17!M:M,0,0,1)</f>
        <v>0</v>
      </c>
      <c r="I19">
        <v>1.606104</v>
      </c>
    </row>
    <row r="20" spans="1:9" x14ac:dyDescent="0.25">
      <c r="A20" t="s">
        <v>58</v>
      </c>
      <c r="B20">
        <v>4.468</v>
      </c>
      <c r="C20">
        <f>_xlfn.XLOOKUP(B20,RESULTADOS_18!D:D,RESULTADOS_18!B:B,0,0,1)</f>
        <v>100</v>
      </c>
      <c r="D20">
        <f>_xlfn.XLOOKUP(B20,RESULTADOS_18!D:D,RESULTADOS_18!L:L,0,0,1)</f>
        <v>4</v>
      </c>
      <c r="E20">
        <f>_xlfn.XLOOKUP(B20,RESULTADOS_18!D:D,RESULTADOS_18!I:I,0,0,1)</f>
        <v>38</v>
      </c>
      <c r="F20">
        <f>_xlfn.XLOOKUP(B20,RESULTADOS_18!D:D,RESULTADOS_18!F:F,0,0,1)</f>
        <v>18.39</v>
      </c>
      <c r="G20">
        <f>_xlfn.XLOOKUP(B20,RESULTADOS_18!D:D,RESULTADOS_18!M:M,0,0,1)</f>
        <v>0</v>
      </c>
      <c r="I20">
        <v>1.6084800000000001</v>
      </c>
    </row>
    <row r="21" spans="1:9" x14ac:dyDescent="0.25">
      <c r="A21" t="s">
        <v>59</v>
      </c>
      <c r="B21">
        <v>4.4630000000000001</v>
      </c>
      <c r="C21">
        <f>_xlfn.XLOOKUP(B21,RESULTADOS_19!D:D,RESULTADOS_19!B:B,0,0,1)</f>
        <v>105</v>
      </c>
      <c r="D21">
        <f>_xlfn.XLOOKUP(B21,RESULTADOS_19!D:D,RESULTADOS_19!L:L,0,0,1)</f>
        <v>4</v>
      </c>
      <c r="E21">
        <f>_xlfn.XLOOKUP(B21,RESULTADOS_19!D:D,RESULTADOS_19!I:I,0,0,1)</f>
        <v>37</v>
      </c>
      <c r="F21">
        <f>_xlfn.XLOOKUP(B21,RESULTADOS_19!D:D,RESULTADOS_19!F:F,0,0,1)</f>
        <v>18.34</v>
      </c>
      <c r="G21">
        <f>_xlfn.XLOOKUP(B21,RESULTADOS_19!D:D,RESULTADOS_19!M:M,0,0,1)</f>
        <v>12</v>
      </c>
      <c r="I21">
        <v>1.6066800000000001</v>
      </c>
    </row>
    <row r="22" spans="1:9" x14ac:dyDescent="0.25">
      <c r="A22" t="s">
        <v>60</v>
      </c>
      <c r="B22">
        <v>4.4737999999999998</v>
      </c>
      <c r="C22">
        <f>_xlfn.XLOOKUP(B22,RESULTADOS_20!D:D,RESULTADOS_20!B:B,0,0,1)</f>
        <v>110</v>
      </c>
      <c r="D22">
        <f>_xlfn.XLOOKUP(B22,RESULTADOS_20!D:D,RESULTADOS_20!L:L,0,0,1)</f>
        <v>4.5</v>
      </c>
      <c r="E22">
        <f>_xlfn.XLOOKUP(B22,RESULTADOS_20!D:D,RESULTADOS_20!I:I,0,0,1)</f>
        <v>35</v>
      </c>
      <c r="F22">
        <f>_xlfn.XLOOKUP(B22,RESULTADOS_20!D:D,RESULTADOS_20!F:F,0,0,1)</f>
        <v>18.260000000000002</v>
      </c>
      <c r="G22">
        <f>_xlfn.XLOOKUP(B22,RESULTADOS_20!D:D,RESULTADOS_20!M:M,0,0,1)</f>
        <v>2</v>
      </c>
      <c r="I22">
        <v>1.6105679999999998</v>
      </c>
    </row>
    <row r="23" spans="1:9" x14ac:dyDescent="0.25">
      <c r="A23" t="s">
        <v>61</v>
      </c>
      <c r="B23">
        <v>4.4615999999999998</v>
      </c>
      <c r="C23">
        <f>_xlfn.XLOOKUP(B23,RESULTADOS_21!D:D,RESULTADOS_21!B:B,0,0,1)</f>
        <v>115</v>
      </c>
      <c r="D23">
        <f>_xlfn.XLOOKUP(B23,RESULTADOS_21!D:D,RESULTADOS_21!L:L,0,0,1)</f>
        <v>5</v>
      </c>
      <c r="E23">
        <f>_xlfn.XLOOKUP(B23,RESULTADOS_21!D:D,RESULTADOS_21!I:I,0,0,1)</f>
        <v>34</v>
      </c>
      <c r="F23">
        <f>_xlfn.XLOOKUP(B23,RESULTADOS_21!D:D,RESULTADOS_21!F:F,0,0,1)</f>
        <v>18.260000000000002</v>
      </c>
      <c r="G23">
        <f>_xlfn.XLOOKUP(B23,RESULTADOS_21!D:D,RESULTADOS_21!M:M,0,0,1)</f>
        <v>0</v>
      </c>
      <c r="I23">
        <v>1.6061759999999998</v>
      </c>
    </row>
    <row r="24" spans="1:9" x14ac:dyDescent="0.25">
      <c r="A24" t="s">
        <v>62</v>
      </c>
      <c r="B24">
        <v>4.4695</v>
      </c>
      <c r="C24">
        <f>_xlfn.XLOOKUP(B24,RESULTADOS_22!D:D,RESULTADOS_22!B:B,0,0,1)</f>
        <v>120</v>
      </c>
      <c r="D24">
        <f>_xlfn.XLOOKUP(B24,RESULTADOS_22!D:D,RESULTADOS_22!L:L,0,0,1)</f>
        <v>5.25</v>
      </c>
      <c r="E24">
        <f>_xlfn.XLOOKUP(B24,RESULTADOS_22!D:D,RESULTADOS_22!I:I,0,0,1)</f>
        <v>32</v>
      </c>
      <c r="F24">
        <f>_xlfn.XLOOKUP(B24,RESULTADOS_22!D:D,RESULTADOS_22!F:F,0,0,1)</f>
        <v>18.21</v>
      </c>
      <c r="G24">
        <f>_xlfn.XLOOKUP(B24,RESULTADOS_22!D:D,RESULTADOS_22!M:M,0,0,1)</f>
        <v>0</v>
      </c>
      <c r="I24">
        <v>1.6090199999999999</v>
      </c>
    </row>
    <row r="25" spans="1:9" x14ac:dyDescent="0.25">
      <c r="A25" t="s">
        <v>63</v>
      </c>
      <c r="B25">
        <v>4.4696999999999996</v>
      </c>
      <c r="C25">
        <f>_xlfn.XLOOKUP(B25,RESULTADOS_23!D:D,RESULTADOS_23!B:B,0,0,1)</f>
        <v>125</v>
      </c>
      <c r="D25">
        <f>_xlfn.XLOOKUP(B25,RESULTADOS_23!D:D,RESULTADOS_23!L:L,0,0,1)</f>
        <v>5.5</v>
      </c>
      <c r="E25">
        <f>_xlfn.XLOOKUP(B25,RESULTADOS_23!D:D,RESULTADOS_23!I:I,0,0,1)</f>
        <v>31</v>
      </c>
      <c r="F25">
        <f>_xlfn.XLOOKUP(B25,RESULTADOS_23!D:D,RESULTADOS_23!F:F,0,0,1)</f>
        <v>18.149999999999999</v>
      </c>
      <c r="G25">
        <f>_xlfn.XLOOKUP(B25,RESULTADOS_23!D:D,RESULTADOS_23!M:M,0,0,1)</f>
        <v>2</v>
      </c>
      <c r="I25">
        <v>1.609092</v>
      </c>
    </row>
    <row r="26" spans="1:9" x14ac:dyDescent="0.25">
      <c r="A26" t="s">
        <v>64</v>
      </c>
      <c r="B26">
        <v>4.4648000000000003</v>
      </c>
      <c r="C26">
        <f>_xlfn.XLOOKUP(B26,RESULTADOS_24!D:D,RESULTADOS_24!B:B,0,0,1)</f>
        <v>130</v>
      </c>
      <c r="D26">
        <f>_xlfn.XLOOKUP(B26,RESULTADOS_24!D:D,RESULTADOS_24!L:L,0,0,1)</f>
        <v>5.75</v>
      </c>
      <c r="E26">
        <f>_xlfn.XLOOKUP(B26,RESULTADOS_24!D:D,RESULTADOS_24!I:I,0,0,1)</f>
        <v>30</v>
      </c>
      <c r="F26">
        <f>_xlfn.XLOOKUP(B26,RESULTADOS_24!D:D,RESULTADOS_24!F:F,0,0,1)</f>
        <v>18.13</v>
      </c>
      <c r="G26">
        <f>_xlfn.XLOOKUP(B26,RESULTADOS_24!D:D,RESULTADOS_24!M:M,0,0,1)</f>
        <v>5</v>
      </c>
      <c r="I26">
        <v>1.6073279999999999</v>
      </c>
    </row>
    <row r="27" spans="1:9" x14ac:dyDescent="0.25">
      <c r="A27" t="s">
        <v>65</v>
      </c>
      <c r="B27">
        <v>4.4596999999999998</v>
      </c>
      <c r="C27">
        <f>_xlfn.XLOOKUP(B27,RESULTADOS_25!D:D,RESULTADOS_25!B:B,0,0,1)</f>
        <v>135</v>
      </c>
      <c r="D27">
        <f>_xlfn.XLOOKUP(B27,RESULTADOS_25!D:D,RESULTADOS_25!L:L,0,0,1)</f>
        <v>6</v>
      </c>
      <c r="E27">
        <f>_xlfn.XLOOKUP(B27,RESULTADOS_25!D:D,RESULTADOS_25!I:I,0,0,1)</f>
        <v>29</v>
      </c>
      <c r="F27">
        <f>_xlfn.XLOOKUP(B27,RESULTADOS_25!D:D,RESULTADOS_25!F:F,0,0,1)</f>
        <v>18.100000000000001</v>
      </c>
      <c r="G27">
        <f>_xlfn.XLOOKUP(B27,RESULTADOS_25!D:D,RESULTADOS_25!M:M,0,0,1)</f>
        <v>11</v>
      </c>
      <c r="I27">
        <v>1.6054919999999999</v>
      </c>
    </row>
    <row r="28" spans="1:9" x14ac:dyDescent="0.25">
      <c r="A28" t="s">
        <v>66</v>
      </c>
      <c r="B28">
        <v>4.4574999999999996</v>
      </c>
      <c r="C28">
        <f>_xlfn.XLOOKUP(B28,RESULTADOS_26!D:D,RESULTADOS_26!B:B,0,0,1)</f>
        <v>140</v>
      </c>
      <c r="D28">
        <f>_xlfn.XLOOKUP(B28,RESULTADOS_26!D:D,RESULTADOS_26!L:L,0,0,1)</f>
        <v>6.5</v>
      </c>
      <c r="E28">
        <f>_xlfn.XLOOKUP(B28,RESULTADOS_26!D:D,RESULTADOS_26!I:I,0,0,1)</f>
        <v>28</v>
      </c>
      <c r="F28">
        <f>_xlfn.XLOOKUP(B28,RESULTADOS_26!D:D,RESULTADOS_26!F:F,0,0,1)</f>
        <v>18.07</v>
      </c>
      <c r="G28">
        <f>_xlfn.XLOOKUP(B28,RESULTADOS_26!D:D,RESULTADOS_26!M:M,0,0,1)</f>
        <v>5</v>
      </c>
      <c r="I28">
        <v>1.6046999999999998</v>
      </c>
    </row>
    <row r="29" spans="1:9" x14ac:dyDescent="0.25">
      <c r="A29" t="s">
        <v>67</v>
      </c>
      <c r="B29">
        <v>4.4565999999999999</v>
      </c>
      <c r="C29">
        <f>_xlfn.XLOOKUP(B29,RESULTADOS_27!D:D,RESULTADOS_27!B:B,0,0,1)</f>
        <v>145</v>
      </c>
      <c r="D29">
        <f>_xlfn.XLOOKUP(B29,RESULTADOS_27!D:D,RESULTADOS_27!L:L,0,0,1)</f>
        <v>7</v>
      </c>
      <c r="E29">
        <f>_xlfn.XLOOKUP(B29,RESULTADOS_27!D:D,RESULTADOS_27!I:I,0,0,1)</f>
        <v>27</v>
      </c>
      <c r="F29">
        <f>_xlfn.XLOOKUP(B29,RESULTADOS_27!D:D,RESULTADOS_27!F:F,0,0,1)</f>
        <v>18.03</v>
      </c>
      <c r="G29">
        <f>_xlfn.XLOOKUP(B29,RESULTADOS_27!D:D,RESULTADOS_27!M:M,0,0,1)</f>
        <v>1</v>
      </c>
      <c r="I29">
        <v>1.604376</v>
      </c>
    </row>
    <row r="30" spans="1:9" x14ac:dyDescent="0.25">
      <c r="A30" t="s">
        <v>68</v>
      </c>
      <c r="B30">
        <v>4.4668000000000001</v>
      </c>
      <c r="C30">
        <f>_xlfn.XLOOKUP(B30,RESULTADOS_28!D:D,RESULTADOS_28!B:B,0,0,1)</f>
        <v>150</v>
      </c>
      <c r="D30">
        <f>_xlfn.XLOOKUP(B30,RESULTADOS_28!D:D,RESULTADOS_28!L:L,0,0,1)</f>
        <v>7.25</v>
      </c>
      <c r="E30">
        <f>_xlfn.XLOOKUP(B30,RESULTADOS_28!D:D,RESULTADOS_28!I:I,0,0,1)</f>
        <v>26</v>
      </c>
      <c r="F30">
        <f>_xlfn.XLOOKUP(B30,RESULTADOS_28!D:D,RESULTADOS_28!F:F,0,0,1)</f>
        <v>17.95</v>
      </c>
      <c r="G30">
        <f>_xlfn.XLOOKUP(B30,RESULTADOS_28!D:D,RESULTADOS_28!M:M,0,0,1)</f>
        <v>8</v>
      </c>
      <c r="I30">
        <v>1.6080479999999999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Z17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110</v>
      </c>
      <c r="C2" t="s">
        <v>26</v>
      </c>
      <c r="D2">
        <v>2.5937000000000001</v>
      </c>
      <c r="E2">
        <v>38.56</v>
      </c>
      <c r="F2">
        <v>25.01</v>
      </c>
      <c r="G2">
        <v>5.79</v>
      </c>
      <c r="H2">
        <v>0.08</v>
      </c>
      <c r="I2">
        <v>259</v>
      </c>
      <c r="J2">
        <v>213.37</v>
      </c>
      <c r="K2">
        <v>56.13</v>
      </c>
      <c r="L2">
        <v>1</v>
      </c>
      <c r="M2">
        <v>257</v>
      </c>
      <c r="N2">
        <v>46.25</v>
      </c>
      <c r="O2">
        <v>26550.29</v>
      </c>
      <c r="P2">
        <v>356.59</v>
      </c>
      <c r="Q2">
        <v>3700.19</v>
      </c>
      <c r="R2">
        <v>313.49</v>
      </c>
      <c r="S2">
        <v>60.59</v>
      </c>
      <c r="T2">
        <v>125455.46</v>
      </c>
      <c r="U2">
        <v>0.19</v>
      </c>
      <c r="V2">
        <v>0.69</v>
      </c>
      <c r="W2">
        <v>0.57999999999999996</v>
      </c>
      <c r="X2">
        <v>7.72</v>
      </c>
      <c r="Y2">
        <v>1</v>
      </c>
      <c r="Z2">
        <v>10</v>
      </c>
    </row>
    <row r="3" spans="1:26" x14ac:dyDescent="0.25">
      <c r="A3">
        <v>1</v>
      </c>
      <c r="B3">
        <v>110</v>
      </c>
      <c r="C3" t="s">
        <v>26</v>
      </c>
      <c r="D3">
        <v>3.0196999999999998</v>
      </c>
      <c r="E3">
        <v>33.119999999999997</v>
      </c>
      <c r="F3">
        <v>22.69</v>
      </c>
      <c r="G3">
        <v>7.36</v>
      </c>
      <c r="H3">
        <v>0.1</v>
      </c>
      <c r="I3">
        <v>185</v>
      </c>
      <c r="J3">
        <v>213.78</v>
      </c>
      <c r="K3">
        <v>56.13</v>
      </c>
      <c r="L3">
        <v>1.25</v>
      </c>
      <c r="M3">
        <v>183</v>
      </c>
      <c r="N3">
        <v>46.4</v>
      </c>
      <c r="O3">
        <v>26600.32</v>
      </c>
      <c r="P3">
        <v>318.70999999999998</v>
      </c>
      <c r="Q3">
        <v>3699.99</v>
      </c>
      <c r="R3">
        <v>237.35</v>
      </c>
      <c r="S3">
        <v>60.59</v>
      </c>
      <c r="T3">
        <v>87756.4</v>
      </c>
      <c r="U3">
        <v>0.26</v>
      </c>
      <c r="V3">
        <v>0.76</v>
      </c>
      <c r="W3">
        <v>0.46</v>
      </c>
      <c r="X3">
        <v>5.41</v>
      </c>
      <c r="Y3">
        <v>1</v>
      </c>
      <c r="Z3">
        <v>10</v>
      </c>
    </row>
    <row r="4" spans="1:26" x14ac:dyDescent="0.25">
      <c r="A4">
        <v>2</v>
      </c>
      <c r="B4">
        <v>110</v>
      </c>
      <c r="C4" t="s">
        <v>26</v>
      </c>
      <c r="D4">
        <v>3.3180000000000001</v>
      </c>
      <c r="E4">
        <v>30.14</v>
      </c>
      <c r="F4">
        <v>21.45</v>
      </c>
      <c r="G4">
        <v>8.94</v>
      </c>
      <c r="H4">
        <v>0.12</v>
      </c>
      <c r="I4">
        <v>144</v>
      </c>
      <c r="J4">
        <v>214.19</v>
      </c>
      <c r="K4">
        <v>56.13</v>
      </c>
      <c r="L4">
        <v>1.5</v>
      </c>
      <c r="M4">
        <v>142</v>
      </c>
      <c r="N4">
        <v>46.56</v>
      </c>
      <c r="O4">
        <v>26650.41</v>
      </c>
      <c r="P4">
        <v>296.58</v>
      </c>
      <c r="Q4">
        <v>3699.39</v>
      </c>
      <c r="R4">
        <v>196.7</v>
      </c>
      <c r="S4">
        <v>60.59</v>
      </c>
      <c r="T4">
        <v>67636.08</v>
      </c>
      <c r="U4">
        <v>0.31</v>
      </c>
      <c r="V4">
        <v>0.8</v>
      </c>
      <c r="W4">
        <v>0.4</v>
      </c>
      <c r="X4">
        <v>4.17</v>
      </c>
      <c r="Y4">
        <v>1</v>
      </c>
      <c r="Z4">
        <v>10</v>
      </c>
    </row>
    <row r="5" spans="1:26" x14ac:dyDescent="0.25">
      <c r="A5">
        <v>3</v>
      </c>
      <c r="B5">
        <v>110</v>
      </c>
      <c r="C5" t="s">
        <v>26</v>
      </c>
      <c r="D5">
        <v>3.5463</v>
      </c>
      <c r="E5">
        <v>28.2</v>
      </c>
      <c r="F5">
        <v>20.65</v>
      </c>
      <c r="G5">
        <v>10.59</v>
      </c>
      <c r="H5">
        <v>0.14000000000000001</v>
      </c>
      <c r="I5">
        <v>117</v>
      </c>
      <c r="J5">
        <v>214.59</v>
      </c>
      <c r="K5">
        <v>56.13</v>
      </c>
      <c r="L5">
        <v>1.75</v>
      </c>
      <c r="M5">
        <v>115</v>
      </c>
      <c r="N5">
        <v>46.72</v>
      </c>
      <c r="O5">
        <v>26700.55</v>
      </c>
      <c r="P5">
        <v>281.11</v>
      </c>
      <c r="Q5">
        <v>3699.11</v>
      </c>
      <c r="R5">
        <v>170.47</v>
      </c>
      <c r="S5">
        <v>60.59</v>
      </c>
      <c r="T5">
        <v>54653.96</v>
      </c>
      <c r="U5">
        <v>0.36</v>
      </c>
      <c r="V5">
        <v>0.83</v>
      </c>
      <c r="W5">
        <v>0.35</v>
      </c>
      <c r="X5">
        <v>3.37</v>
      </c>
      <c r="Y5">
        <v>1</v>
      </c>
      <c r="Z5">
        <v>10</v>
      </c>
    </row>
    <row r="6" spans="1:26" x14ac:dyDescent="0.25">
      <c r="A6">
        <v>4</v>
      </c>
      <c r="B6">
        <v>110</v>
      </c>
      <c r="C6" t="s">
        <v>26</v>
      </c>
      <c r="D6">
        <v>3.7233999999999998</v>
      </c>
      <c r="E6">
        <v>26.86</v>
      </c>
      <c r="F6">
        <v>20.11</v>
      </c>
      <c r="G6">
        <v>12.31</v>
      </c>
      <c r="H6">
        <v>0.17</v>
      </c>
      <c r="I6">
        <v>98</v>
      </c>
      <c r="J6">
        <v>215</v>
      </c>
      <c r="K6">
        <v>56.13</v>
      </c>
      <c r="L6">
        <v>2</v>
      </c>
      <c r="M6">
        <v>96</v>
      </c>
      <c r="N6">
        <v>46.87</v>
      </c>
      <c r="O6">
        <v>26750.75</v>
      </c>
      <c r="P6">
        <v>269.24</v>
      </c>
      <c r="Q6">
        <v>3699.13</v>
      </c>
      <c r="R6">
        <v>152.84</v>
      </c>
      <c r="S6">
        <v>60.59</v>
      </c>
      <c r="T6">
        <v>45934.559999999998</v>
      </c>
      <c r="U6">
        <v>0.4</v>
      </c>
      <c r="V6">
        <v>0.86</v>
      </c>
      <c r="W6">
        <v>0.32</v>
      </c>
      <c r="X6">
        <v>2.83</v>
      </c>
      <c r="Y6">
        <v>1</v>
      </c>
      <c r="Z6">
        <v>10</v>
      </c>
    </row>
    <row r="7" spans="1:26" x14ac:dyDescent="0.25">
      <c r="A7">
        <v>5</v>
      </c>
      <c r="B7">
        <v>110</v>
      </c>
      <c r="C7" t="s">
        <v>26</v>
      </c>
      <c r="D7">
        <v>3.8748999999999998</v>
      </c>
      <c r="E7">
        <v>25.81</v>
      </c>
      <c r="F7">
        <v>19.649999999999999</v>
      </c>
      <c r="G7">
        <v>14.03</v>
      </c>
      <c r="H7">
        <v>0.19</v>
      </c>
      <c r="I7">
        <v>84</v>
      </c>
      <c r="J7">
        <v>215.41</v>
      </c>
      <c r="K7">
        <v>56.13</v>
      </c>
      <c r="L7">
        <v>2.25</v>
      </c>
      <c r="M7">
        <v>82</v>
      </c>
      <c r="N7">
        <v>47.03</v>
      </c>
      <c r="O7">
        <v>26801</v>
      </c>
      <c r="P7">
        <v>258.33999999999997</v>
      </c>
      <c r="Q7">
        <v>3699.08</v>
      </c>
      <c r="R7">
        <v>137.77000000000001</v>
      </c>
      <c r="S7">
        <v>60.59</v>
      </c>
      <c r="T7">
        <v>38472.28</v>
      </c>
      <c r="U7">
        <v>0.44</v>
      </c>
      <c r="V7">
        <v>0.88</v>
      </c>
      <c r="W7">
        <v>0.3</v>
      </c>
      <c r="X7">
        <v>2.37</v>
      </c>
      <c r="Y7">
        <v>1</v>
      </c>
      <c r="Z7">
        <v>10</v>
      </c>
    </row>
    <row r="8" spans="1:26" x14ac:dyDescent="0.25">
      <c r="A8">
        <v>6</v>
      </c>
      <c r="B8">
        <v>110</v>
      </c>
      <c r="C8" t="s">
        <v>26</v>
      </c>
      <c r="D8">
        <v>3.9982000000000002</v>
      </c>
      <c r="E8">
        <v>25.01</v>
      </c>
      <c r="F8">
        <v>19.32</v>
      </c>
      <c r="G8">
        <v>15.88</v>
      </c>
      <c r="H8">
        <v>0.21</v>
      </c>
      <c r="I8">
        <v>73</v>
      </c>
      <c r="J8">
        <v>215.82</v>
      </c>
      <c r="K8">
        <v>56.13</v>
      </c>
      <c r="L8">
        <v>2.5</v>
      </c>
      <c r="M8">
        <v>71</v>
      </c>
      <c r="N8">
        <v>47.19</v>
      </c>
      <c r="O8">
        <v>26851.31</v>
      </c>
      <c r="P8">
        <v>249.3</v>
      </c>
      <c r="Q8">
        <v>3699.02</v>
      </c>
      <c r="R8">
        <v>127.23</v>
      </c>
      <c r="S8">
        <v>60.59</v>
      </c>
      <c r="T8">
        <v>33255.06</v>
      </c>
      <c r="U8">
        <v>0.48</v>
      </c>
      <c r="V8">
        <v>0.89</v>
      </c>
      <c r="W8">
        <v>0.27</v>
      </c>
      <c r="X8">
        <v>2.04</v>
      </c>
      <c r="Y8">
        <v>1</v>
      </c>
      <c r="Z8">
        <v>10</v>
      </c>
    </row>
    <row r="9" spans="1:26" x14ac:dyDescent="0.25">
      <c r="A9">
        <v>7</v>
      </c>
      <c r="B9">
        <v>110</v>
      </c>
      <c r="C9" t="s">
        <v>26</v>
      </c>
      <c r="D9">
        <v>4.1052</v>
      </c>
      <c r="E9">
        <v>24.36</v>
      </c>
      <c r="F9">
        <v>19.04</v>
      </c>
      <c r="G9">
        <v>17.850000000000001</v>
      </c>
      <c r="H9">
        <v>0.23</v>
      </c>
      <c r="I9">
        <v>64</v>
      </c>
      <c r="J9">
        <v>216.22</v>
      </c>
      <c r="K9">
        <v>56.13</v>
      </c>
      <c r="L9">
        <v>2.75</v>
      </c>
      <c r="M9">
        <v>62</v>
      </c>
      <c r="N9">
        <v>47.35</v>
      </c>
      <c r="O9">
        <v>26901.66</v>
      </c>
      <c r="P9">
        <v>240.86</v>
      </c>
      <c r="Q9">
        <v>3699.01</v>
      </c>
      <c r="R9">
        <v>118.02</v>
      </c>
      <c r="S9">
        <v>60.59</v>
      </c>
      <c r="T9">
        <v>28696.43</v>
      </c>
      <c r="U9">
        <v>0.51</v>
      </c>
      <c r="V9">
        <v>0.9</v>
      </c>
      <c r="W9">
        <v>0.27</v>
      </c>
      <c r="X9">
        <v>1.77</v>
      </c>
      <c r="Y9">
        <v>1</v>
      </c>
      <c r="Z9">
        <v>10</v>
      </c>
    </row>
    <row r="10" spans="1:26" x14ac:dyDescent="0.25">
      <c r="A10">
        <v>8</v>
      </c>
      <c r="B10">
        <v>110</v>
      </c>
      <c r="C10" t="s">
        <v>26</v>
      </c>
      <c r="D10">
        <v>4.2042000000000002</v>
      </c>
      <c r="E10">
        <v>23.79</v>
      </c>
      <c r="F10">
        <v>18.77</v>
      </c>
      <c r="G10">
        <v>19.75</v>
      </c>
      <c r="H10">
        <v>0.25</v>
      </c>
      <c r="I10">
        <v>57</v>
      </c>
      <c r="J10">
        <v>216.63</v>
      </c>
      <c r="K10">
        <v>56.13</v>
      </c>
      <c r="L10">
        <v>3</v>
      </c>
      <c r="M10">
        <v>55</v>
      </c>
      <c r="N10">
        <v>47.51</v>
      </c>
      <c r="O10">
        <v>26952.080000000002</v>
      </c>
      <c r="P10">
        <v>232.4</v>
      </c>
      <c r="Q10">
        <v>3698.78</v>
      </c>
      <c r="R10">
        <v>108.44</v>
      </c>
      <c r="S10">
        <v>60.59</v>
      </c>
      <c r="T10">
        <v>23940.42</v>
      </c>
      <c r="U10">
        <v>0.56000000000000005</v>
      </c>
      <c r="V10">
        <v>0.92</v>
      </c>
      <c r="W10">
        <v>0.26</v>
      </c>
      <c r="X10">
        <v>1.49</v>
      </c>
      <c r="Y10">
        <v>1</v>
      </c>
      <c r="Z10">
        <v>10</v>
      </c>
    </row>
    <row r="11" spans="1:26" x14ac:dyDescent="0.25">
      <c r="A11">
        <v>9</v>
      </c>
      <c r="B11">
        <v>110</v>
      </c>
      <c r="C11" t="s">
        <v>26</v>
      </c>
      <c r="D11">
        <v>4.2545999999999999</v>
      </c>
      <c r="E11">
        <v>23.5</v>
      </c>
      <c r="F11">
        <v>18.739999999999998</v>
      </c>
      <c r="G11">
        <v>22.04</v>
      </c>
      <c r="H11">
        <v>0.27</v>
      </c>
      <c r="I11">
        <v>51</v>
      </c>
      <c r="J11">
        <v>217.04</v>
      </c>
      <c r="K11">
        <v>56.13</v>
      </c>
      <c r="L11">
        <v>3.25</v>
      </c>
      <c r="M11">
        <v>49</v>
      </c>
      <c r="N11">
        <v>47.66</v>
      </c>
      <c r="O11">
        <v>27002.55</v>
      </c>
      <c r="P11">
        <v>226.56</v>
      </c>
      <c r="Q11">
        <v>3698.95</v>
      </c>
      <c r="R11">
        <v>109.43</v>
      </c>
      <c r="S11">
        <v>60.59</v>
      </c>
      <c r="T11">
        <v>24465.09</v>
      </c>
      <c r="U11">
        <v>0.55000000000000004</v>
      </c>
      <c r="V11">
        <v>0.92</v>
      </c>
      <c r="W11">
        <v>0.22</v>
      </c>
      <c r="X11">
        <v>1.46</v>
      </c>
      <c r="Y11">
        <v>1</v>
      </c>
      <c r="Z11">
        <v>10</v>
      </c>
    </row>
    <row r="12" spans="1:26" x14ac:dyDescent="0.25">
      <c r="A12">
        <v>10</v>
      </c>
      <c r="B12">
        <v>110</v>
      </c>
      <c r="C12" t="s">
        <v>26</v>
      </c>
      <c r="D12">
        <v>4.2923</v>
      </c>
      <c r="E12">
        <v>23.3</v>
      </c>
      <c r="F12">
        <v>18.7</v>
      </c>
      <c r="G12">
        <v>23.87</v>
      </c>
      <c r="H12">
        <v>0.28999999999999998</v>
      </c>
      <c r="I12">
        <v>47</v>
      </c>
      <c r="J12">
        <v>217.45</v>
      </c>
      <c r="K12">
        <v>56.13</v>
      </c>
      <c r="L12">
        <v>3.5</v>
      </c>
      <c r="M12">
        <v>45</v>
      </c>
      <c r="N12">
        <v>47.82</v>
      </c>
      <c r="O12">
        <v>27053.07</v>
      </c>
      <c r="P12">
        <v>221.34</v>
      </c>
      <c r="Q12">
        <v>3698.77</v>
      </c>
      <c r="R12">
        <v>107.21</v>
      </c>
      <c r="S12">
        <v>60.59</v>
      </c>
      <c r="T12">
        <v>23373.040000000001</v>
      </c>
      <c r="U12">
        <v>0.56999999999999995</v>
      </c>
      <c r="V12">
        <v>0.92</v>
      </c>
      <c r="W12">
        <v>0.24</v>
      </c>
      <c r="X12">
        <v>1.42</v>
      </c>
      <c r="Y12">
        <v>1</v>
      </c>
      <c r="Z12">
        <v>10</v>
      </c>
    </row>
    <row r="13" spans="1:26" x14ac:dyDescent="0.25">
      <c r="A13">
        <v>11</v>
      </c>
      <c r="B13">
        <v>110</v>
      </c>
      <c r="C13" t="s">
        <v>26</v>
      </c>
      <c r="D13">
        <v>4.3762999999999996</v>
      </c>
      <c r="E13">
        <v>22.85</v>
      </c>
      <c r="F13">
        <v>18.46</v>
      </c>
      <c r="G13">
        <v>26.38</v>
      </c>
      <c r="H13">
        <v>0.31</v>
      </c>
      <c r="I13">
        <v>42</v>
      </c>
      <c r="J13">
        <v>217.86</v>
      </c>
      <c r="K13">
        <v>56.13</v>
      </c>
      <c r="L13">
        <v>3.75</v>
      </c>
      <c r="M13">
        <v>40</v>
      </c>
      <c r="N13">
        <v>47.98</v>
      </c>
      <c r="O13">
        <v>27103.65</v>
      </c>
      <c r="P13">
        <v>213.12</v>
      </c>
      <c r="Q13">
        <v>3698.72</v>
      </c>
      <c r="R13">
        <v>99.42</v>
      </c>
      <c r="S13">
        <v>60.59</v>
      </c>
      <c r="T13">
        <v>19506.13</v>
      </c>
      <c r="U13">
        <v>0.61</v>
      </c>
      <c r="V13">
        <v>0.93</v>
      </c>
      <c r="W13">
        <v>0.23</v>
      </c>
      <c r="X13">
        <v>1.19</v>
      </c>
      <c r="Y13">
        <v>1</v>
      </c>
      <c r="Z13">
        <v>10</v>
      </c>
    </row>
    <row r="14" spans="1:26" x14ac:dyDescent="0.25">
      <c r="A14">
        <v>12</v>
      </c>
      <c r="B14">
        <v>110</v>
      </c>
      <c r="C14" t="s">
        <v>26</v>
      </c>
      <c r="D14">
        <v>4.4318</v>
      </c>
      <c r="E14">
        <v>22.56</v>
      </c>
      <c r="F14">
        <v>18.350000000000001</v>
      </c>
      <c r="G14">
        <v>28.97</v>
      </c>
      <c r="H14">
        <v>0.33</v>
      </c>
      <c r="I14">
        <v>38</v>
      </c>
      <c r="J14">
        <v>218.27</v>
      </c>
      <c r="K14">
        <v>56.13</v>
      </c>
      <c r="L14">
        <v>4</v>
      </c>
      <c r="M14">
        <v>31</v>
      </c>
      <c r="N14">
        <v>48.15</v>
      </c>
      <c r="O14">
        <v>27154.29</v>
      </c>
      <c r="P14">
        <v>205.48</v>
      </c>
      <c r="Q14">
        <v>3698.88</v>
      </c>
      <c r="R14">
        <v>95.32</v>
      </c>
      <c r="S14">
        <v>60.59</v>
      </c>
      <c r="T14">
        <v>17477.060000000001</v>
      </c>
      <c r="U14">
        <v>0.64</v>
      </c>
      <c r="V14">
        <v>0.94</v>
      </c>
      <c r="W14">
        <v>0.23</v>
      </c>
      <c r="X14">
        <v>1.07</v>
      </c>
      <c r="Y14">
        <v>1</v>
      </c>
      <c r="Z14">
        <v>10</v>
      </c>
    </row>
    <row r="15" spans="1:26" x14ac:dyDescent="0.25">
      <c r="A15">
        <v>13</v>
      </c>
      <c r="B15">
        <v>110</v>
      </c>
      <c r="C15" t="s">
        <v>26</v>
      </c>
      <c r="D15">
        <v>4.4541000000000004</v>
      </c>
      <c r="E15">
        <v>22.45</v>
      </c>
      <c r="F15">
        <v>18.32</v>
      </c>
      <c r="G15">
        <v>30.53</v>
      </c>
      <c r="H15">
        <v>0.35</v>
      </c>
      <c r="I15">
        <v>36</v>
      </c>
      <c r="J15">
        <v>218.68</v>
      </c>
      <c r="K15">
        <v>56.13</v>
      </c>
      <c r="L15">
        <v>4.25</v>
      </c>
      <c r="M15">
        <v>16</v>
      </c>
      <c r="N15">
        <v>48.31</v>
      </c>
      <c r="O15">
        <v>27204.98</v>
      </c>
      <c r="P15">
        <v>201</v>
      </c>
      <c r="Q15">
        <v>3698.69</v>
      </c>
      <c r="R15">
        <v>93.7</v>
      </c>
      <c r="S15">
        <v>60.59</v>
      </c>
      <c r="T15">
        <v>16674.439999999999</v>
      </c>
      <c r="U15">
        <v>0.65</v>
      </c>
      <c r="V15">
        <v>0.94</v>
      </c>
      <c r="W15">
        <v>0.25</v>
      </c>
      <c r="X15">
        <v>1.04</v>
      </c>
      <c r="Y15">
        <v>1</v>
      </c>
      <c r="Z15">
        <v>10</v>
      </c>
    </row>
    <row r="16" spans="1:26" x14ac:dyDescent="0.25">
      <c r="A16">
        <v>14</v>
      </c>
      <c r="B16">
        <v>110</v>
      </c>
      <c r="C16" t="s">
        <v>26</v>
      </c>
      <c r="D16">
        <v>4.4737999999999998</v>
      </c>
      <c r="E16">
        <v>22.35</v>
      </c>
      <c r="F16">
        <v>18.260000000000002</v>
      </c>
      <c r="G16">
        <v>31.31</v>
      </c>
      <c r="H16">
        <v>0.36</v>
      </c>
      <c r="I16">
        <v>35</v>
      </c>
      <c r="J16">
        <v>219.09</v>
      </c>
      <c r="K16">
        <v>56.13</v>
      </c>
      <c r="L16">
        <v>4.5</v>
      </c>
      <c r="M16">
        <v>2</v>
      </c>
      <c r="N16">
        <v>48.47</v>
      </c>
      <c r="O16">
        <v>27255.72</v>
      </c>
      <c r="P16">
        <v>199.02</v>
      </c>
      <c r="Q16">
        <v>3698.67</v>
      </c>
      <c r="R16">
        <v>91.27</v>
      </c>
      <c r="S16">
        <v>60.59</v>
      </c>
      <c r="T16">
        <v>15467.22</v>
      </c>
      <c r="U16">
        <v>0.66</v>
      </c>
      <c r="V16">
        <v>0.94</v>
      </c>
      <c r="W16">
        <v>0.26</v>
      </c>
      <c r="X16">
        <v>0.98</v>
      </c>
      <c r="Y16">
        <v>1</v>
      </c>
      <c r="Z16">
        <v>10</v>
      </c>
    </row>
    <row r="17" spans="1:26" x14ac:dyDescent="0.25">
      <c r="A17">
        <v>15</v>
      </c>
      <c r="B17">
        <v>110</v>
      </c>
      <c r="C17" t="s">
        <v>26</v>
      </c>
      <c r="D17">
        <v>4.4733999999999998</v>
      </c>
      <c r="E17">
        <v>22.35</v>
      </c>
      <c r="F17">
        <v>18.260000000000002</v>
      </c>
      <c r="G17">
        <v>31.31</v>
      </c>
      <c r="H17">
        <v>0.38</v>
      </c>
      <c r="I17">
        <v>35</v>
      </c>
      <c r="J17">
        <v>219.51</v>
      </c>
      <c r="K17">
        <v>56.13</v>
      </c>
      <c r="L17">
        <v>4.75</v>
      </c>
      <c r="M17">
        <v>0</v>
      </c>
      <c r="N17">
        <v>48.63</v>
      </c>
      <c r="O17">
        <v>27306.53</v>
      </c>
      <c r="P17">
        <v>199.47</v>
      </c>
      <c r="Q17">
        <v>3698.91</v>
      </c>
      <c r="R17">
        <v>91.27</v>
      </c>
      <c r="S17">
        <v>60.59</v>
      </c>
      <c r="T17">
        <v>15463.08</v>
      </c>
      <c r="U17">
        <v>0.66</v>
      </c>
      <c r="V17">
        <v>0.94</v>
      </c>
      <c r="W17">
        <v>0.26</v>
      </c>
      <c r="X17">
        <v>0.99</v>
      </c>
      <c r="Y17">
        <v>1</v>
      </c>
      <c r="Z17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Z29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150</v>
      </c>
      <c r="C2" t="s">
        <v>26</v>
      </c>
      <c r="D2">
        <v>1.9054</v>
      </c>
      <c r="E2">
        <v>52.48</v>
      </c>
      <c r="F2">
        <v>28.71</v>
      </c>
      <c r="G2">
        <v>4.6100000000000003</v>
      </c>
      <c r="H2">
        <v>0.06</v>
      </c>
      <c r="I2">
        <v>374</v>
      </c>
      <c r="J2">
        <v>296.64999999999998</v>
      </c>
      <c r="K2">
        <v>61.82</v>
      </c>
      <c r="L2">
        <v>1</v>
      </c>
      <c r="M2">
        <v>372</v>
      </c>
      <c r="N2">
        <v>83.83</v>
      </c>
      <c r="O2">
        <v>36821.519999999997</v>
      </c>
      <c r="P2">
        <v>513.04999999999995</v>
      </c>
      <c r="Q2">
        <v>3701.15</v>
      </c>
      <c r="R2">
        <v>434.97</v>
      </c>
      <c r="S2">
        <v>60.59</v>
      </c>
      <c r="T2">
        <v>185621.23</v>
      </c>
      <c r="U2">
        <v>0.14000000000000001</v>
      </c>
      <c r="V2">
        <v>0.6</v>
      </c>
      <c r="W2">
        <v>0.77</v>
      </c>
      <c r="X2">
        <v>11.42</v>
      </c>
      <c r="Y2">
        <v>1</v>
      </c>
      <c r="Z2">
        <v>10</v>
      </c>
    </row>
    <row r="3" spans="1:26" x14ac:dyDescent="0.25">
      <c r="A3">
        <v>1</v>
      </c>
      <c r="B3">
        <v>150</v>
      </c>
      <c r="C3" t="s">
        <v>26</v>
      </c>
      <c r="D3">
        <v>2.3692000000000002</v>
      </c>
      <c r="E3">
        <v>42.21</v>
      </c>
      <c r="F3">
        <v>24.93</v>
      </c>
      <c r="G3">
        <v>5.82</v>
      </c>
      <c r="H3">
        <v>7.0000000000000007E-2</v>
      </c>
      <c r="I3">
        <v>257</v>
      </c>
      <c r="J3">
        <v>297.17</v>
      </c>
      <c r="K3">
        <v>61.82</v>
      </c>
      <c r="L3">
        <v>1.25</v>
      </c>
      <c r="M3">
        <v>255</v>
      </c>
      <c r="N3">
        <v>84.1</v>
      </c>
      <c r="O3">
        <v>36885.699999999997</v>
      </c>
      <c r="P3">
        <v>441.81</v>
      </c>
      <c r="Q3">
        <v>3701.33</v>
      </c>
      <c r="R3">
        <v>311.11</v>
      </c>
      <c r="S3">
        <v>60.59</v>
      </c>
      <c r="T3">
        <v>124272.71</v>
      </c>
      <c r="U3">
        <v>0.19</v>
      </c>
      <c r="V3">
        <v>0.69</v>
      </c>
      <c r="W3">
        <v>0.56999999999999995</v>
      </c>
      <c r="X3">
        <v>7.65</v>
      </c>
      <c r="Y3">
        <v>1</v>
      </c>
      <c r="Z3">
        <v>10</v>
      </c>
    </row>
    <row r="4" spans="1:26" x14ac:dyDescent="0.25">
      <c r="A4">
        <v>2</v>
      </c>
      <c r="B4">
        <v>150</v>
      </c>
      <c r="C4" t="s">
        <v>26</v>
      </c>
      <c r="D4">
        <v>2.7096</v>
      </c>
      <c r="E4">
        <v>36.909999999999997</v>
      </c>
      <c r="F4">
        <v>23.02</v>
      </c>
      <c r="G4">
        <v>7.05</v>
      </c>
      <c r="H4">
        <v>0.09</v>
      </c>
      <c r="I4">
        <v>196</v>
      </c>
      <c r="J4">
        <v>297.7</v>
      </c>
      <c r="K4">
        <v>61.82</v>
      </c>
      <c r="L4">
        <v>1.5</v>
      </c>
      <c r="M4">
        <v>194</v>
      </c>
      <c r="N4">
        <v>84.37</v>
      </c>
      <c r="O4">
        <v>36949.99</v>
      </c>
      <c r="P4">
        <v>404.58</v>
      </c>
      <c r="Q4">
        <v>3699.95</v>
      </c>
      <c r="R4">
        <v>248.39</v>
      </c>
      <c r="S4">
        <v>60.59</v>
      </c>
      <c r="T4">
        <v>93222.48</v>
      </c>
      <c r="U4">
        <v>0.24</v>
      </c>
      <c r="V4">
        <v>0.75</v>
      </c>
      <c r="W4">
        <v>0.47</v>
      </c>
      <c r="X4">
        <v>5.74</v>
      </c>
      <c r="Y4">
        <v>1</v>
      </c>
      <c r="Z4">
        <v>10</v>
      </c>
    </row>
    <row r="5" spans="1:26" x14ac:dyDescent="0.25">
      <c r="A5">
        <v>3</v>
      </c>
      <c r="B5">
        <v>150</v>
      </c>
      <c r="C5" t="s">
        <v>26</v>
      </c>
      <c r="D5">
        <v>2.9632000000000001</v>
      </c>
      <c r="E5">
        <v>33.75</v>
      </c>
      <c r="F5">
        <v>21.92</v>
      </c>
      <c r="G5">
        <v>8.27</v>
      </c>
      <c r="H5">
        <v>0.1</v>
      </c>
      <c r="I5">
        <v>159</v>
      </c>
      <c r="J5">
        <v>298.22000000000003</v>
      </c>
      <c r="K5">
        <v>61.82</v>
      </c>
      <c r="L5">
        <v>1.75</v>
      </c>
      <c r="M5">
        <v>157</v>
      </c>
      <c r="N5">
        <v>84.65</v>
      </c>
      <c r="O5">
        <v>37014.39</v>
      </c>
      <c r="P5">
        <v>382.04</v>
      </c>
      <c r="Q5">
        <v>3699.3</v>
      </c>
      <c r="R5">
        <v>212.34</v>
      </c>
      <c r="S5">
        <v>60.59</v>
      </c>
      <c r="T5">
        <v>75381.45</v>
      </c>
      <c r="U5">
        <v>0.28999999999999998</v>
      </c>
      <c r="V5">
        <v>0.79</v>
      </c>
      <c r="W5">
        <v>0.41</v>
      </c>
      <c r="X5">
        <v>4.6399999999999997</v>
      </c>
      <c r="Y5">
        <v>1</v>
      </c>
      <c r="Z5">
        <v>10</v>
      </c>
    </row>
    <row r="6" spans="1:26" x14ac:dyDescent="0.25">
      <c r="A6">
        <v>4</v>
      </c>
      <c r="B6">
        <v>150</v>
      </c>
      <c r="C6" t="s">
        <v>26</v>
      </c>
      <c r="D6">
        <v>3.1738</v>
      </c>
      <c r="E6">
        <v>31.51</v>
      </c>
      <c r="F6">
        <v>21.12</v>
      </c>
      <c r="G6">
        <v>9.5299999999999994</v>
      </c>
      <c r="H6">
        <v>0.12</v>
      </c>
      <c r="I6">
        <v>133</v>
      </c>
      <c r="J6">
        <v>298.74</v>
      </c>
      <c r="K6">
        <v>61.82</v>
      </c>
      <c r="L6">
        <v>2</v>
      </c>
      <c r="M6">
        <v>131</v>
      </c>
      <c r="N6">
        <v>84.92</v>
      </c>
      <c r="O6">
        <v>37078.910000000003</v>
      </c>
      <c r="P6">
        <v>365.12</v>
      </c>
      <c r="Q6">
        <v>3699.46</v>
      </c>
      <c r="R6">
        <v>186.31</v>
      </c>
      <c r="S6">
        <v>60.59</v>
      </c>
      <c r="T6">
        <v>62493.94</v>
      </c>
      <c r="U6">
        <v>0.33</v>
      </c>
      <c r="V6">
        <v>0.82</v>
      </c>
      <c r="W6">
        <v>0.37</v>
      </c>
      <c r="X6">
        <v>3.84</v>
      </c>
      <c r="Y6">
        <v>1</v>
      </c>
      <c r="Z6">
        <v>10</v>
      </c>
    </row>
    <row r="7" spans="1:26" x14ac:dyDescent="0.25">
      <c r="A7">
        <v>5</v>
      </c>
      <c r="B7">
        <v>150</v>
      </c>
      <c r="C7" t="s">
        <v>26</v>
      </c>
      <c r="D7">
        <v>3.3473000000000002</v>
      </c>
      <c r="E7">
        <v>29.87</v>
      </c>
      <c r="F7">
        <v>20.54</v>
      </c>
      <c r="G7">
        <v>10.81</v>
      </c>
      <c r="H7">
        <v>0.13</v>
      </c>
      <c r="I7">
        <v>114</v>
      </c>
      <c r="J7">
        <v>299.26</v>
      </c>
      <c r="K7">
        <v>61.82</v>
      </c>
      <c r="L7">
        <v>2.25</v>
      </c>
      <c r="M7">
        <v>112</v>
      </c>
      <c r="N7">
        <v>85.19</v>
      </c>
      <c r="O7">
        <v>37143.54</v>
      </c>
      <c r="P7">
        <v>352.21</v>
      </c>
      <c r="Q7">
        <v>3699.17</v>
      </c>
      <c r="R7">
        <v>167.14</v>
      </c>
      <c r="S7">
        <v>60.59</v>
      </c>
      <c r="T7">
        <v>53004.7</v>
      </c>
      <c r="U7">
        <v>0.36</v>
      </c>
      <c r="V7">
        <v>0.84</v>
      </c>
      <c r="W7">
        <v>0.35</v>
      </c>
      <c r="X7">
        <v>3.27</v>
      </c>
      <c r="Y7">
        <v>1</v>
      </c>
      <c r="Z7">
        <v>10</v>
      </c>
    </row>
    <row r="8" spans="1:26" x14ac:dyDescent="0.25">
      <c r="A8">
        <v>6</v>
      </c>
      <c r="B8">
        <v>150</v>
      </c>
      <c r="C8" t="s">
        <v>26</v>
      </c>
      <c r="D8">
        <v>3.4834999999999998</v>
      </c>
      <c r="E8">
        <v>28.71</v>
      </c>
      <c r="F8">
        <v>20.149999999999999</v>
      </c>
      <c r="G8">
        <v>12.09</v>
      </c>
      <c r="H8">
        <v>0.15</v>
      </c>
      <c r="I8">
        <v>100</v>
      </c>
      <c r="J8">
        <v>299.79000000000002</v>
      </c>
      <c r="K8">
        <v>61.82</v>
      </c>
      <c r="L8">
        <v>2.5</v>
      </c>
      <c r="M8">
        <v>98</v>
      </c>
      <c r="N8">
        <v>85.47</v>
      </c>
      <c r="O8">
        <v>37208.42</v>
      </c>
      <c r="P8">
        <v>342.75</v>
      </c>
      <c r="Q8">
        <v>3699.2</v>
      </c>
      <c r="R8">
        <v>154.44</v>
      </c>
      <c r="S8">
        <v>60.59</v>
      </c>
      <c r="T8">
        <v>46726.94</v>
      </c>
      <c r="U8">
        <v>0.39</v>
      </c>
      <c r="V8">
        <v>0.85</v>
      </c>
      <c r="W8">
        <v>0.33</v>
      </c>
      <c r="X8">
        <v>2.88</v>
      </c>
      <c r="Y8">
        <v>1</v>
      </c>
      <c r="Z8">
        <v>10</v>
      </c>
    </row>
    <row r="9" spans="1:26" x14ac:dyDescent="0.25">
      <c r="A9">
        <v>7</v>
      </c>
      <c r="B9">
        <v>150</v>
      </c>
      <c r="C9" t="s">
        <v>26</v>
      </c>
      <c r="D9">
        <v>3.6150000000000002</v>
      </c>
      <c r="E9">
        <v>27.66</v>
      </c>
      <c r="F9">
        <v>19.78</v>
      </c>
      <c r="G9">
        <v>13.48</v>
      </c>
      <c r="H9">
        <v>0.16</v>
      </c>
      <c r="I9">
        <v>88</v>
      </c>
      <c r="J9">
        <v>300.32</v>
      </c>
      <c r="K9">
        <v>61.82</v>
      </c>
      <c r="L9">
        <v>2.75</v>
      </c>
      <c r="M9">
        <v>86</v>
      </c>
      <c r="N9">
        <v>85.74</v>
      </c>
      <c r="O9">
        <v>37273.29</v>
      </c>
      <c r="P9">
        <v>333.03</v>
      </c>
      <c r="Q9">
        <v>3699.05</v>
      </c>
      <c r="R9">
        <v>142.13999999999999</v>
      </c>
      <c r="S9">
        <v>60.59</v>
      </c>
      <c r="T9">
        <v>40636.949999999997</v>
      </c>
      <c r="U9">
        <v>0.43</v>
      </c>
      <c r="V9">
        <v>0.87</v>
      </c>
      <c r="W9">
        <v>0.3</v>
      </c>
      <c r="X9">
        <v>2.5</v>
      </c>
      <c r="Y9">
        <v>1</v>
      </c>
      <c r="Z9">
        <v>10</v>
      </c>
    </row>
    <row r="10" spans="1:26" x14ac:dyDescent="0.25">
      <c r="A10">
        <v>8</v>
      </c>
      <c r="B10">
        <v>150</v>
      </c>
      <c r="C10" t="s">
        <v>26</v>
      </c>
      <c r="D10">
        <v>3.7204000000000002</v>
      </c>
      <c r="E10">
        <v>26.88</v>
      </c>
      <c r="F10">
        <v>19.489999999999998</v>
      </c>
      <c r="G10">
        <v>14.8</v>
      </c>
      <c r="H10">
        <v>0.18</v>
      </c>
      <c r="I10">
        <v>79</v>
      </c>
      <c r="J10">
        <v>300.83999999999997</v>
      </c>
      <c r="K10">
        <v>61.82</v>
      </c>
      <c r="L10">
        <v>3</v>
      </c>
      <c r="M10">
        <v>77</v>
      </c>
      <c r="N10">
        <v>86.02</v>
      </c>
      <c r="O10">
        <v>37338.269999999997</v>
      </c>
      <c r="P10">
        <v>325.38</v>
      </c>
      <c r="Q10">
        <v>3699.11</v>
      </c>
      <c r="R10">
        <v>132.88</v>
      </c>
      <c r="S10">
        <v>60.59</v>
      </c>
      <c r="T10">
        <v>36049.78</v>
      </c>
      <c r="U10">
        <v>0.46</v>
      </c>
      <c r="V10">
        <v>0.88</v>
      </c>
      <c r="W10">
        <v>0.28999999999999998</v>
      </c>
      <c r="X10">
        <v>2.21</v>
      </c>
      <c r="Y10">
        <v>1</v>
      </c>
      <c r="Z10">
        <v>10</v>
      </c>
    </row>
    <row r="11" spans="1:26" x14ac:dyDescent="0.25">
      <c r="A11">
        <v>9</v>
      </c>
      <c r="B11">
        <v>150</v>
      </c>
      <c r="C11" t="s">
        <v>26</v>
      </c>
      <c r="D11">
        <v>3.8045</v>
      </c>
      <c r="E11">
        <v>26.28</v>
      </c>
      <c r="F11">
        <v>19.29</v>
      </c>
      <c r="G11">
        <v>16.07</v>
      </c>
      <c r="H11">
        <v>0.19</v>
      </c>
      <c r="I11">
        <v>72</v>
      </c>
      <c r="J11">
        <v>301.37</v>
      </c>
      <c r="K11">
        <v>61.82</v>
      </c>
      <c r="L11">
        <v>3.25</v>
      </c>
      <c r="M11">
        <v>70</v>
      </c>
      <c r="N11">
        <v>86.3</v>
      </c>
      <c r="O11">
        <v>37403.379999999997</v>
      </c>
      <c r="P11">
        <v>319.06</v>
      </c>
      <c r="Q11">
        <v>3699.07</v>
      </c>
      <c r="R11">
        <v>126.11</v>
      </c>
      <c r="S11">
        <v>60.59</v>
      </c>
      <c r="T11">
        <v>32699.06</v>
      </c>
      <c r="U11">
        <v>0.48</v>
      </c>
      <c r="V11">
        <v>0.89</v>
      </c>
      <c r="W11">
        <v>0.28000000000000003</v>
      </c>
      <c r="X11">
        <v>2.0099999999999998</v>
      </c>
      <c r="Y11">
        <v>1</v>
      </c>
      <c r="Z11">
        <v>10</v>
      </c>
    </row>
    <row r="12" spans="1:26" x14ac:dyDescent="0.25">
      <c r="A12">
        <v>10</v>
      </c>
      <c r="B12">
        <v>150</v>
      </c>
      <c r="C12" t="s">
        <v>26</v>
      </c>
      <c r="D12">
        <v>3.8940000000000001</v>
      </c>
      <c r="E12">
        <v>25.68</v>
      </c>
      <c r="F12">
        <v>19.07</v>
      </c>
      <c r="G12">
        <v>17.600000000000001</v>
      </c>
      <c r="H12">
        <v>0.21</v>
      </c>
      <c r="I12">
        <v>65</v>
      </c>
      <c r="J12">
        <v>301.89999999999998</v>
      </c>
      <c r="K12">
        <v>61.82</v>
      </c>
      <c r="L12">
        <v>3.5</v>
      </c>
      <c r="M12">
        <v>63</v>
      </c>
      <c r="N12">
        <v>86.58</v>
      </c>
      <c r="O12">
        <v>37468.6</v>
      </c>
      <c r="P12">
        <v>312.26</v>
      </c>
      <c r="Q12">
        <v>3698.88</v>
      </c>
      <c r="R12">
        <v>118.86</v>
      </c>
      <c r="S12">
        <v>60.59</v>
      </c>
      <c r="T12">
        <v>29111.75</v>
      </c>
      <c r="U12">
        <v>0.51</v>
      </c>
      <c r="V12">
        <v>0.9</v>
      </c>
      <c r="W12">
        <v>0.27</v>
      </c>
      <c r="X12">
        <v>1.79</v>
      </c>
      <c r="Y12">
        <v>1</v>
      </c>
      <c r="Z12">
        <v>10</v>
      </c>
    </row>
    <row r="13" spans="1:26" x14ac:dyDescent="0.25">
      <c r="A13">
        <v>11</v>
      </c>
      <c r="B13">
        <v>150</v>
      </c>
      <c r="C13" t="s">
        <v>26</v>
      </c>
      <c r="D13">
        <v>3.9626000000000001</v>
      </c>
      <c r="E13">
        <v>25.24</v>
      </c>
      <c r="F13">
        <v>18.91</v>
      </c>
      <c r="G13">
        <v>18.91</v>
      </c>
      <c r="H13">
        <v>0.22</v>
      </c>
      <c r="I13">
        <v>60</v>
      </c>
      <c r="J13">
        <v>302.43</v>
      </c>
      <c r="K13">
        <v>61.82</v>
      </c>
      <c r="L13">
        <v>3.75</v>
      </c>
      <c r="M13">
        <v>58</v>
      </c>
      <c r="N13">
        <v>86.86</v>
      </c>
      <c r="O13">
        <v>37533.94</v>
      </c>
      <c r="P13">
        <v>306.87</v>
      </c>
      <c r="Q13">
        <v>3698.9</v>
      </c>
      <c r="R13">
        <v>113.46</v>
      </c>
      <c r="S13">
        <v>60.59</v>
      </c>
      <c r="T13">
        <v>26435.040000000001</v>
      </c>
      <c r="U13">
        <v>0.53</v>
      </c>
      <c r="V13">
        <v>0.91</v>
      </c>
      <c r="W13">
        <v>0.26</v>
      </c>
      <c r="X13">
        <v>1.63</v>
      </c>
      <c r="Y13">
        <v>1</v>
      </c>
      <c r="Z13">
        <v>10</v>
      </c>
    </row>
    <row r="14" spans="1:26" x14ac:dyDescent="0.25">
      <c r="A14">
        <v>12</v>
      </c>
      <c r="B14">
        <v>150</v>
      </c>
      <c r="C14" t="s">
        <v>26</v>
      </c>
      <c r="D14">
        <v>4.0602</v>
      </c>
      <c r="E14">
        <v>24.63</v>
      </c>
      <c r="F14">
        <v>18.579999999999998</v>
      </c>
      <c r="G14">
        <v>20.27</v>
      </c>
      <c r="H14">
        <v>0.24</v>
      </c>
      <c r="I14">
        <v>55</v>
      </c>
      <c r="J14">
        <v>302.95999999999998</v>
      </c>
      <c r="K14">
        <v>61.82</v>
      </c>
      <c r="L14">
        <v>4</v>
      </c>
      <c r="M14">
        <v>53</v>
      </c>
      <c r="N14">
        <v>87.14</v>
      </c>
      <c r="O14">
        <v>37599.4</v>
      </c>
      <c r="P14">
        <v>297.36</v>
      </c>
      <c r="Q14">
        <v>3699.09</v>
      </c>
      <c r="R14">
        <v>102.34</v>
      </c>
      <c r="S14">
        <v>60.59</v>
      </c>
      <c r="T14">
        <v>20899.78</v>
      </c>
      <c r="U14">
        <v>0.59</v>
      </c>
      <c r="V14">
        <v>0.93</v>
      </c>
      <c r="W14">
        <v>0.24</v>
      </c>
      <c r="X14">
        <v>1.3</v>
      </c>
      <c r="Y14">
        <v>1</v>
      </c>
      <c r="Z14">
        <v>10</v>
      </c>
    </row>
    <row r="15" spans="1:26" x14ac:dyDescent="0.25">
      <c r="A15">
        <v>13</v>
      </c>
      <c r="B15">
        <v>150</v>
      </c>
      <c r="C15" t="s">
        <v>26</v>
      </c>
      <c r="D15">
        <v>4.0628000000000002</v>
      </c>
      <c r="E15">
        <v>24.61</v>
      </c>
      <c r="F15">
        <v>18.73</v>
      </c>
      <c r="G15">
        <v>21.61</v>
      </c>
      <c r="H15">
        <v>0.25</v>
      </c>
      <c r="I15">
        <v>52</v>
      </c>
      <c r="J15">
        <v>303.49</v>
      </c>
      <c r="K15">
        <v>61.82</v>
      </c>
      <c r="L15">
        <v>4.25</v>
      </c>
      <c r="M15">
        <v>50</v>
      </c>
      <c r="N15">
        <v>87.42</v>
      </c>
      <c r="O15">
        <v>37664.980000000003</v>
      </c>
      <c r="P15">
        <v>297.13</v>
      </c>
      <c r="Q15">
        <v>3698.87</v>
      </c>
      <c r="R15">
        <v>108.9</v>
      </c>
      <c r="S15">
        <v>60.59</v>
      </c>
      <c r="T15">
        <v>24195.08</v>
      </c>
      <c r="U15">
        <v>0.56000000000000005</v>
      </c>
      <c r="V15">
        <v>0.92</v>
      </c>
      <c r="W15">
        <v>0.22</v>
      </c>
      <c r="X15">
        <v>1.45</v>
      </c>
      <c r="Y15">
        <v>1</v>
      </c>
      <c r="Z15">
        <v>10</v>
      </c>
    </row>
    <row r="16" spans="1:26" x14ac:dyDescent="0.25">
      <c r="A16">
        <v>14</v>
      </c>
      <c r="B16">
        <v>150</v>
      </c>
      <c r="C16" t="s">
        <v>26</v>
      </c>
      <c r="D16">
        <v>4.0693000000000001</v>
      </c>
      <c r="E16">
        <v>24.57</v>
      </c>
      <c r="F16">
        <v>18.850000000000001</v>
      </c>
      <c r="G16">
        <v>23.09</v>
      </c>
      <c r="H16">
        <v>0.26</v>
      </c>
      <c r="I16">
        <v>49</v>
      </c>
      <c r="J16">
        <v>304.02999999999997</v>
      </c>
      <c r="K16">
        <v>61.82</v>
      </c>
      <c r="L16">
        <v>4.5</v>
      </c>
      <c r="M16">
        <v>47</v>
      </c>
      <c r="N16">
        <v>87.7</v>
      </c>
      <c r="O16">
        <v>37730.68</v>
      </c>
      <c r="P16">
        <v>297.52999999999997</v>
      </c>
      <c r="Q16">
        <v>3699.24</v>
      </c>
      <c r="R16">
        <v>112.46</v>
      </c>
      <c r="S16">
        <v>60.59</v>
      </c>
      <c r="T16">
        <v>25990.83</v>
      </c>
      <c r="U16">
        <v>0.54</v>
      </c>
      <c r="V16">
        <v>0.91</v>
      </c>
      <c r="W16">
        <v>0.25</v>
      </c>
      <c r="X16">
        <v>1.58</v>
      </c>
      <c r="Y16">
        <v>1</v>
      </c>
      <c r="Z16">
        <v>10</v>
      </c>
    </row>
    <row r="17" spans="1:26" x14ac:dyDescent="0.25">
      <c r="A17">
        <v>15</v>
      </c>
      <c r="B17">
        <v>150</v>
      </c>
      <c r="C17" t="s">
        <v>26</v>
      </c>
      <c r="D17">
        <v>4.1532999999999998</v>
      </c>
      <c r="E17">
        <v>24.08</v>
      </c>
      <c r="F17">
        <v>18.579999999999998</v>
      </c>
      <c r="G17">
        <v>24.77</v>
      </c>
      <c r="H17">
        <v>0.28000000000000003</v>
      </c>
      <c r="I17">
        <v>45</v>
      </c>
      <c r="J17">
        <v>304.56</v>
      </c>
      <c r="K17">
        <v>61.82</v>
      </c>
      <c r="L17">
        <v>4.75</v>
      </c>
      <c r="M17">
        <v>43</v>
      </c>
      <c r="N17">
        <v>87.99</v>
      </c>
      <c r="O17">
        <v>37796.51</v>
      </c>
      <c r="P17">
        <v>289.07</v>
      </c>
      <c r="Q17">
        <v>3699.06</v>
      </c>
      <c r="R17">
        <v>103.27</v>
      </c>
      <c r="S17">
        <v>60.59</v>
      </c>
      <c r="T17">
        <v>21417.45</v>
      </c>
      <c r="U17">
        <v>0.59</v>
      </c>
      <c r="V17">
        <v>0.93</v>
      </c>
      <c r="W17">
        <v>0.23</v>
      </c>
      <c r="X17">
        <v>1.3</v>
      </c>
      <c r="Y17">
        <v>1</v>
      </c>
      <c r="Z17">
        <v>10</v>
      </c>
    </row>
    <row r="18" spans="1:26" x14ac:dyDescent="0.25">
      <c r="A18">
        <v>16</v>
      </c>
      <c r="B18">
        <v>150</v>
      </c>
      <c r="C18" t="s">
        <v>26</v>
      </c>
      <c r="D18">
        <v>4.2020999999999997</v>
      </c>
      <c r="E18">
        <v>23.8</v>
      </c>
      <c r="F18">
        <v>18.47</v>
      </c>
      <c r="G18">
        <v>26.38</v>
      </c>
      <c r="H18">
        <v>0.28999999999999998</v>
      </c>
      <c r="I18">
        <v>42</v>
      </c>
      <c r="J18">
        <v>305.08999999999997</v>
      </c>
      <c r="K18">
        <v>61.82</v>
      </c>
      <c r="L18">
        <v>5</v>
      </c>
      <c r="M18">
        <v>40</v>
      </c>
      <c r="N18">
        <v>88.27</v>
      </c>
      <c r="O18">
        <v>37862.449999999997</v>
      </c>
      <c r="P18">
        <v>284.33999999999997</v>
      </c>
      <c r="Q18">
        <v>3699.2</v>
      </c>
      <c r="R18">
        <v>99.39</v>
      </c>
      <c r="S18">
        <v>60.59</v>
      </c>
      <c r="T18">
        <v>19490.95</v>
      </c>
      <c r="U18">
        <v>0.61</v>
      </c>
      <c r="V18">
        <v>0.93</v>
      </c>
      <c r="W18">
        <v>0.23</v>
      </c>
      <c r="X18">
        <v>1.19</v>
      </c>
      <c r="Y18">
        <v>1</v>
      </c>
      <c r="Z18">
        <v>10</v>
      </c>
    </row>
    <row r="19" spans="1:26" x14ac:dyDescent="0.25">
      <c r="A19">
        <v>17</v>
      </c>
      <c r="B19">
        <v>150</v>
      </c>
      <c r="C19" t="s">
        <v>26</v>
      </c>
      <c r="D19">
        <v>4.2325999999999997</v>
      </c>
      <c r="E19">
        <v>23.63</v>
      </c>
      <c r="F19">
        <v>18.41</v>
      </c>
      <c r="G19">
        <v>27.61</v>
      </c>
      <c r="H19">
        <v>0.31</v>
      </c>
      <c r="I19">
        <v>40</v>
      </c>
      <c r="J19">
        <v>305.63</v>
      </c>
      <c r="K19">
        <v>61.82</v>
      </c>
      <c r="L19">
        <v>5.25</v>
      </c>
      <c r="M19">
        <v>38</v>
      </c>
      <c r="N19">
        <v>88.56</v>
      </c>
      <c r="O19">
        <v>37928.519999999997</v>
      </c>
      <c r="P19">
        <v>279.87</v>
      </c>
      <c r="Q19">
        <v>3698.93</v>
      </c>
      <c r="R19">
        <v>97.67</v>
      </c>
      <c r="S19">
        <v>60.59</v>
      </c>
      <c r="T19">
        <v>18639.32</v>
      </c>
      <c r="U19">
        <v>0.62</v>
      </c>
      <c r="V19">
        <v>0.94</v>
      </c>
      <c r="W19">
        <v>0.22</v>
      </c>
      <c r="X19">
        <v>1.1299999999999999</v>
      </c>
      <c r="Y19">
        <v>1</v>
      </c>
      <c r="Z19">
        <v>10</v>
      </c>
    </row>
    <row r="20" spans="1:26" x14ac:dyDescent="0.25">
      <c r="A20">
        <v>18</v>
      </c>
      <c r="B20">
        <v>150</v>
      </c>
      <c r="C20" t="s">
        <v>26</v>
      </c>
      <c r="D20">
        <v>4.2816999999999998</v>
      </c>
      <c r="E20">
        <v>23.36</v>
      </c>
      <c r="F20">
        <v>18.3</v>
      </c>
      <c r="G20">
        <v>29.68</v>
      </c>
      <c r="H20">
        <v>0.32</v>
      </c>
      <c r="I20">
        <v>37</v>
      </c>
      <c r="J20">
        <v>306.17</v>
      </c>
      <c r="K20">
        <v>61.82</v>
      </c>
      <c r="L20">
        <v>5.5</v>
      </c>
      <c r="M20">
        <v>35</v>
      </c>
      <c r="N20">
        <v>88.84</v>
      </c>
      <c r="O20">
        <v>37994.720000000001</v>
      </c>
      <c r="P20">
        <v>274.7</v>
      </c>
      <c r="Q20">
        <v>3698.86</v>
      </c>
      <c r="R20">
        <v>93.99</v>
      </c>
      <c r="S20">
        <v>60.59</v>
      </c>
      <c r="T20">
        <v>16814.52</v>
      </c>
      <c r="U20">
        <v>0.64</v>
      </c>
      <c r="V20">
        <v>0.94</v>
      </c>
      <c r="W20">
        <v>0.22</v>
      </c>
      <c r="X20">
        <v>1.02</v>
      </c>
      <c r="Y20">
        <v>1</v>
      </c>
      <c r="Z20">
        <v>10</v>
      </c>
    </row>
    <row r="21" spans="1:26" x14ac:dyDescent="0.25">
      <c r="A21">
        <v>19</v>
      </c>
      <c r="B21">
        <v>150</v>
      </c>
      <c r="C21" t="s">
        <v>26</v>
      </c>
      <c r="D21">
        <v>4.3163999999999998</v>
      </c>
      <c r="E21">
        <v>23.17</v>
      </c>
      <c r="F21">
        <v>18.23</v>
      </c>
      <c r="G21">
        <v>31.24</v>
      </c>
      <c r="H21">
        <v>0.33</v>
      </c>
      <c r="I21">
        <v>35</v>
      </c>
      <c r="J21">
        <v>306.7</v>
      </c>
      <c r="K21">
        <v>61.82</v>
      </c>
      <c r="L21">
        <v>5.75</v>
      </c>
      <c r="M21">
        <v>33</v>
      </c>
      <c r="N21">
        <v>89.13</v>
      </c>
      <c r="O21">
        <v>38061.040000000001</v>
      </c>
      <c r="P21">
        <v>270.11</v>
      </c>
      <c r="Q21">
        <v>3698.77</v>
      </c>
      <c r="R21">
        <v>91.42</v>
      </c>
      <c r="S21">
        <v>60.59</v>
      </c>
      <c r="T21">
        <v>15538.01</v>
      </c>
      <c r="U21">
        <v>0.66</v>
      </c>
      <c r="V21">
        <v>0.94</v>
      </c>
      <c r="W21">
        <v>0.22</v>
      </c>
      <c r="X21">
        <v>0.95</v>
      </c>
      <c r="Y21">
        <v>1</v>
      </c>
      <c r="Z21">
        <v>10</v>
      </c>
    </row>
    <row r="22" spans="1:26" x14ac:dyDescent="0.25">
      <c r="A22">
        <v>20</v>
      </c>
      <c r="B22">
        <v>150</v>
      </c>
      <c r="C22" t="s">
        <v>26</v>
      </c>
      <c r="D22">
        <v>4.3449</v>
      </c>
      <c r="E22">
        <v>23.02</v>
      </c>
      <c r="F22">
        <v>18.18</v>
      </c>
      <c r="G22">
        <v>33.06</v>
      </c>
      <c r="H22">
        <v>0.35</v>
      </c>
      <c r="I22">
        <v>33</v>
      </c>
      <c r="J22">
        <v>307.24</v>
      </c>
      <c r="K22">
        <v>61.82</v>
      </c>
      <c r="L22">
        <v>6</v>
      </c>
      <c r="M22">
        <v>31</v>
      </c>
      <c r="N22">
        <v>89.42</v>
      </c>
      <c r="O22">
        <v>38127.480000000003</v>
      </c>
      <c r="P22">
        <v>265.93</v>
      </c>
      <c r="Q22">
        <v>3699</v>
      </c>
      <c r="R22">
        <v>90.14</v>
      </c>
      <c r="S22">
        <v>60.59</v>
      </c>
      <c r="T22">
        <v>14909.06</v>
      </c>
      <c r="U22">
        <v>0.67</v>
      </c>
      <c r="V22">
        <v>0.95</v>
      </c>
      <c r="W22">
        <v>0.22</v>
      </c>
      <c r="X22">
        <v>0.91</v>
      </c>
      <c r="Y22">
        <v>1</v>
      </c>
      <c r="Z22">
        <v>10</v>
      </c>
    </row>
    <row r="23" spans="1:26" x14ac:dyDescent="0.25">
      <c r="A23">
        <v>21</v>
      </c>
      <c r="B23">
        <v>150</v>
      </c>
      <c r="C23" t="s">
        <v>26</v>
      </c>
      <c r="D23">
        <v>4.3757999999999999</v>
      </c>
      <c r="E23">
        <v>22.85</v>
      </c>
      <c r="F23">
        <v>18.13</v>
      </c>
      <c r="G23">
        <v>35.1</v>
      </c>
      <c r="H23">
        <v>0.36</v>
      </c>
      <c r="I23">
        <v>31</v>
      </c>
      <c r="J23">
        <v>307.77999999999997</v>
      </c>
      <c r="K23">
        <v>61.82</v>
      </c>
      <c r="L23">
        <v>6.25</v>
      </c>
      <c r="M23">
        <v>29</v>
      </c>
      <c r="N23">
        <v>89.71</v>
      </c>
      <c r="O23">
        <v>38194.050000000003</v>
      </c>
      <c r="P23">
        <v>260.93</v>
      </c>
      <c r="Q23">
        <v>3698.77</v>
      </c>
      <c r="R23">
        <v>88.49</v>
      </c>
      <c r="S23">
        <v>60.59</v>
      </c>
      <c r="T23">
        <v>14092.87</v>
      </c>
      <c r="U23">
        <v>0.68</v>
      </c>
      <c r="V23">
        <v>0.95</v>
      </c>
      <c r="W23">
        <v>0.21</v>
      </c>
      <c r="X23">
        <v>0.86</v>
      </c>
      <c r="Y23">
        <v>1</v>
      </c>
      <c r="Z23">
        <v>10</v>
      </c>
    </row>
    <row r="24" spans="1:26" x14ac:dyDescent="0.25">
      <c r="A24">
        <v>22</v>
      </c>
      <c r="B24">
        <v>150</v>
      </c>
      <c r="C24" t="s">
        <v>26</v>
      </c>
      <c r="D24">
        <v>4.3963999999999999</v>
      </c>
      <c r="E24">
        <v>22.75</v>
      </c>
      <c r="F24">
        <v>18.079999999999998</v>
      </c>
      <c r="G24">
        <v>36.159999999999997</v>
      </c>
      <c r="H24">
        <v>0.38</v>
      </c>
      <c r="I24">
        <v>30</v>
      </c>
      <c r="J24">
        <v>308.32</v>
      </c>
      <c r="K24">
        <v>61.82</v>
      </c>
      <c r="L24">
        <v>6.5</v>
      </c>
      <c r="M24">
        <v>28</v>
      </c>
      <c r="N24">
        <v>90</v>
      </c>
      <c r="O24">
        <v>38260.74</v>
      </c>
      <c r="P24">
        <v>256.58999999999997</v>
      </c>
      <c r="Q24">
        <v>3698.75</v>
      </c>
      <c r="R24">
        <v>86.79</v>
      </c>
      <c r="S24">
        <v>60.59</v>
      </c>
      <c r="T24">
        <v>13250.12</v>
      </c>
      <c r="U24">
        <v>0.7</v>
      </c>
      <c r="V24">
        <v>0.95</v>
      </c>
      <c r="W24">
        <v>0.21</v>
      </c>
      <c r="X24">
        <v>0.81</v>
      </c>
      <c r="Y24">
        <v>1</v>
      </c>
      <c r="Z24">
        <v>10</v>
      </c>
    </row>
    <row r="25" spans="1:26" x14ac:dyDescent="0.25">
      <c r="A25">
        <v>23</v>
      </c>
      <c r="B25">
        <v>150</v>
      </c>
      <c r="C25" t="s">
        <v>26</v>
      </c>
      <c r="D25">
        <v>4.4322999999999997</v>
      </c>
      <c r="E25">
        <v>22.56</v>
      </c>
      <c r="F25">
        <v>18.010000000000002</v>
      </c>
      <c r="G25">
        <v>38.590000000000003</v>
      </c>
      <c r="H25">
        <v>0.39</v>
      </c>
      <c r="I25">
        <v>28</v>
      </c>
      <c r="J25">
        <v>308.86</v>
      </c>
      <c r="K25">
        <v>61.82</v>
      </c>
      <c r="L25">
        <v>6.75</v>
      </c>
      <c r="M25">
        <v>23</v>
      </c>
      <c r="N25">
        <v>90.29</v>
      </c>
      <c r="O25">
        <v>38327.57</v>
      </c>
      <c r="P25">
        <v>251.84</v>
      </c>
      <c r="Q25">
        <v>3698.79</v>
      </c>
      <c r="R25">
        <v>84.19</v>
      </c>
      <c r="S25">
        <v>60.59</v>
      </c>
      <c r="T25">
        <v>11961.79</v>
      </c>
      <c r="U25">
        <v>0.72</v>
      </c>
      <c r="V25">
        <v>0.96</v>
      </c>
      <c r="W25">
        <v>0.21</v>
      </c>
      <c r="X25">
        <v>0.73</v>
      </c>
      <c r="Y25">
        <v>1</v>
      </c>
      <c r="Z25">
        <v>10</v>
      </c>
    </row>
    <row r="26" spans="1:26" x14ac:dyDescent="0.25">
      <c r="A26">
        <v>24</v>
      </c>
      <c r="B26">
        <v>150</v>
      </c>
      <c r="C26" t="s">
        <v>26</v>
      </c>
      <c r="D26">
        <v>4.4633000000000003</v>
      </c>
      <c r="E26">
        <v>22.4</v>
      </c>
      <c r="F26">
        <v>17.91</v>
      </c>
      <c r="G26">
        <v>39.799999999999997</v>
      </c>
      <c r="H26">
        <v>0.4</v>
      </c>
      <c r="I26">
        <v>27</v>
      </c>
      <c r="J26">
        <v>309.41000000000003</v>
      </c>
      <c r="K26">
        <v>61.82</v>
      </c>
      <c r="L26">
        <v>7</v>
      </c>
      <c r="M26">
        <v>15</v>
      </c>
      <c r="N26">
        <v>90.59</v>
      </c>
      <c r="O26">
        <v>38394.519999999997</v>
      </c>
      <c r="P26">
        <v>247.21</v>
      </c>
      <c r="Q26">
        <v>3698.89</v>
      </c>
      <c r="R26">
        <v>80.08</v>
      </c>
      <c r="S26">
        <v>60.59</v>
      </c>
      <c r="T26">
        <v>9910.4599999999991</v>
      </c>
      <c r="U26">
        <v>0.76</v>
      </c>
      <c r="V26">
        <v>0.96</v>
      </c>
      <c r="W26">
        <v>0.23</v>
      </c>
      <c r="X26">
        <v>0.63</v>
      </c>
      <c r="Y26">
        <v>1</v>
      </c>
      <c r="Z26">
        <v>10</v>
      </c>
    </row>
    <row r="27" spans="1:26" x14ac:dyDescent="0.25">
      <c r="A27">
        <v>25</v>
      </c>
      <c r="B27">
        <v>150</v>
      </c>
      <c r="C27" t="s">
        <v>26</v>
      </c>
      <c r="D27">
        <v>4.4668000000000001</v>
      </c>
      <c r="E27">
        <v>22.39</v>
      </c>
      <c r="F27">
        <v>17.95</v>
      </c>
      <c r="G27">
        <v>41.41</v>
      </c>
      <c r="H27">
        <v>0.42</v>
      </c>
      <c r="I27">
        <v>26</v>
      </c>
      <c r="J27">
        <v>309.95</v>
      </c>
      <c r="K27">
        <v>61.82</v>
      </c>
      <c r="L27">
        <v>7.25</v>
      </c>
      <c r="M27">
        <v>8</v>
      </c>
      <c r="N27">
        <v>90.88</v>
      </c>
      <c r="O27">
        <v>38461.599999999999</v>
      </c>
      <c r="P27">
        <v>245.14</v>
      </c>
      <c r="Q27">
        <v>3698.71</v>
      </c>
      <c r="R27">
        <v>81.900000000000006</v>
      </c>
      <c r="S27">
        <v>60.59</v>
      </c>
      <c r="T27">
        <v>10824.16</v>
      </c>
      <c r="U27">
        <v>0.74</v>
      </c>
      <c r="V27">
        <v>0.96</v>
      </c>
      <c r="W27">
        <v>0.22</v>
      </c>
      <c r="X27">
        <v>0.67</v>
      </c>
      <c r="Y27">
        <v>1</v>
      </c>
      <c r="Z27">
        <v>10</v>
      </c>
    </row>
    <row r="28" spans="1:26" x14ac:dyDescent="0.25">
      <c r="A28">
        <v>26</v>
      </c>
      <c r="B28">
        <v>150</v>
      </c>
      <c r="C28" t="s">
        <v>26</v>
      </c>
      <c r="D28">
        <v>4.4504000000000001</v>
      </c>
      <c r="E28">
        <v>22.47</v>
      </c>
      <c r="F28">
        <v>18.03</v>
      </c>
      <c r="G28">
        <v>41.6</v>
      </c>
      <c r="H28">
        <v>0.43</v>
      </c>
      <c r="I28">
        <v>26</v>
      </c>
      <c r="J28">
        <v>310.5</v>
      </c>
      <c r="K28">
        <v>61.82</v>
      </c>
      <c r="L28">
        <v>7.5</v>
      </c>
      <c r="M28">
        <v>2</v>
      </c>
      <c r="N28">
        <v>91.18</v>
      </c>
      <c r="O28">
        <v>38528.81</v>
      </c>
      <c r="P28">
        <v>247.03</v>
      </c>
      <c r="Q28">
        <v>3698.65</v>
      </c>
      <c r="R28">
        <v>84.49</v>
      </c>
      <c r="S28">
        <v>60.59</v>
      </c>
      <c r="T28">
        <v>12118.84</v>
      </c>
      <c r="U28">
        <v>0.72</v>
      </c>
      <c r="V28">
        <v>0.96</v>
      </c>
      <c r="W28">
        <v>0.23</v>
      </c>
      <c r="X28">
        <v>0.75</v>
      </c>
      <c r="Y28">
        <v>1</v>
      </c>
      <c r="Z28">
        <v>10</v>
      </c>
    </row>
    <row r="29" spans="1:26" x14ac:dyDescent="0.25">
      <c r="A29">
        <v>27</v>
      </c>
      <c r="B29">
        <v>150</v>
      </c>
      <c r="C29" t="s">
        <v>26</v>
      </c>
      <c r="D29">
        <v>4.4524999999999997</v>
      </c>
      <c r="E29">
        <v>22.46</v>
      </c>
      <c r="F29">
        <v>18.02</v>
      </c>
      <c r="G29">
        <v>41.58</v>
      </c>
      <c r="H29">
        <v>0.44</v>
      </c>
      <c r="I29">
        <v>26</v>
      </c>
      <c r="J29">
        <v>311.04000000000002</v>
      </c>
      <c r="K29">
        <v>61.82</v>
      </c>
      <c r="L29">
        <v>7.75</v>
      </c>
      <c r="M29">
        <v>0</v>
      </c>
      <c r="N29">
        <v>91.47</v>
      </c>
      <c r="O29">
        <v>38596.15</v>
      </c>
      <c r="P29">
        <v>247.18</v>
      </c>
      <c r="Q29">
        <v>3698.65</v>
      </c>
      <c r="R29">
        <v>84.02</v>
      </c>
      <c r="S29">
        <v>60.59</v>
      </c>
      <c r="T29">
        <v>11885.48</v>
      </c>
      <c r="U29">
        <v>0.72</v>
      </c>
      <c r="V29">
        <v>0.96</v>
      </c>
      <c r="W29">
        <v>0.23</v>
      </c>
      <c r="X29">
        <v>0.74</v>
      </c>
      <c r="Y29">
        <v>1</v>
      </c>
      <c r="Z29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Z2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10</v>
      </c>
      <c r="C2" t="s">
        <v>26</v>
      </c>
      <c r="D2">
        <v>2.9319000000000002</v>
      </c>
      <c r="E2">
        <v>34.11</v>
      </c>
      <c r="F2">
        <v>28.35</v>
      </c>
      <c r="G2">
        <v>4.5999999999999996</v>
      </c>
      <c r="H2">
        <v>0.64</v>
      </c>
      <c r="I2">
        <v>370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82.44</v>
      </c>
      <c r="Q2">
        <v>3701.99</v>
      </c>
      <c r="R2">
        <v>405.22</v>
      </c>
      <c r="S2">
        <v>60.59</v>
      </c>
      <c r="T2">
        <v>170766.42</v>
      </c>
      <c r="U2">
        <v>0.15</v>
      </c>
      <c r="V2">
        <v>0.61</v>
      </c>
      <c r="W2">
        <v>1.24</v>
      </c>
      <c r="X2">
        <v>11.06</v>
      </c>
      <c r="Y2">
        <v>1</v>
      </c>
      <c r="Z2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Z4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45</v>
      </c>
      <c r="C2" t="s">
        <v>26</v>
      </c>
      <c r="D2">
        <v>4.0566000000000004</v>
      </c>
      <c r="E2">
        <v>24.65</v>
      </c>
      <c r="F2">
        <v>20.420000000000002</v>
      </c>
      <c r="G2">
        <v>11.24</v>
      </c>
      <c r="H2">
        <v>0.18</v>
      </c>
      <c r="I2">
        <v>109</v>
      </c>
      <c r="J2">
        <v>98.71</v>
      </c>
      <c r="K2">
        <v>39.72</v>
      </c>
      <c r="L2">
        <v>1</v>
      </c>
      <c r="M2">
        <v>105</v>
      </c>
      <c r="N2">
        <v>12.99</v>
      </c>
      <c r="O2">
        <v>12407.75</v>
      </c>
      <c r="P2">
        <v>149.25</v>
      </c>
      <c r="Q2">
        <v>3699.2</v>
      </c>
      <c r="R2">
        <v>163.19</v>
      </c>
      <c r="S2">
        <v>60.59</v>
      </c>
      <c r="T2">
        <v>51054.8</v>
      </c>
      <c r="U2">
        <v>0.37</v>
      </c>
      <c r="V2">
        <v>0.84</v>
      </c>
      <c r="W2">
        <v>0.34</v>
      </c>
      <c r="X2">
        <v>3.14</v>
      </c>
      <c r="Y2">
        <v>1</v>
      </c>
      <c r="Z2">
        <v>10</v>
      </c>
    </row>
    <row r="3" spans="1:26" x14ac:dyDescent="0.25">
      <c r="A3">
        <v>1</v>
      </c>
      <c r="B3">
        <v>45</v>
      </c>
      <c r="C3" t="s">
        <v>26</v>
      </c>
      <c r="D3">
        <v>4.2618999999999998</v>
      </c>
      <c r="E3">
        <v>23.46</v>
      </c>
      <c r="F3">
        <v>19.75</v>
      </c>
      <c r="G3">
        <v>14.11</v>
      </c>
      <c r="H3">
        <v>0.22</v>
      </c>
      <c r="I3">
        <v>84</v>
      </c>
      <c r="J3">
        <v>99.02</v>
      </c>
      <c r="K3">
        <v>39.72</v>
      </c>
      <c r="L3">
        <v>1.25</v>
      </c>
      <c r="M3">
        <v>12</v>
      </c>
      <c r="N3">
        <v>13.05</v>
      </c>
      <c r="O3">
        <v>12446.14</v>
      </c>
      <c r="P3">
        <v>135.79</v>
      </c>
      <c r="Q3">
        <v>3699.03</v>
      </c>
      <c r="R3">
        <v>138</v>
      </c>
      <c r="S3">
        <v>60.59</v>
      </c>
      <c r="T3">
        <v>38587.019999999997</v>
      </c>
      <c r="U3">
        <v>0.44</v>
      </c>
      <c r="V3">
        <v>0.87</v>
      </c>
      <c r="W3">
        <v>0.39</v>
      </c>
      <c r="X3">
        <v>2.4700000000000002</v>
      </c>
      <c r="Y3">
        <v>1</v>
      </c>
      <c r="Z3">
        <v>10</v>
      </c>
    </row>
    <row r="4" spans="1:26" x14ac:dyDescent="0.25">
      <c r="A4">
        <v>2</v>
      </c>
      <c r="B4">
        <v>45</v>
      </c>
      <c r="C4" t="s">
        <v>26</v>
      </c>
      <c r="D4">
        <v>4.2571000000000003</v>
      </c>
      <c r="E4">
        <v>23.49</v>
      </c>
      <c r="F4">
        <v>19.78</v>
      </c>
      <c r="G4">
        <v>14.13</v>
      </c>
      <c r="H4">
        <v>0.27</v>
      </c>
      <c r="I4">
        <v>84</v>
      </c>
      <c r="J4">
        <v>99.33</v>
      </c>
      <c r="K4">
        <v>39.72</v>
      </c>
      <c r="L4">
        <v>1.5</v>
      </c>
      <c r="M4">
        <v>0</v>
      </c>
      <c r="N4">
        <v>13.11</v>
      </c>
      <c r="O4">
        <v>12484.55</v>
      </c>
      <c r="P4">
        <v>135.96</v>
      </c>
      <c r="Q4">
        <v>3699.3</v>
      </c>
      <c r="R4">
        <v>138.4</v>
      </c>
      <c r="S4">
        <v>60.59</v>
      </c>
      <c r="T4">
        <v>38785.43</v>
      </c>
      <c r="U4">
        <v>0.44</v>
      </c>
      <c r="V4">
        <v>0.87</v>
      </c>
      <c r="W4">
        <v>0.41</v>
      </c>
      <c r="X4">
        <v>2.5</v>
      </c>
      <c r="Y4">
        <v>1</v>
      </c>
      <c r="Z4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Z15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105</v>
      </c>
      <c r="C2" t="s">
        <v>26</v>
      </c>
      <c r="D2">
        <v>2.6882999999999999</v>
      </c>
      <c r="E2">
        <v>37.200000000000003</v>
      </c>
      <c r="F2">
        <v>24.62</v>
      </c>
      <c r="G2">
        <v>5.98</v>
      </c>
      <c r="H2">
        <v>0.09</v>
      </c>
      <c r="I2">
        <v>247</v>
      </c>
      <c r="J2">
        <v>204</v>
      </c>
      <c r="K2">
        <v>55.27</v>
      </c>
      <c r="L2">
        <v>1</v>
      </c>
      <c r="M2">
        <v>245</v>
      </c>
      <c r="N2">
        <v>42.72</v>
      </c>
      <c r="O2">
        <v>25393.599999999999</v>
      </c>
      <c r="P2">
        <v>339.95</v>
      </c>
      <c r="Q2">
        <v>3699.44</v>
      </c>
      <c r="R2">
        <v>300.77999999999997</v>
      </c>
      <c r="S2">
        <v>60.59</v>
      </c>
      <c r="T2">
        <v>119158.26</v>
      </c>
      <c r="U2">
        <v>0.2</v>
      </c>
      <c r="V2">
        <v>0.7</v>
      </c>
      <c r="W2">
        <v>0.56000000000000005</v>
      </c>
      <c r="X2">
        <v>7.33</v>
      </c>
      <c r="Y2">
        <v>1</v>
      </c>
      <c r="Z2">
        <v>10</v>
      </c>
    </row>
    <row r="3" spans="1:26" x14ac:dyDescent="0.25">
      <c r="A3">
        <v>1</v>
      </c>
      <c r="B3">
        <v>105</v>
      </c>
      <c r="C3" t="s">
        <v>26</v>
      </c>
      <c r="D3">
        <v>3.1059999999999999</v>
      </c>
      <c r="E3">
        <v>32.200000000000003</v>
      </c>
      <c r="F3">
        <v>22.45</v>
      </c>
      <c r="G3">
        <v>7.61</v>
      </c>
      <c r="H3">
        <v>0.11</v>
      </c>
      <c r="I3">
        <v>177</v>
      </c>
      <c r="J3">
        <v>204.39</v>
      </c>
      <c r="K3">
        <v>55.27</v>
      </c>
      <c r="L3">
        <v>1.25</v>
      </c>
      <c r="M3">
        <v>175</v>
      </c>
      <c r="N3">
        <v>42.87</v>
      </c>
      <c r="O3">
        <v>25442.42</v>
      </c>
      <c r="P3">
        <v>305.04000000000002</v>
      </c>
      <c r="Q3">
        <v>3699.77</v>
      </c>
      <c r="R3">
        <v>229.63</v>
      </c>
      <c r="S3">
        <v>60.59</v>
      </c>
      <c r="T3">
        <v>83934.28</v>
      </c>
      <c r="U3">
        <v>0.26</v>
      </c>
      <c r="V3">
        <v>0.77</v>
      </c>
      <c r="W3">
        <v>0.44</v>
      </c>
      <c r="X3">
        <v>5.17</v>
      </c>
      <c r="Y3">
        <v>1</v>
      </c>
      <c r="Z3">
        <v>10</v>
      </c>
    </row>
    <row r="4" spans="1:26" x14ac:dyDescent="0.25">
      <c r="A4">
        <v>2</v>
      </c>
      <c r="B4">
        <v>105</v>
      </c>
      <c r="C4" t="s">
        <v>26</v>
      </c>
      <c r="D4">
        <v>3.4081000000000001</v>
      </c>
      <c r="E4">
        <v>29.34</v>
      </c>
      <c r="F4">
        <v>21.22</v>
      </c>
      <c r="G4">
        <v>9.2899999999999991</v>
      </c>
      <c r="H4">
        <v>0.13</v>
      </c>
      <c r="I4">
        <v>137</v>
      </c>
      <c r="J4">
        <v>204.79</v>
      </c>
      <c r="K4">
        <v>55.27</v>
      </c>
      <c r="L4">
        <v>1.5</v>
      </c>
      <c r="M4">
        <v>135</v>
      </c>
      <c r="N4">
        <v>43.02</v>
      </c>
      <c r="O4">
        <v>25491.3</v>
      </c>
      <c r="P4">
        <v>283.39999999999998</v>
      </c>
      <c r="Q4">
        <v>3699.39</v>
      </c>
      <c r="R4">
        <v>189.37</v>
      </c>
      <c r="S4">
        <v>60.59</v>
      </c>
      <c r="T4">
        <v>64005.98</v>
      </c>
      <c r="U4">
        <v>0.32</v>
      </c>
      <c r="V4">
        <v>0.81</v>
      </c>
      <c r="W4">
        <v>0.38</v>
      </c>
      <c r="X4">
        <v>3.94</v>
      </c>
      <c r="Y4">
        <v>1</v>
      </c>
      <c r="Z4">
        <v>10</v>
      </c>
    </row>
    <row r="5" spans="1:26" x14ac:dyDescent="0.25">
      <c r="A5">
        <v>3</v>
      </c>
      <c r="B5">
        <v>105</v>
      </c>
      <c r="C5" t="s">
        <v>26</v>
      </c>
      <c r="D5">
        <v>3.6242000000000001</v>
      </c>
      <c r="E5">
        <v>27.59</v>
      </c>
      <c r="F5">
        <v>20.49</v>
      </c>
      <c r="G5">
        <v>10.97</v>
      </c>
      <c r="H5">
        <v>0.15</v>
      </c>
      <c r="I5">
        <v>112</v>
      </c>
      <c r="J5">
        <v>205.18</v>
      </c>
      <c r="K5">
        <v>55.27</v>
      </c>
      <c r="L5">
        <v>1.75</v>
      </c>
      <c r="M5">
        <v>110</v>
      </c>
      <c r="N5">
        <v>43.16</v>
      </c>
      <c r="O5">
        <v>25540.22</v>
      </c>
      <c r="P5">
        <v>268.77</v>
      </c>
      <c r="Q5">
        <v>3699.42</v>
      </c>
      <c r="R5">
        <v>165.17</v>
      </c>
      <c r="S5">
        <v>60.59</v>
      </c>
      <c r="T5">
        <v>52031.51</v>
      </c>
      <c r="U5">
        <v>0.37</v>
      </c>
      <c r="V5">
        <v>0.84</v>
      </c>
      <c r="W5">
        <v>0.34</v>
      </c>
      <c r="X5">
        <v>3.21</v>
      </c>
      <c r="Y5">
        <v>1</v>
      </c>
      <c r="Z5">
        <v>10</v>
      </c>
    </row>
    <row r="6" spans="1:26" x14ac:dyDescent="0.25">
      <c r="A6">
        <v>4</v>
      </c>
      <c r="B6">
        <v>105</v>
      </c>
      <c r="C6" t="s">
        <v>26</v>
      </c>
      <c r="D6">
        <v>3.7961999999999998</v>
      </c>
      <c r="E6">
        <v>26.34</v>
      </c>
      <c r="F6">
        <v>19.96</v>
      </c>
      <c r="G6">
        <v>12.74</v>
      </c>
      <c r="H6">
        <v>0.17</v>
      </c>
      <c r="I6">
        <v>94</v>
      </c>
      <c r="J6">
        <v>205.58</v>
      </c>
      <c r="K6">
        <v>55.27</v>
      </c>
      <c r="L6">
        <v>2</v>
      </c>
      <c r="M6">
        <v>92</v>
      </c>
      <c r="N6">
        <v>43.31</v>
      </c>
      <c r="O6">
        <v>25589.200000000001</v>
      </c>
      <c r="P6">
        <v>257.06</v>
      </c>
      <c r="Q6">
        <v>3699</v>
      </c>
      <c r="R6">
        <v>148.30000000000001</v>
      </c>
      <c r="S6">
        <v>60.59</v>
      </c>
      <c r="T6">
        <v>43687.45</v>
      </c>
      <c r="U6">
        <v>0.41</v>
      </c>
      <c r="V6">
        <v>0.86</v>
      </c>
      <c r="W6">
        <v>0.31</v>
      </c>
      <c r="X6">
        <v>2.69</v>
      </c>
      <c r="Y6">
        <v>1</v>
      </c>
      <c r="Z6">
        <v>10</v>
      </c>
    </row>
    <row r="7" spans="1:26" x14ac:dyDescent="0.25">
      <c r="A7">
        <v>5</v>
      </c>
      <c r="B7">
        <v>105</v>
      </c>
      <c r="C7" t="s">
        <v>26</v>
      </c>
      <c r="D7">
        <v>3.9487000000000001</v>
      </c>
      <c r="E7">
        <v>25.32</v>
      </c>
      <c r="F7">
        <v>19.52</v>
      </c>
      <c r="G7">
        <v>14.64</v>
      </c>
      <c r="H7">
        <v>0.19</v>
      </c>
      <c r="I7">
        <v>80</v>
      </c>
      <c r="J7">
        <v>205.98</v>
      </c>
      <c r="K7">
        <v>55.27</v>
      </c>
      <c r="L7">
        <v>2.25</v>
      </c>
      <c r="M7">
        <v>78</v>
      </c>
      <c r="N7">
        <v>43.46</v>
      </c>
      <c r="O7">
        <v>25638.22</v>
      </c>
      <c r="P7">
        <v>246.43</v>
      </c>
      <c r="Q7">
        <v>3699.15</v>
      </c>
      <c r="R7">
        <v>133.55000000000001</v>
      </c>
      <c r="S7">
        <v>60.59</v>
      </c>
      <c r="T7">
        <v>36380.18</v>
      </c>
      <c r="U7">
        <v>0.45</v>
      </c>
      <c r="V7">
        <v>0.88</v>
      </c>
      <c r="W7">
        <v>0.28999999999999998</v>
      </c>
      <c r="X7">
        <v>2.2400000000000002</v>
      </c>
      <c r="Y7">
        <v>1</v>
      </c>
      <c r="Z7">
        <v>10</v>
      </c>
    </row>
    <row r="8" spans="1:26" x14ac:dyDescent="0.25">
      <c r="A8">
        <v>6</v>
      </c>
      <c r="B8">
        <v>105</v>
      </c>
      <c r="C8" t="s">
        <v>26</v>
      </c>
      <c r="D8">
        <v>4.0731000000000002</v>
      </c>
      <c r="E8">
        <v>24.55</v>
      </c>
      <c r="F8">
        <v>19.190000000000001</v>
      </c>
      <c r="G8">
        <v>16.690000000000001</v>
      </c>
      <c r="H8">
        <v>0.22</v>
      </c>
      <c r="I8">
        <v>69</v>
      </c>
      <c r="J8">
        <v>206.38</v>
      </c>
      <c r="K8">
        <v>55.27</v>
      </c>
      <c r="L8">
        <v>2.5</v>
      </c>
      <c r="M8">
        <v>67</v>
      </c>
      <c r="N8">
        <v>43.6</v>
      </c>
      <c r="O8">
        <v>25687.3</v>
      </c>
      <c r="P8">
        <v>236.81</v>
      </c>
      <c r="Q8">
        <v>3698.82</v>
      </c>
      <c r="R8">
        <v>122.79</v>
      </c>
      <c r="S8">
        <v>60.59</v>
      </c>
      <c r="T8">
        <v>31055.52</v>
      </c>
      <c r="U8">
        <v>0.49</v>
      </c>
      <c r="V8">
        <v>0.9</v>
      </c>
      <c r="W8">
        <v>0.27</v>
      </c>
      <c r="X8">
        <v>1.91</v>
      </c>
      <c r="Y8">
        <v>1</v>
      </c>
      <c r="Z8">
        <v>10</v>
      </c>
    </row>
    <row r="9" spans="1:26" x14ac:dyDescent="0.25">
      <c r="A9">
        <v>7</v>
      </c>
      <c r="B9">
        <v>105</v>
      </c>
      <c r="C9" t="s">
        <v>26</v>
      </c>
      <c r="D9">
        <v>4.1710000000000003</v>
      </c>
      <c r="E9">
        <v>23.98</v>
      </c>
      <c r="F9">
        <v>18.940000000000001</v>
      </c>
      <c r="G9">
        <v>18.63</v>
      </c>
      <c r="H9">
        <v>0.24</v>
      </c>
      <c r="I9">
        <v>61</v>
      </c>
      <c r="J9">
        <v>206.78</v>
      </c>
      <c r="K9">
        <v>55.27</v>
      </c>
      <c r="L9">
        <v>2.75</v>
      </c>
      <c r="M9">
        <v>59</v>
      </c>
      <c r="N9">
        <v>43.75</v>
      </c>
      <c r="O9">
        <v>25736.42</v>
      </c>
      <c r="P9">
        <v>228.78</v>
      </c>
      <c r="Q9">
        <v>3698.92</v>
      </c>
      <c r="R9">
        <v>114.45</v>
      </c>
      <c r="S9">
        <v>60.59</v>
      </c>
      <c r="T9">
        <v>26923.58</v>
      </c>
      <c r="U9">
        <v>0.53</v>
      </c>
      <c r="V9">
        <v>0.91</v>
      </c>
      <c r="W9">
        <v>0.26</v>
      </c>
      <c r="X9">
        <v>1.66</v>
      </c>
      <c r="Y9">
        <v>1</v>
      </c>
      <c r="Z9">
        <v>10</v>
      </c>
    </row>
    <row r="10" spans="1:26" x14ac:dyDescent="0.25">
      <c r="A10">
        <v>8</v>
      </c>
      <c r="B10">
        <v>105</v>
      </c>
      <c r="C10" t="s">
        <v>26</v>
      </c>
      <c r="D10">
        <v>4.2992999999999997</v>
      </c>
      <c r="E10">
        <v>23.26</v>
      </c>
      <c r="F10">
        <v>18.55</v>
      </c>
      <c r="G10">
        <v>20.99</v>
      </c>
      <c r="H10">
        <v>0.26</v>
      </c>
      <c r="I10">
        <v>53</v>
      </c>
      <c r="J10">
        <v>207.17</v>
      </c>
      <c r="K10">
        <v>55.27</v>
      </c>
      <c r="L10">
        <v>3</v>
      </c>
      <c r="M10">
        <v>51</v>
      </c>
      <c r="N10">
        <v>43.9</v>
      </c>
      <c r="O10">
        <v>25785.599999999999</v>
      </c>
      <c r="P10">
        <v>217.44</v>
      </c>
      <c r="Q10">
        <v>3699.32</v>
      </c>
      <c r="R10">
        <v>101.59</v>
      </c>
      <c r="S10">
        <v>60.59</v>
      </c>
      <c r="T10">
        <v>20534.25</v>
      </c>
      <c r="U10">
        <v>0.6</v>
      </c>
      <c r="V10">
        <v>0.93</v>
      </c>
      <c r="W10">
        <v>0.24</v>
      </c>
      <c r="X10">
        <v>1.27</v>
      </c>
      <c r="Y10">
        <v>1</v>
      </c>
      <c r="Z10">
        <v>10</v>
      </c>
    </row>
    <row r="11" spans="1:26" x14ac:dyDescent="0.25">
      <c r="A11">
        <v>9</v>
      </c>
      <c r="B11">
        <v>105</v>
      </c>
      <c r="C11" t="s">
        <v>26</v>
      </c>
      <c r="D11">
        <v>4.2868000000000004</v>
      </c>
      <c r="E11">
        <v>23.33</v>
      </c>
      <c r="F11">
        <v>18.78</v>
      </c>
      <c r="G11">
        <v>22.99</v>
      </c>
      <c r="H11">
        <v>0.28000000000000003</v>
      </c>
      <c r="I11">
        <v>49</v>
      </c>
      <c r="J11">
        <v>207.57</v>
      </c>
      <c r="K11">
        <v>55.27</v>
      </c>
      <c r="L11">
        <v>3.25</v>
      </c>
      <c r="M11">
        <v>47</v>
      </c>
      <c r="N11">
        <v>44.05</v>
      </c>
      <c r="O11">
        <v>25834.83</v>
      </c>
      <c r="P11">
        <v>216.42</v>
      </c>
      <c r="Q11">
        <v>3698.83</v>
      </c>
      <c r="R11">
        <v>110.06</v>
      </c>
      <c r="S11">
        <v>60.59</v>
      </c>
      <c r="T11">
        <v>24787.69</v>
      </c>
      <c r="U11">
        <v>0.55000000000000004</v>
      </c>
      <c r="V11">
        <v>0.92</v>
      </c>
      <c r="W11">
        <v>0.24</v>
      </c>
      <c r="X11">
        <v>1.5</v>
      </c>
      <c r="Y11">
        <v>1</v>
      </c>
      <c r="Z11">
        <v>10</v>
      </c>
    </row>
    <row r="12" spans="1:26" x14ac:dyDescent="0.25">
      <c r="A12">
        <v>10</v>
      </c>
      <c r="B12">
        <v>105</v>
      </c>
      <c r="C12" t="s">
        <v>26</v>
      </c>
      <c r="D12">
        <v>4.3647</v>
      </c>
      <c r="E12">
        <v>22.91</v>
      </c>
      <c r="F12">
        <v>18.559999999999999</v>
      </c>
      <c r="G12">
        <v>25.31</v>
      </c>
      <c r="H12">
        <v>0.3</v>
      </c>
      <c r="I12">
        <v>44</v>
      </c>
      <c r="J12">
        <v>207.97</v>
      </c>
      <c r="K12">
        <v>55.27</v>
      </c>
      <c r="L12">
        <v>3.5</v>
      </c>
      <c r="M12">
        <v>42</v>
      </c>
      <c r="N12">
        <v>44.2</v>
      </c>
      <c r="O12">
        <v>25884.1</v>
      </c>
      <c r="P12">
        <v>207.92</v>
      </c>
      <c r="Q12">
        <v>3698.94</v>
      </c>
      <c r="R12">
        <v>102.54</v>
      </c>
      <c r="S12">
        <v>60.59</v>
      </c>
      <c r="T12">
        <v>21056.78</v>
      </c>
      <c r="U12">
        <v>0.59</v>
      </c>
      <c r="V12">
        <v>0.93</v>
      </c>
      <c r="W12">
        <v>0.24</v>
      </c>
      <c r="X12">
        <v>1.28</v>
      </c>
      <c r="Y12">
        <v>1</v>
      </c>
      <c r="Z12">
        <v>10</v>
      </c>
    </row>
    <row r="13" spans="1:26" x14ac:dyDescent="0.25">
      <c r="A13">
        <v>11</v>
      </c>
      <c r="B13">
        <v>105</v>
      </c>
      <c r="C13" t="s">
        <v>26</v>
      </c>
      <c r="D13">
        <v>4.4238999999999997</v>
      </c>
      <c r="E13">
        <v>22.6</v>
      </c>
      <c r="F13">
        <v>18.420000000000002</v>
      </c>
      <c r="G13">
        <v>27.63</v>
      </c>
      <c r="H13">
        <v>0.32</v>
      </c>
      <c r="I13">
        <v>40</v>
      </c>
      <c r="J13">
        <v>208.37</v>
      </c>
      <c r="K13">
        <v>55.27</v>
      </c>
      <c r="L13">
        <v>3.75</v>
      </c>
      <c r="M13">
        <v>30</v>
      </c>
      <c r="N13">
        <v>44.35</v>
      </c>
      <c r="O13">
        <v>25933.43</v>
      </c>
      <c r="P13">
        <v>199.77</v>
      </c>
      <c r="Q13">
        <v>3698.69</v>
      </c>
      <c r="R13">
        <v>97.7</v>
      </c>
      <c r="S13">
        <v>60.59</v>
      </c>
      <c r="T13">
        <v>18652.650000000001</v>
      </c>
      <c r="U13">
        <v>0.62</v>
      </c>
      <c r="V13">
        <v>0.93</v>
      </c>
      <c r="W13">
        <v>0.23</v>
      </c>
      <c r="X13">
        <v>1.1399999999999999</v>
      </c>
      <c r="Y13">
        <v>1</v>
      </c>
      <c r="Z13">
        <v>10</v>
      </c>
    </row>
    <row r="14" spans="1:26" x14ac:dyDescent="0.25">
      <c r="A14">
        <v>12</v>
      </c>
      <c r="B14">
        <v>105</v>
      </c>
      <c r="C14" t="s">
        <v>26</v>
      </c>
      <c r="D14">
        <v>4.4630000000000001</v>
      </c>
      <c r="E14">
        <v>22.41</v>
      </c>
      <c r="F14">
        <v>18.34</v>
      </c>
      <c r="G14">
        <v>29.74</v>
      </c>
      <c r="H14">
        <v>0.34</v>
      </c>
      <c r="I14">
        <v>37</v>
      </c>
      <c r="J14">
        <v>208.77</v>
      </c>
      <c r="K14">
        <v>55.27</v>
      </c>
      <c r="L14">
        <v>4</v>
      </c>
      <c r="M14">
        <v>12</v>
      </c>
      <c r="N14">
        <v>44.5</v>
      </c>
      <c r="O14">
        <v>25982.82</v>
      </c>
      <c r="P14">
        <v>194.54</v>
      </c>
      <c r="Q14">
        <v>3698.93</v>
      </c>
      <c r="R14">
        <v>94.22</v>
      </c>
      <c r="S14">
        <v>60.59</v>
      </c>
      <c r="T14">
        <v>16928.990000000002</v>
      </c>
      <c r="U14">
        <v>0.64</v>
      </c>
      <c r="V14">
        <v>0.94</v>
      </c>
      <c r="W14">
        <v>0.26</v>
      </c>
      <c r="X14">
        <v>1.06</v>
      </c>
      <c r="Y14">
        <v>1</v>
      </c>
      <c r="Z14">
        <v>10</v>
      </c>
    </row>
    <row r="15" spans="1:26" x14ac:dyDescent="0.25">
      <c r="A15">
        <v>13</v>
      </c>
      <c r="B15">
        <v>105</v>
      </c>
      <c r="C15" t="s">
        <v>26</v>
      </c>
      <c r="D15">
        <v>4.4584000000000001</v>
      </c>
      <c r="E15">
        <v>22.43</v>
      </c>
      <c r="F15">
        <v>18.36</v>
      </c>
      <c r="G15">
        <v>29.78</v>
      </c>
      <c r="H15">
        <v>0.36</v>
      </c>
      <c r="I15">
        <v>37</v>
      </c>
      <c r="J15">
        <v>209.17</v>
      </c>
      <c r="K15">
        <v>55.27</v>
      </c>
      <c r="L15">
        <v>4.25</v>
      </c>
      <c r="M15">
        <v>0</v>
      </c>
      <c r="N15">
        <v>44.65</v>
      </c>
      <c r="O15">
        <v>26032.25</v>
      </c>
      <c r="P15">
        <v>194.58</v>
      </c>
      <c r="Q15">
        <v>3698.72</v>
      </c>
      <c r="R15">
        <v>94.52</v>
      </c>
      <c r="S15">
        <v>60.59</v>
      </c>
      <c r="T15">
        <v>17079.34</v>
      </c>
      <c r="U15">
        <v>0.64</v>
      </c>
      <c r="V15">
        <v>0.94</v>
      </c>
      <c r="W15">
        <v>0.27</v>
      </c>
      <c r="X15">
        <v>1.0900000000000001</v>
      </c>
      <c r="Y15">
        <v>1</v>
      </c>
      <c r="Z15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Z6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60</v>
      </c>
      <c r="C2" t="s">
        <v>26</v>
      </c>
      <c r="D2">
        <v>3.6532</v>
      </c>
      <c r="E2">
        <v>27.37</v>
      </c>
      <c r="F2">
        <v>21.51</v>
      </c>
      <c r="G2">
        <v>8.84</v>
      </c>
      <c r="H2">
        <v>0.14000000000000001</v>
      </c>
      <c r="I2">
        <v>146</v>
      </c>
      <c r="J2">
        <v>124.63</v>
      </c>
      <c r="K2">
        <v>45</v>
      </c>
      <c r="L2">
        <v>1</v>
      </c>
      <c r="M2">
        <v>144</v>
      </c>
      <c r="N2">
        <v>18.64</v>
      </c>
      <c r="O2">
        <v>15605.44</v>
      </c>
      <c r="P2">
        <v>200.49</v>
      </c>
      <c r="Q2">
        <v>3699.69</v>
      </c>
      <c r="R2">
        <v>198.85</v>
      </c>
      <c r="S2">
        <v>60.59</v>
      </c>
      <c r="T2">
        <v>68702.38</v>
      </c>
      <c r="U2">
        <v>0.3</v>
      </c>
      <c r="V2">
        <v>0.8</v>
      </c>
      <c r="W2">
        <v>0.4</v>
      </c>
      <c r="X2">
        <v>4.2300000000000004</v>
      </c>
      <c r="Y2">
        <v>1</v>
      </c>
      <c r="Z2">
        <v>10</v>
      </c>
    </row>
    <row r="3" spans="1:26" x14ac:dyDescent="0.25">
      <c r="A3">
        <v>1</v>
      </c>
      <c r="B3">
        <v>60</v>
      </c>
      <c r="C3" t="s">
        <v>26</v>
      </c>
      <c r="D3">
        <v>3.9855999999999998</v>
      </c>
      <c r="E3">
        <v>25.09</v>
      </c>
      <c r="F3">
        <v>20.27</v>
      </c>
      <c r="G3">
        <v>11.59</v>
      </c>
      <c r="H3">
        <v>0.18</v>
      </c>
      <c r="I3">
        <v>105</v>
      </c>
      <c r="J3">
        <v>124.96</v>
      </c>
      <c r="K3">
        <v>45</v>
      </c>
      <c r="L3">
        <v>1.25</v>
      </c>
      <c r="M3">
        <v>103</v>
      </c>
      <c r="N3">
        <v>18.71</v>
      </c>
      <c r="O3">
        <v>15645.96</v>
      </c>
      <c r="P3">
        <v>180.05</v>
      </c>
      <c r="Q3">
        <v>3699.38</v>
      </c>
      <c r="R3">
        <v>158.47</v>
      </c>
      <c r="S3">
        <v>60.59</v>
      </c>
      <c r="T3">
        <v>48716.03</v>
      </c>
      <c r="U3">
        <v>0.38</v>
      </c>
      <c r="V3">
        <v>0.85</v>
      </c>
      <c r="W3">
        <v>0.33</v>
      </c>
      <c r="X3">
        <v>2.99</v>
      </c>
      <c r="Y3">
        <v>1</v>
      </c>
      <c r="Z3">
        <v>10</v>
      </c>
    </row>
    <row r="4" spans="1:26" x14ac:dyDescent="0.25">
      <c r="A4">
        <v>2</v>
      </c>
      <c r="B4">
        <v>60</v>
      </c>
      <c r="C4" t="s">
        <v>26</v>
      </c>
      <c r="D4">
        <v>4.2168000000000001</v>
      </c>
      <c r="E4">
        <v>23.71</v>
      </c>
      <c r="F4">
        <v>19.54</v>
      </c>
      <c r="G4">
        <v>14.65</v>
      </c>
      <c r="H4">
        <v>0.21</v>
      </c>
      <c r="I4">
        <v>80</v>
      </c>
      <c r="J4">
        <v>125.29</v>
      </c>
      <c r="K4">
        <v>45</v>
      </c>
      <c r="L4">
        <v>1.5</v>
      </c>
      <c r="M4">
        <v>77</v>
      </c>
      <c r="N4">
        <v>18.79</v>
      </c>
      <c r="O4">
        <v>15686.51</v>
      </c>
      <c r="P4">
        <v>163.52000000000001</v>
      </c>
      <c r="Q4">
        <v>3699</v>
      </c>
      <c r="R4">
        <v>134.13</v>
      </c>
      <c r="S4">
        <v>60.59</v>
      </c>
      <c r="T4">
        <v>36668.120000000003</v>
      </c>
      <c r="U4">
        <v>0.45</v>
      </c>
      <c r="V4">
        <v>0.88</v>
      </c>
      <c r="W4">
        <v>0.28999999999999998</v>
      </c>
      <c r="X4">
        <v>2.2599999999999998</v>
      </c>
      <c r="Y4">
        <v>1</v>
      </c>
      <c r="Z4">
        <v>10</v>
      </c>
    </row>
    <row r="5" spans="1:26" x14ac:dyDescent="0.25">
      <c r="A5">
        <v>3</v>
      </c>
      <c r="B5">
        <v>60</v>
      </c>
      <c r="C5" t="s">
        <v>26</v>
      </c>
      <c r="D5">
        <v>4.3639999999999999</v>
      </c>
      <c r="E5">
        <v>22.92</v>
      </c>
      <c r="F5">
        <v>19.12</v>
      </c>
      <c r="G5">
        <v>17.649999999999999</v>
      </c>
      <c r="H5">
        <v>0.25</v>
      </c>
      <c r="I5">
        <v>65</v>
      </c>
      <c r="J5">
        <v>125.62</v>
      </c>
      <c r="K5">
        <v>45</v>
      </c>
      <c r="L5">
        <v>1.75</v>
      </c>
      <c r="M5">
        <v>27</v>
      </c>
      <c r="N5">
        <v>18.87</v>
      </c>
      <c r="O5">
        <v>15727.09</v>
      </c>
      <c r="P5">
        <v>151.58000000000001</v>
      </c>
      <c r="Q5">
        <v>3698.95</v>
      </c>
      <c r="R5">
        <v>118.94</v>
      </c>
      <c r="S5">
        <v>60.59</v>
      </c>
      <c r="T5">
        <v>29151.34</v>
      </c>
      <c r="U5">
        <v>0.51</v>
      </c>
      <c r="V5">
        <v>0.9</v>
      </c>
      <c r="W5">
        <v>0.32</v>
      </c>
      <c r="X5">
        <v>1.84</v>
      </c>
      <c r="Y5">
        <v>1</v>
      </c>
      <c r="Z5">
        <v>10</v>
      </c>
    </row>
    <row r="6" spans="1:26" x14ac:dyDescent="0.25">
      <c r="A6">
        <v>4</v>
      </c>
      <c r="B6">
        <v>60</v>
      </c>
      <c r="C6" t="s">
        <v>26</v>
      </c>
      <c r="D6">
        <v>4.3677000000000001</v>
      </c>
      <c r="E6">
        <v>22.9</v>
      </c>
      <c r="F6">
        <v>19.149999999999999</v>
      </c>
      <c r="G6">
        <v>18.239999999999998</v>
      </c>
      <c r="H6">
        <v>0.28000000000000003</v>
      </c>
      <c r="I6">
        <v>63</v>
      </c>
      <c r="J6">
        <v>125.95</v>
      </c>
      <c r="K6">
        <v>45</v>
      </c>
      <c r="L6">
        <v>2</v>
      </c>
      <c r="M6">
        <v>0</v>
      </c>
      <c r="N6">
        <v>18.95</v>
      </c>
      <c r="O6">
        <v>15767.7</v>
      </c>
      <c r="P6">
        <v>150.69</v>
      </c>
      <c r="Q6">
        <v>3698.91</v>
      </c>
      <c r="R6">
        <v>119.14</v>
      </c>
      <c r="S6">
        <v>60.59</v>
      </c>
      <c r="T6">
        <v>29260.27</v>
      </c>
      <c r="U6">
        <v>0.51</v>
      </c>
      <c r="V6">
        <v>0.9</v>
      </c>
      <c r="W6">
        <v>0.35</v>
      </c>
      <c r="X6">
        <v>1.88</v>
      </c>
      <c r="Y6">
        <v>1</v>
      </c>
      <c r="Z6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Z23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135</v>
      </c>
      <c r="C2" t="s">
        <v>26</v>
      </c>
      <c r="D2">
        <v>2.1518000000000002</v>
      </c>
      <c r="E2">
        <v>46.47</v>
      </c>
      <c r="F2">
        <v>27.14</v>
      </c>
      <c r="G2">
        <v>4.99</v>
      </c>
      <c r="H2">
        <v>7.0000000000000007E-2</v>
      </c>
      <c r="I2">
        <v>326</v>
      </c>
      <c r="J2">
        <v>263.32</v>
      </c>
      <c r="K2">
        <v>59.89</v>
      </c>
      <c r="L2">
        <v>1</v>
      </c>
      <c r="M2">
        <v>324</v>
      </c>
      <c r="N2">
        <v>67.430000000000007</v>
      </c>
      <c r="O2">
        <v>32710.1</v>
      </c>
      <c r="P2">
        <v>447.71</v>
      </c>
      <c r="Q2">
        <v>3700.36</v>
      </c>
      <c r="R2">
        <v>383.65</v>
      </c>
      <c r="S2">
        <v>60.59</v>
      </c>
      <c r="T2">
        <v>160200.31</v>
      </c>
      <c r="U2">
        <v>0.16</v>
      </c>
      <c r="V2">
        <v>0.63</v>
      </c>
      <c r="W2">
        <v>0.69</v>
      </c>
      <c r="X2">
        <v>9.85</v>
      </c>
      <c r="Y2">
        <v>1</v>
      </c>
      <c r="Z2">
        <v>10</v>
      </c>
    </row>
    <row r="3" spans="1:26" x14ac:dyDescent="0.25">
      <c r="A3">
        <v>1</v>
      </c>
      <c r="B3">
        <v>135</v>
      </c>
      <c r="C3" t="s">
        <v>26</v>
      </c>
      <c r="D3">
        <v>2.6027999999999998</v>
      </c>
      <c r="E3">
        <v>38.42</v>
      </c>
      <c r="F3">
        <v>24.04</v>
      </c>
      <c r="G3">
        <v>6.33</v>
      </c>
      <c r="H3">
        <v>0.08</v>
      </c>
      <c r="I3">
        <v>228</v>
      </c>
      <c r="J3">
        <v>263.79000000000002</v>
      </c>
      <c r="K3">
        <v>59.89</v>
      </c>
      <c r="L3">
        <v>1.25</v>
      </c>
      <c r="M3">
        <v>226</v>
      </c>
      <c r="N3">
        <v>67.650000000000006</v>
      </c>
      <c r="O3">
        <v>32767.75</v>
      </c>
      <c r="P3">
        <v>392.57</v>
      </c>
      <c r="Q3">
        <v>3700.1</v>
      </c>
      <c r="R3">
        <v>281.52</v>
      </c>
      <c r="S3">
        <v>60.59</v>
      </c>
      <c r="T3">
        <v>109624.78</v>
      </c>
      <c r="U3">
        <v>0.22</v>
      </c>
      <c r="V3">
        <v>0.72</v>
      </c>
      <c r="W3">
        <v>0.53</v>
      </c>
      <c r="X3">
        <v>6.76</v>
      </c>
      <c r="Y3">
        <v>1</v>
      </c>
      <c r="Z3">
        <v>10</v>
      </c>
    </row>
    <row r="4" spans="1:26" x14ac:dyDescent="0.25">
      <c r="A4">
        <v>2</v>
      </c>
      <c r="B4">
        <v>135</v>
      </c>
      <c r="C4" t="s">
        <v>26</v>
      </c>
      <c r="D4">
        <v>2.9340999999999999</v>
      </c>
      <c r="E4">
        <v>34.08</v>
      </c>
      <c r="F4">
        <v>22.38</v>
      </c>
      <c r="G4">
        <v>7.67</v>
      </c>
      <c r="H4">
        <v>0.1</v>
      </c>
      <c r="I4">
        <v>175</v>
      </c>
      <c r="J4">
        <v>264.25</v>
      </c>
      <c r="K4">
        <v>59.89</v>
      </c>
      <c r="L4">
        <v>1.5</v>
      </c>
      <c r="M4">
        <v>173</v>
      </c>
      <c r="N4">
        <v>67.87</v>
      </c>
      <c r="O4">
        <v>32825.49</v>
      </c>
      <c r="P4">
        <v>361.73</v>
      </c>
      <c r="Q4">
        <v>3699.27</v>
      </c>
      <c r="R4">
        <v>227.51</v>
      </c>
      <c r="S4">
        <v>60.59</v>
      </c>
      <c r="T4">
        <v>82882.98</v>
      </c>
      <c r="U4">
        <v>0.27</v>
      </c>
      <c r="V4">
        <v>0.77</v>
      </c>
      <c r="W4">
        <v>0.44</v>
      </c>
      <c r="X4">
        <v>5.0999999999999996</v>
      </c>
      <c r="Y4">
        <v>1</v>
      </c>
      <c r="Z4">
        <v>10</v>
      </c>
    </row>
    <row r="5" spans="1:26" x14ac:dyDescent="0.25">
      <c r="A5">
        <v>3</v>
      </c>
      <c r="B5">
        <v>135</v>
      </c>
      <c r="C5" t="s">
        <v>26</v>
      </c>
      <c r="D5">
        <v>3.1831</v>
      </c>
      <c r="E5">
        <v>31.42</v>
      </c>
      <c r="F5">
        <v>21.38</v>
      </c>
      <c r="G5">
        <v>9.0399999999999991</v>
      </c>
      <c r="H5">
        <v>0.12</v>
      </c>
      <c r="I5">
        <v>142</v>
      </c>
      <c r="J5">
        <v>264.72000000000003</v>
      </c>
      <c r="K5">
        <v>59.89</v>
      </c>
      <c r="L5">
        <v>1.75</v>
      </c>
      <c r="M5">
        <v>140</v>
      </c>
      <c r="N5">
        <v>68.09</v>
      </c>
      <c r="O5">
        <v>32883.31</v>
      </c>
      <c r="P5">
        <v>341.94</v>
      </c>
      <c r="Q5">
        <v>3699.58</v>
      </c>
      <c r="R5">
        <v>194.76</v>
      </c>
      <c r="S5">
        <v>60.59</v>
      </c>
      <c r="T5">
        <v>66673.73</v>
      </c>
      <c r="U5">
        <v>0.31</v>
      </c>
      <c r="V5">
        <v>0.81</v>
      </c>
      <c r="W5">
        <v>0.38</v>
      </c>
      <c r="X5">
        <v>4.0999999999999996</v>
      </c>
      <c r="Y5">
        <v>1</v>
      </c>
      <c r="Z5">
        <v>10</v>
      </c>
    </row>
    <row r="6" spans="1:26" x14ac:dyDescent="0.25">
      <c r="A6">
        <v>4</v>
      </c>
      <c r="B6">
        <v>135</v>
      </c>
      <c r="C6" t="s">
        <v>26</v>
      </c>
      <c r="D6">
        <v>3.3822000000000001</v>
      </c>
      <c r="E6">
        <v>29.57</v>
      </c>
      <c r="F6">
        <v>20.7</v>
      </c>
      <c r="G6">
        <v>10.44</v>
      </c>
      <c r="H6">
        <v>0.13</v>
      </c>
      <c r="I6">
        <v>119</v>
      </c>
      <c r="J6">
        <v>265.19</v>
      </c>
      <c r="K6">
        <v>59.89</v>
      </c>
      <c r="L6">
        <v>2</v>
      </c>
      <c r="M6">
        <v>117</v>
      </c>
      <c r="N6">
        <v>68.31</v>
      </c>
      <c r="O6">
        <v>32941.21</v>
      </c>
      <c r="P6">
        <v>327.57</v>
      </c>
      <c r="Q6">
        <v>3699.81</v>
      </c>
      <c r="R6">
        <v>172.12</v>
      </c>
      <c r="S6">
        <v>60.59</v>
      </c>
      <c r="T6">
        <v>55470.83</v>
      </c>
      <c r="U6">
        <v>0.35</v>
      </c>
      <c r="V6">
        <v>0.83</v>
      </c>
      <c r="W6">
        <v>0.35</v>
      </c>
      <c r="X6">
        <v>3.42</v>
      </c>
      <c r="Y6">
        <v>1</v>
      </c>
      <c r="Z6">
        <v>10</v>
      </c>
    </row>
    <row r="7" spans="1:26" x14ac:dyDescent="0.25">
      <c r="A7">
        <v>5</v>
      </c>
      <c r="B7">
        <v>135</v>
      </c>
      <c r="C7" t="s">
        <v>26</v>
      </c>
      <c r="D7">
        <v>3.5495999999999999</v>
      </c>
      <c r="E7">
        <v>28.17</v>
      </c>
      <c r="F7">
        <v>20.16</v>
      </c>
      <c r="G7">
        <v>11.86</v>
      </c>
      <c r="H7">
        <v>0.15</v>
      </c>
      <c r="I7">
        <v>102</v>
      </c>
      <c r="J7">
        <v>265.66000000000003</v>
      </c>
      <c r="K7">
        <v>59.89</v>
      </c>
      <c r="L7">
        <v>2.25</v>
      </c>
      <c r="M7">
        <v>100</v>
      </c>
      <c r="N7">
        <v>68.53</v>
      </c>
      <c r="O7">
        <v>32999.19</v>
      </c>
      <c r="P7">
        <v>315.37</v>
      </c>
      <c r="Q7">
        <v>3699.17</v>
      </c>
      <c r="R7">
        <v>154.5</v>
      </c>
      <c r="S7">
        <v>60.59</v>
      </c>
      <c r="T7">
        <v>46744.71</v>
      </c>
      <c r="U7">
        <v>0.39</v>
      </c>
      <c r="V7">
        <v>0.85</v>
      </c>
      <c r="W7">
        <v>0.33</v>
      </c>
      <c r="X7">
        <v>2.88</v>
      </c>
      <c r="Y7">
        <v>1</v>
      </c>
      <c r="Z7">
        <v>10</v>
      </c>
    </row>
    <row r="8" spans="1:26" x14ac:dyDescent="0.25">
      <c r="A8">
        <v>6</v>
      </c>
      <c r="B8">
        <v>135</v>
      </c>
      <c r="C8" t="s">
        <v>26</v>
      </c>
      <c r="D8">
        <v>3.6829999999999998</v>
      </c>
      <c r="E8">
        <v>27.15</v>
      </c>
      <c r="F8">
        <v>19.8</v>
      </c>
      <c r="G8">
        <v>13.35</v>
      </c>
      <c r="H8">
        <v>0.17</v>
      </c>
      <c r="I8">
        <v>89</v>
      </c>
      <c r="J8">
        <v>266.13</v>
      </c>
      <c r="K8">
        <v>59.89</v>
      </c>
      <c r="L8">
        <v>2.5</v>
      </c>
      <c r="M8">
        <v>87</v>
      </c>
      <c r="N8">
        <v>68.75</v>
      </c>
      <c r="O8">
        <v>33057.26</v>
      </c>
      <c r="P8">
        <v>306.36</v>
      </c>
      <c r="Q8">
        <v>3698.94</v>
      </c>
      <c r="R8">
        <v>142.78</v>
      </c>
      <c r="S8">
        <v>60.59</v>
      </c>
      <c r="T8">
        <v>40951.839999999997</v>
      </c>
      <c r="U8">
        <v>0.42</v>
      </c>
      <c r="V8">
        <v>0.87</v>
      </c>
      <c r="W8">
        <v>0.31</v>
      </c>
      <c r="X8">
        <v>2.52</v>
      </c>
      <c r="Y8">
        <v>1</v>
      </c>
      <c r="Z8">
        <v>10</v>
      </c>
    </row>
    <row r="9" spans="1:26" x14ac:dyDescent="0.25">
      <c r="A9">
        <v>7</v>
      </c>
      <c r="B9">
        <v>135</v>
      </c>
      <c r="C9" t="s">
        <v>26</v>
      </c>
      <c r="D9">
        <v>3.7961</v>
      </c>
      <c r="E9">
        <v>26.34</v>
      </c>
      <c r="F9">
        <v>19.5</v>
      </c>
      <c r="G9">
        <v>14.81</v>
      </c>
      <c r="H9">
        <v>0.18</v>
      </c>
      <c r="I9">
        <v>79</v>
      </c>
      <c r="J9">
        <v>266.60000000000002</v>
      </c>
      <c r="K9">
        <v>59.89</v>
      </c>
      <c r="L9">
        <v>2.75</v>
      </c>
      <c r="M9">
        <v>77</v>
      </c>
      <c r="N9">
        <v>68.97</v>
      </c>
      <c r="O9">
        <v>33115.410000000003</v>
      </c>
      <c r="P9">
        <v>298.25</v>
      </c>
      <c r="Q9">
        <v>3699.11</v>
      </c>
      <c r="R9">
        <v>132.94999999999999</v>
      </c>
      <c r="S9">
        <v>60.59</v>
      </c>
      <c r="T9">
        <v>36086.36</v>
      </c>
      <c r="U9">
        <v>0.46</v>
      </c>
      <c r="V9">
        <v>0.88</v>
      </c>
      <c r="W9">
        <v>0.28999999999999998</v>
      </c>
      <c r="X9">
        <v>2.2200000000000002</v>
      </c>
      <c r="Y9">
        <v>1</v>
      </c>
      <c r="Z9">
        <v>10</v>
      </c>
    </row>
    <row r="10" spans="1:26" x14ac:dyDescent="0.25">
      <c r="A10">
        <v>8</v>
      </c>
      <c r="B10">
        <v>135</v>
      </c>
      <c r="C10" t="s">
        <v>26</v>
      </c>
      <c r="D10">
        <v>3.8892000000000002</v>
      </c>
      <c r="E10">
        <v>25.71</v>
      </c>
      <c r="F10">
        <v>19.27</v>
      </c>
      <c r="G10">
        <v>16.28</v>
      </c>
      <c r="H10">
        <v>0.2</v>
      </c>
      <c r="I10">
        <v>71</v>
      </c>
      <c r="J10">
        <v>267.08</v>
      </c>
      <c r="K10">
        <v>59.89</v>
      </c>
      <c r="L10">
        <v>3</v>
      </c>
      <c r="M10">
        <v>69</v>
      </c>
      <c r="N10">
        <v>69.19</v>
      </c>
      <c r="O10">
        <v>33173.65</v>
      </c>
      <c r="P10">
        <v>291.08</v>
      </c>
      <c r="Q10">
        <v>3699.1</v>
      </c>
      <c r="R10">
        <v>125.46</v>
      </c>
      <c r="S10">
        <v>60.59</v>
      </c>
      <c r="T10">
        <v>32381.19</v>
      </c>
      <c r="U10">
        <v>0.48</v>
      </c>
      <c r="V10">
        <v>0.89</v>
      </c>
      <c r="W10">
        <v>0.28000000000000003</v>
      </c>
      <c r="X10">
        <v>1.99</v>
      </c>
      <c r="Y10">
        <v>1</v>
      </c>
      <c r="Z10">
        <v>10</v>
      </c>
    </row>
    <row r="11" spans="1:26" x14ac:dyDescent="0.25">
      <c r="A11">
        <v>9</v>
      </c>
      <c r="B11">
        <v>135</v>
      </c>
      <c r="C11" t="s">
        <v>26</v>
      </c>
      <c r="D11">
        <v>3.9786000000000001</v>
      </c>
      <c r="E11">
        <v>25.13</v>
      </c>
      <c r="F11">
        <v>19.05</v>
      </c>
      <c r="G11">
        <v>17.86</v>
      </c>
      <c r="H11">
        <v>0.22</v>
      </c>
      <c r="I11">
        <v>64</v>
      </c>
      <c r="J11">
        <v>267.55</v>
      </c>
      <c r="K11">
        <v>59.89</v>
      </c>
      <c r="L11">
        <v>3.25</v>
      </c>
      <c r="M11">
        <v>62</v>
      </c>
      <c r="N11">
        <v>69.41</v>
      </c>
      <c r="O11">
        <v>33231.97</v>
      </c>
      <c r="P11">
        <v>284.26</v>
      </c>
      <c r="Q11">
        <v>3699.25</v>
      </c>
      <c r="R11">
        <v>118.11</v>
      </c>
      <c r="S11">
        <v>60.59</v>
      </c>
      <c r="T11">
        <v>28741.71</v>
      </c>
      <c r="U11">
        <v>0.51</v>
      </c>
      <c r="V11">
        <v>0.9</v>
      </c>
      <c r="W11">
        <v>0.27</v>
      </c>
      <c r="X11">
        <v>1.77</v>
      </c>
      <c r="Y11">
        <v>1</v>
      </c>
      <c r="Z11">
        <v>10</v>
      </c>
    </row>
    <row r="12" spans="1:26" x14ac:dyDescent="0.25">
      <c r="A12">
        <v>10</v>
      </c>
      <c r="B12">
        <v>135</v>
      </c>
      <c r="C12" t="s">
        <v>26</v>
      </c>
      <c r="D12">
        <v>4.0629</v>
      </c>
      <c r="E12">
        <v>24.61</v>
      </c>
      <c r="F12">
        <v>18.829999999999998</v>
      </c>
      <c r="G12">
        <v>19.48</v>
      </c>
      <c r="H12">
        <v>0.23</v>
      </c>
      <c r="I12">
        <v>58</v>
      </c>
      <c r="J12">
        <v>268.02</v>
      </c>
      <c r="K12">
        <v>59.89</v>
      </c>
      <c r="L12">
        <v>3.5</v>
      </c>
      <c r="M12">
        <v>56</v>
      </c>
      <c r="N12">
        <v>69.64</v>
      </c>
      <c r="O12">
        <v>33290.379999999997</v>
      </c>
      <c r="P12">
        <v>277.14</v>
      </c>
      <c r="Q12">
        <v>3698.98</v>
      </c>
      <c r="R12">
        <v>110.63</v>
      </c>
      <c r="S12">
        <v>60.59</v>
      </c>
      <c r="T12">
        <v>25027.66</v>
      </c>
      <c r="U12">
        <v>0.55000000000000004</v>
      </c>
      <c r="V12">
        <v>0.91</v>
      </c>
      <c r="W12">
        <v>0.26</v>
      </c>
      <c r="X12">
        <v>1.55</v>
      </c>
      <c r="Y12">
        <v>1</v>
      </c>
      <c r="Z12">
        <v>10</v>
      </c>
    </row>
    <row r="13" spans="1:26" x14ac:dyDescent="0.25">
      <c r="A13">
        <v>11</v>
      </c>
      <c r="B13">
        <v>135</v>
      </c>
      <c r="C13" t="s">
        <v>26</v>
      </c>
      <c r="D13">
        <v>4.1529999999999996</v>
      </c>
      <c r="E13">
        <v>24.08</v>
      </c>
      <c r="F13">
        <v>18.55</v>
      </c>
      <c r="G13">
        <v>21</v>
      </c>
      <c r="H13">
        <v>0.25</v>
      </c>
      <c r="I13">
        <v>53</v>
      </c>
      <c r="J13">
        <v>268.5</v>
      </c>
      <c r="K13">
        <v>59.89</v>
      </c>
      <c r="L13">
        <v>3.75</v>
      </c>
      <c r="M13">
        <v>51</v>
      </c>
      <c r="N13">
        <v>69.86</v>
      </c>
      <c r="O13">
        <v>33348.870000000003</v>
      </c>
      <c r="P13">
        <v>268.94</v>
      </c>
      <c r="Q13">
        <v>3698.99</v>
      </c>
      <c r="R13">
        <v>101.84</v>
      </c>
      <c r="S13">
        <v>60.59</v>
      </c>
      <c r="T13">
        <v>20658.36</v>
      </c>
      <c r="U13">
        <v>0.59</v>
      </c>
      <c r="V13">
        <v>0.93</v>
      </c>
      <c r="W13">
        <v>0.23</v>
      </c>
      <c r="X13">
        <v>1.27</v>
      </c>
      <c r="Y13">
        <v>1</v>
      </c>
      <c r="Z13">
        <v>10</v>
      </c>
    </row>
    <row r="14" spans="1:26" x14ac:dyDescent="0.25">
      <c r="A14">
        <v>12</v>
      </c>
      <c r="B14">
        <v>135</v>
      </c>
      <c r="C14" t="s">
        <v>26</v>
      </c>
      <c r="D14">
        <v>4.1211000000000002</v>
      </c>
      <c r="E14">
        <v>24.27</v>
      </c>
      <c r="F14">
        <v>18.88</v>
      </c>
      <c r="G14">
        <v>22.66</v>
      </c>
      <c r="H14">
        <v>0.26</v>
      </c>
      <c r="I14">
        <v>50</v>
      </c>
      <c r="J14">
        <v>268.97000000000003</v>
      </c>
      <c r="K14">
        <v>59.89</v>
      </c>
      <c r="L14">
        <v>4</v>
      </c>
      <c r="M14">
        <v>48</v>
      </c>
      <c r="N14">
        <v>70.09</v>
      </c>
      <c r="O14">
        <v>33407.449999999997</v>
      </c>
      <c r="P14">
        <v>271.69</v>
      </c>
      <c r="Q14">
        <v>3698.98</v>
      </c>
      <c r="R14">
        <v>114.26</v>
      </c>
      <c r="S14">
        <v>60.59</v>
      </c>
      <c r="T14">
        <v>26884.11</v>
      </c>
      <c r="U14">
        <v>0.53</v>
      </c>
      <c r="V14">
        <v>0.91</v>
      </c>
      <c r="W14">
        <v>0.23</v>
      </c>
      <c r="X14">
        <v>1.61</v>
      </c>
      <c r="Y14">
        <v>1</v>
      </c>
      <c r="Z14">
        <v>10</v>
      </c>
    </row>
    <row r="15" spans="1:26" x14ac:dyDescent="0.25">
      <c r="A15">
        <v>13</v>
      </c>
      <c r="B15">
        <v>135</v>
      </c>
      <c r="C15" t="s">
        <v>26</v>
      </c>
      <c r="D15">
        <v>4.2003000000000004</v>
      </c>
      <c r="E15">
        <v>23.81</v>
      </c>
      <c r="F15">
        <v>18.63</v>
      </c>
      <c r="G15">
        <v>24.3</v>
      </c>
      <c r="H15">
        <v>0.28000000000000003</v>
      </c>
      <c r="I15">
        <v>46</v>
      </c>
      <c r="J15">
        <v>269.45</v>
      </c>
      <c r="K15">
        <v>59.89</v>
      </c>
      <c r="L15">
        <v>4.25</v>
      </c>
      <c r="M15">
        <v>44</v>
      </c>
      <c r="N15">
        <v>70.31</v>
      </c>
      <c r="O15">
        <v>33466.11</v>
      </c>
      <c r="P15">
        <v>263.51</v>
      </c>
      <c r="Q15">
        <v>3698.88</v>
      </c>
      <c r="R15">
        <v>104.89</v>
      </c>
      <c r="S15">
        <v>60.59</v>
      </c>
      <c r="T15">
        <v>22221.759999999998</v>
      </c>
      <c r="U15">
        <v>0.57999999999999996</v>
      </c>
      <c r="V15">
        <v>0.92</v>
      </c>
      <c r="W15">
        <v>0.24</v>
      </c>
      <c r="X15">
        <v>1.35</v>
      </c>
      <c r="Y15">
        <v>1</v>
      </c>
      <c r="Z15">
        <v>10</v>
      </c>
    </row>
    <row r="16" spans="1:26" x14ac:dyDescent="0.25">
      <c r="A16">
        <v>14</v>
      </c>
      <c r="B16">
        <v>135</v>
      </c>
      <c r="C16" t="s">
        <v>26</v>
      </c>
      <c r="D16">
        <v>4.2640000000000002</v>
      </c>
      <c r="E16">
        <v>23.45</v>
      </c>
      <c r="F16">
        <v>18.48</v>
      </c>
      <c r="G16">
        <v>26.39</v>
      </c>
      <c r="H16">
        <v>0.3</v>
      </c>
      <c r="I16">
        <v>42</v>
      </c>
      <c r="J16">
        <v>269.92</v>
      </c>
      <c r="K16">
        <v>59.89</v>
      </c>
      <c r="L16">
        <v>4.5</v>
      </c>
      <c r="M16">
        <v>40</v>
      </c>
      <c r="N16">
        <v>70.540000000000006</v>
      </c>
      <c r="O16">
        <v>33524.86</v>
      </c>
      <c r="P16">
        <v>257.12</v>
      </c>
      <c r="Q16">
        <v>3698.77</v>
      </c>
      <c r="R16">
        <v>99.79</v>
      </c>
      <c r="S16">
        <v>60.59</v>
      </c>
      <c r="T16">
        <v>19688.05</v>
      </c>
      <c r="U16">
        <v>0.61</v>
      </c>
      <c r="V16">
        <v>0.93</v>
      </c>
      <c r="W16">
        <v>0.23</v>
      </c>
      <c r="X16">
        <v>1.2</v>
      </c>
      <c r="Y16">
        <v>1</v>
      </c>
      <c r="Z16">
        <v>10</v>
      </c>
    </row>
    <row r="17" spans="1:26" x14ac:dyDescent="0.25">
      <c r="A17">
        <v>15</v>
      </c>
      <c r="B17">
        <v>135</v>
      </c>
      <c r="C17" t="s">
        <v>26</v>
      </c>
      <c r="D17">
        <v>4.3090000000000002</v>
      </c>
      <c r="E17">
        <v>23.21</v>
      </c>
      <c r="F17">
        <v>18.38</v>
      </c>
      <c r="G17">
        <v>28.28</v>
      </c>
      <c r="H17">
        <v>0.31</v>
      </c>
      <c r="I17">
        <v>39</v>
      </c>
      <c r="J17">
        <v>270.39999999999998</v>
      </c>
      <c r="K17">
        <v>59.89</v>
      </c>
      <c r="L17">
        <v>4.75</v>
      </c>
      <c r="M17">
        <v>37</v>
      </c>
      <c r="N17">
        <v>70.760000000000005</v>
      </c>
      <c r="O17">
        <v>33583.699999999997</v>
      </c>
      <c r="P17">
        <v>251.6</v>
      </c>
      <c r="Q17">
        <v>3698.86</v>
      </c>
      <c r="R17">
        <v>96.67</v>
      </c>
      <c r="S17">
        <v>60.59</v>
      </c>
      <c r="T17">
        <v>18142.62</v>
      </c>
      <c r="U17">
        <v>0.63</v>
      </c>
      <c r="V17">
        <v>0.94</v>
      </c>
      <c r="W17">
        <v>0.23</v>
      </c>
      <c r="X17">
        <v>1.1000000000000001</v>
      </c>
      <c r="Y17">
        <v>1</v>
      </c>
      <c r="Z17">
        <v>10</v>
      </c>
    </row>
    <row r="18" spans="1:26" x14ac:dyDescent="0.25">
      <c r="A18">
        <v>16</v>
      </c>
      <c r="B18">
        <v>135</v>
      </c>
      <c r="C18" t="s">
        <v>26</v>
      </c>
      <c r="D18">
        <v>4.3394000000000004</v>
      </c>
      <c r="E18">
        <v>23.04</v>
      </c>
      <c r="F18">
        <v>18.32</v>
      </c>
      <c r="G18">
        <v>29.71</v>
      </c>
      <c r="H18">
        <v>0.33</v>
      </c>
      <c r="I18">
        <v>37</v>
      </c>
      <c r="J18">
        <v>270.88</v>
      </c>
      <c r="K18">
        <v>59.89</v>
      </c>
      <c r="L18">
        <v>5</v>
      </c>
      <c r="M18">
        <v>35</v>
      </c>
      <c r="N18">
        <v>70.989999999999995</v>
      </c>
      <c r="O18">
        <v>33642.620000000003</v>
      </c>
      <c r="P18">
        <v>246.45</v>
      </c>
      <c r="Q18">
        <v>3698.83</v>
      </c>
      <c r="R18">
        <v>94.66</v>
      </c>
      <c r="S18">
        <v>60.59</v>
      </c>
      <c r="T18">
        <v>17149.240000000002</v>
      </c>
      <c r="U18">
        <v>0.64</v>
      </c>
      <c r="V18">
        <v>0.94</v>
      </c>
      <c r="W18">
        <v>0.22</v>
      </c>
      <c r="X18">
        <v>1.04</v>
      </c>
      <c r="Y18">
        <v>1</v>
      </c>
      <c r="Z18">
        <v>10</v>
      </c>
    </row>
    <row r="19" spans="1:26" x14ac:dyDescent="0.25">
      <c r="A19">
        <v>17</v>
      </c>
      <c r="B19">
        <v>135</v>
      </c>
      <c r="C19" t="s">
        <v>26</v>
      </c>
      <c r="D19">
        <v>4.3853</v>
      </c>
      <c r="E19">
        <v>22.8</v>
      </c>
      <c r="F19">
        <v>18.23</v>
      </c>
      <c r="G19">
        <v>32.17</v>
      </c>
      <c r="H19">
        <v>0.34</v>
      </c>
      <c r="I19">
        <v>34</v>
      </c>
      <c r="J19">
        <v>271.36</v>
      </c>
      <c r="K19">
        <v>59.89</v>
      </c>
      <c r="L19">
        <v>5.25</v>
      </c>
      <c r="M19">
        <v>32</v>
      </c>
      <c r="N19">
        <v>71.22</v>
      </c>
      <c r="O19">
        <v>33701.64</v>
      </c>
      <c r="P19">
        <v>240.66</v>
      </c>
      <c r="Q19">
        <v>3698.99</v>
      </c>
      <c r="R19">
        <v>91.76</v>
      </c>
      <c r="S19">
        <v>60.59</v>
      </c>
      <c r="T19">
        <v>15712.55</v>
      </c>
      <c r="U19">
        <v>0.66</v>
      </c>
      <c r="V19">
        <v>0.94</v>
      </c>
      <c r="W19">
        <v>0.22</v>
      </c>
      <c r="X19">
        <v>0.95</v>
      </c>
      <c r="Y19">
        <v>1</v>
      </c>
      <c r="Z19">
        <v>10</v>
      </c>
    </row>
    <row r="20" spans="1:26" x14ac:dyDescent="0.25">
      <c r="A20">
        <v>18</v>
      </c>
      <c r="B20">
        <v>135</v>
      </c>
      <c r="C20" t="s">
        <v>26</v>
      </c>
      <c r="D20">
        <v>4.4204999999999997</v>
      </c>
      <c r="E20">
        <v>22.62</v>
      </c>
      <c r="F20">
        <v>18.149999999999999</v>
      </c>
      <c r="G20">
        <v>34.03</v>
      </c>
      <c r="H20">
        <v>0.36</v>
      </c>
      <c r="I20">
        <v>32</v>
      </c>
      <c r="J20">
        <v>271.83999999999997</v>
      </c>
      <c r="K20">
        <v>59.89</v>
      </c>
      <c r="L20">
        <v>5.5</v>
      </c>
      <c r="M20">
        <v>29</v>
      </c>
      <c r="N20">
        <v>71.45</v>
      </c>
      <c r="O20">
        <v>33760.74</v>
      </c>
      <c r="P20">
        <v>235.27</v>
      </c>
      <c r="Q20">
        <v>3698.7</v>
      </c>
      <c r="R20">
        <v>89.1</v>
      </c>
      <c r="S20">
        <v>60.59</v>
      </c>
      <c r="T20">
        <v>14394.87</v>
      </c>
      <c r="U20">
        <v>0.68</v>
      </c>
      <c r="V20">
        <v>0.95</v>
      </c>
      <c r="W20">
        <v>0.21</v>
      </c>
      <c r="X20">
        <v>0.87</v>
      </c>
      <c r="Y20">
        <v>1</v>
      </c>
      <c r="Z20">
        <v>10</v>
      </c>
    </row>
    <row r="21" spans="1:26" x14ac:dyDescent="0.25">
      <c r="A21">
        <v>19</v>
      </c>
      <c r="B21">
        <v>135</v>
      </c>
      <c r="C21" t="s">
        <v>26</v>
      </c>
      <c r="D21">
        <v>4.4493999999999998</v>
      </c>
      <c r="E21">
        <v>22.47</v>
      </c>
      <c r="F21">
        <v>18.11</v>
      </c>
      <c r="G21">
        <v>36.21</v>
      </c>
      <c r="H21">
        <v>0.38</v>
      </c>
      <c r="I21">
        <v>30</v>
      </c>
      <c r="J21">
        <v>272.32</v>
      </c>
      <c r="K21">
        <v>59.89</v>
      </c>
      <c r="L21">
        <v>5.75</v>
      </c>
      <c r="M21">
        <v>19</v>
      </c>
      <c r="N21">
        <v>71.680000000000007</v>
      </c>
      <c r="O21">
        <v>33820.050000000003</v>
      </c>
      <c r="P21">
        <v>230.06</v>
      </c>
      <c r="Q21">
        <v>3698.82</v>
      </c>
      <c r="R21">
        <v>87.14</v>
      </c>
      <c r="S21">
        <v>60.59</v>
      </c>
      <c r="T21">
        <v>13424.83</v>
      </c>
      <c r="U21">
        <v>0.7</v>
      </c>
      <c r="V21">
        <v>0.95</v>
      </c>
      <c r="W21">
        <v>0.23</v>
      </c>
      <c r="X21">
        <v>0.83</v>
      </c>
      <c r="Y21">
        <v>1</v>
      </c>
      <c r="Z21">
        <v>10</v>
      </c>
    </row>
    <row r="22" spans="1:26" x14ac:dyDescent="0.25">
      <c r="A22">
        <v>20</v>
      </c>
      <c r="B22">
        <v>135</v>
      </c>
      <c r="C22" t="s">
        <v>26</v>
      </c>
      <c r="D22">
        <v>4.4596999999999998</v>
      </c>
      <c r="E22">
        <v>22.42</v>
      </c>
      <c r="F22">
        <v>18.100000000000001</v>
      </c>
      <c r="G22">
        <v>37.46</v>
      </c>
      <c r="H22">
        <v>0.39</v>
      </c>
      <c r="I22">
        <v>29</v>
      </c>
      <c r="J22">
        <v>272.8</v>
      </c>
      <c r="K22">
        <v>59.89</v>
      </c>
      <c r="L22">
        <v>6</v>
      </c>
      <c r="M22">
        <v>11</v>
      </c>
      <c r="N22">
        <v>71.91</v>
      </c>
      <c r="O22">
        <v>33879.33</v>
      </c>
      <c r="P22">
        <v>228.32</v>
      </c>
      <c r="Q22">
        <v>3698.87</v>
      </c>
      <c r="R22">
        <v>86.89</v>
      </c>
      <c r="S22">
        <v>60.59</v>
      </c>
      <c r="T22">
        <v>13304.72</v>
      </c>
      <c r="U22">
        <v>0.7</v>
      </c>
      <c r="V22">
        <v>0.95</v>
      </c>
      <c r="W22">
        <v>0.23</v>
      </c>
      <c r="X22">
        <v>0.83</v>
      </c>
      <c r="Y22">
        <v>1</v>
      </c>
      <c r="Z22">
        <v>10</v>
      </c>
    </row>
    <row r="23" spans="1:26" x14ac:dyDescent="0.25">
      <c r="A23">
        <v>21</v>
      </c>
      <c r="B23">
        <v>135</v>
      </c>
      <c r="C23" t="s">
        <v>26</v>
      </c>
      <c r="D23">
        <v>4.4541000000000004</v>
      </c>
      <c r="E23">
        <v>22.45</v>
      </c>
      <c r="F23">
        <v>18.13</v>
      </c>
      <c r="G23">
        <v>37.51</v>
      </c>
      <c r="H23">
        <v>0.41</v>
      </c>
      <c r="I23">
        <v>29</v>
      </c>
      <c r="J23">
        <v>273.27999999999997</v>
      </c>
      <c r="K23">
        <v>59.89</v>
      </c>
      <c r="L23">
        <v>6.25</v>
      </c>
      <c r="M23">
        <v>0</v>
      </c>
      <c r="N23">
        <v>72.14</v>
      </c>
      <c r="O23">
        <v>33938.699999999997</v>
      </c>
      <c r="P23">
        <v>228.02</v>
      </c>
      <c r="Q23">
        <v>3698.68</v>
      </c>
      <c r="R23">
        <v>87.4</v>
      </c>
      <c r="S23">
        <v>60.59</v>
      </c>
      <c r="T23">
        <v>13557.5</v>
      </c>
      <c r="U23">
        <v>0.69</v>
      </c>
      <c r="V23">
        <v>0.95</v>
      </c>
      <c r="W23">
        <v>0.25</v>
      </c>
      <c r="X23">
        <v>0.85</v>
      </c>
      <c r="Y23">
        <v>1</v>
      </c>
      <c r="Z23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Z10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80</v>
      </c>
      <c r="C2" t="s">
        <v>26</v>
      </c>
      <c r="D2">
        <v>3.1953</v>
      </c>
      <c r="E2">
        <v>31.3</v>
      </c>
      <c r="F2">
        <v>22.85</v>
      </c>
      <c r="G2">
        <v>7.22</v>
      </c>
      <c r="H2">
        <v>0.11</v>
      </c>
      <c r="I2">
        <v>190</v>
      </c>
      <c r="J2">
        <v>159.12</v>
      </c>
      <c r="K2">
        <v>50.28</v>
      </c>
      <c r="L2">
        <v>1</v>
      </c>
      <c r="M2">
        <v>188</v>
      </c>
      <c r="N2">
        <v>27.84</v>
      </c>
      <c r="O2">
        <v>19859.16</v>
      </c>
      <c r="P2">
        <v>261.87</v>
      </c>
      <c r="Q2">
        <v>3700.12</v>
      </c>
      <c r="R2">
        <v>242.74</v>
      </c>
      <c r="S2">
        <v>60.59</v>
      </c>
      <c r="T2">
        <v>90425.83</v>
      </c>
      <c r="U2">
        <v>0.25</v>
      </c>
      <c r="V2">
        <v>0.75</v>
      </c>
      <c r="W2">
        <v>0.46</v>
      </c>
      <c r="X2">
        <v>5.57</v>
      </c>
      <c r="Y2">
        <v>1</v>
      </c>
      <c r="Z2">
        <v>10</v>
      </c>
    </row>
    <row r="3" spans="1:26" x14ac:dyDescent="0.25">
      <c r="A3">
        <v>1</v>
      </c>
      <c r="B3">
        <v>80</v>
      </c>
      <c r="C3" t="s">
        <v>26</v>
      </c>
      <c r="D3">
        <v>3.5651000000000002</v>
      </c>
      <c r="E3">
        <v>28.05</v>
      </c>
      <c r="F3">
        <v>21.28</v>
      </c>
      <c r="G3">
        <v>9.25</v>
      </c>
      <c r="H3">
        <v>0.14000000000000001</v>
      </c>
      <c r="I3">
        <v>138</v>
      </c>
      <c r="J3">
        <v>159.47999999999999</v>
      </c>
      <c r="K3">
        <v>50.28</v>
      </c>
      <c r="L3">
        <v>1.25</v>
      </c>
      <c r="M3">
        <v>136</v>
      </c>
      <c r="N3">
        <v>27.95</v>
      </c>
      <c r="O3">
        <v>19902.91</v>
      </c>
      <c r="P3">
        <v>237.39</v>
      </c>
      <c r="Q3">
        <v>3699.34</v>
      </c>
      <c r="R3">
        <v>191.02</v>
      </c>
      <c r="S3">
        <v>60.59</v>
      </c>
      <c r="T3">
        <v>64826.59</v>
      </c>
      <c r="U3">
        <v>0.32</v>
      </c>
      <c r="V3">
        <v>0.81</v>
      </c>
      <c r="W3">
        <v>0.39</v>
      </c>
      <c r="X3">
        <v>4</v>
      </c>
      <c r="Y3">
        <v>1</v>
      </c>
      <c r="Z3">
        <v>10</v>
      </c>
    </row>
    <row r="4" spans="1:26" x14ac:dyDescent="0.25">
      <c r="A4">
        <v>2</v>
      </c>
      <c r="B4">
        <v>80</v>
      </c>
      <c r="C4" t="s">
        <v>26</v>
      </c>
      <c r="D4">
        <v>3.8313000000000001</v>
      </c>
      <c r="E4">
        <v>26.1</v>
      </c>
      <c r="F4">
        <v>20.329999999999998</v>
      </c>
      <c r="G4">
        <v>11.4</v>
      </c>
      <c r="H4">
        <v>0.17</v>
      </c>
      <c r="I4">
        <v>107</v>
      </c>
      <c r="J4">
        <v>159.83000000000001</v>
      </c>
      <c r="K4">
        <v>50.28</v>
      </c>
      <c r="L4">
        <v>1.5</v>
      </c>
      <c r="M4">
        <v>105</v>
      </c>
      <c r="N4">
        <v>28.05</v>
      </c>
      <c r="O4">
        <v>19946.71</v>
      </c>
      <c r="P4">
        <v>220.05</v>
      </c>
      <c r="Q4">
        <v>3699.03</v>
      </c>
      <c r="R4">
        <v>160.16</v>
      </c>
      <c r="S4">
        <v>60.59</v>
      </c>
      <c r="T4">
        <v>49549.88</v>
      </c>
      <c r="U4">
        <v>0.38</v>
      </c>
      <c r="V4">
        <v>0.85</v>
      </c>
      <c r="W4">
        <v>0.33</v>
      </c>
      <c r="X4">
        <v>3.05</v>
      </c>
      <c r="Y4">
        <v>1</v>
      </c>
      <c r="Z4">
        <v>10</v>
      </c>
    </row>
    <row r="5" spans="1:26" x14ac:dyDescent="0.25">
      <c r="A5">
        <v>3</v>
      </c>
      <c r="B5">
        <v>80</v>
      </c>
      <c r="C5" t="s">
        <v>26</v>
      </c>
      <c r="D5">
        <v>4.0312000000000001</v>
      </c>
      <c r="E5">
        <v>24.81</v>
      </c>
      <c r="F5">
        <v>19.71</v>
      </c>
      <c r="G5">
        <v>13.75</v>
      </c>
      <c r="H5">
        <v>0.19</v>
      </c>
      <c r="I5">
        <v>86</v>
      </c>
      <c r="J5">
        <v>160.19</v>
      </c>
      <c r="K5">
        <v>50.28</v>
      </c>
      <c r="L5">
        <v>1.75</v>
      </c>
      <c r="M5">
        <v>84</v>
      </c>
      <c r="N5">
        <v>28.16</v>
      </c>
      <c r="O5">
        <v>19990.53</v>
      </c>
      <c r="P5">
        <v>206.55</v>
      </c>
      <c r="Q5">
        <v>3699.01</v>
      </c>
      <c r="R5">
        <v>139.91</v>
      </c>
      <c r="S5">
        <v>60.59</v>
      </c>
      <c r="T5">
        <v>39530.78</v>
      </c>
      <c r="U5">
        <v>0.43</v>
      </c>
      <c r="V5">
        <v>0.87</v>
      </c>
      <c r="W5">
        <v>0.3</v>
      </c>
      <c r="X5">
        <v>2.4300000000000002</v>
      </c>
      <c r="Y5">
        <v>1</v>
      </c>
      <c r="Z5">
        <v>10</v>
      </c>
    </row>
    <row r="6" spans="1:26" x14ac:dyDescent="0.25">
      <c r="A6">
        <v>4</v>
      </c>
      <c r="B6">
        <v>80</v>
      </c>
      <c r="C6" t="s">
        <v>26</v>
      </c>
      <c r="D6">
        <v>4.1879</v>
      </c>
      <c r="E6">
        <v>23.88</v>
      </c>
      <c r="F6">
        <v>19.27</v>
      </c>
      <c r="G6">
        <v>16.28</v>
      </c>
      <c r="H6">
        <v>0.22</v>
      </c>
      <c r="I6">
        <v>71</v>
      </c>
      <c r="J6">
        <v>160.54</v>
      </c>
      <c r="K6">
        <v>50.28</v>
      </c>
      <c r="L6">
        <v>2</v>
      </c>
      <c r="M6">
        <v>69</v>
      </c>
      <c r="N6">
        <v>28.26</v>
      </c>
      <c r="O6">
        <v>20034.400000000001</v>
      </c>
      <c r="P6">
        <v>194.66</v>
      </c>
      <c r="Q6">
        <v>3698.97</v>
      </c>
      <c r="R6">
        <v>125.41</v>
      </c>
      <c r="S6">
        <v>60.59</v>
      </c>
      <c r="T6">
        <v>32356.77</v>
      </c>
      <c r="U6">
        <v>0.48</v>
      </c>
      <c r="V6">
        <v>0.89</v>
      </c>
      <c r="W6">
        <v>0.28000000000000003</v>
      </c>
      <c r="X6">
        <v>1.99</v>
      </c>
      <c r="Y6">
        <v>1</v>
      </c>
      <c r="Z6">
        <v>10</v>
      </c>
    </row>
    <row r="7" spans="1:26" x14ac:dyDescent="0.25">
      <c r="A7">
        <v>5</v>
      </c>
      <c r="B7">
        <v>80</v>
      </c>
      <c r="C7" t="s">
        <v>26</v>
      </c>
      <c r="D7">
        <v>4.3216999999999999</v>
      </c>
      <c r="E7">
        <v>23.14</v>
      </c>
      <c r="F7">
        <v>18.88</v>
      </c>
      <c r="G7">
        <v>18.88</v>
      </c>
      <c r="H7">
        <v>0.25</v>
      </c>
      <c r="I7">
        <v>60</v>
      </c>
      <c r="J7">
        <v>160.9</v>
      </c>
      <c r="K7">
        <v>50.28</v>
      </c>
      <c r="L7">
        <v>2.25</v>
      </c>
      <c r="M7">
        <v>58</v>
      </c>
      <c r="N7">
        <v>28.37</v>
      </c>
      <c r="O7">
        <v>20078.3</v>
      </c>
      <c r="P7">
        <v>182.86</v>
      </c>
      <c r="Q7">
        <v>3698.9</v>
      </c>
      <c r="R7">
        <v>112.51</v>
      </c>
      <c r="S7">
        <v>60.59</v>
      </c>
      <c r="T7">
        <v>25960.03</v>
      </c>
      <c r="U7">
        <v>0.54</v>
      </c>
      <c r="V7">
        <v>0.91</v>
      </c>
      <c r="W7">
        <v>0.26</v>
      </c>
      <c r="X7">
        <v>1.6</v>
      </c>
      <c r="Y7">
        <v>1</v>
      </c>
      <c r="Z7">
        <v>10</v>
      </c>
    </row>
    <row r="8" spans="1:26" x14ac:dyDescent="0.25">
      <c r="A8">
        <v>6</v>
      </c>
      <c r="B8">
        <v>80</v>
      </c>
      <c r="C8" t="s">
        <v>26</v>
      </c>
      <c r="D8">
        <v>4.4054000000000002</v>
      </c>
      <c r="E8">
        <v>22.7</v>
      </c>
      <c r="F8">
        <v>18.73</v>
      </c>
      <c r="G8">
        <v>22.04</v>
      </c>
      <c r="H8">
        <v>0.27</v>
      </c>
      <c r="I8">
        <v>51</v>
      </c>
      <c r="J8">
        <v>161.26</v>
      </c>
      <c r="K8">
        <v>50.28</v>
      </c>
      <c r="L8">
        <v>2.5</v>
      </c>
      <c r="M8">
        <v>41</v>
      </c>
      <c r="N8">
        <v>28.48</v>
      </c>
      <c r="O8">
        <v>20122.23</v>
      </c>
      <c r="P8">
        <v>173.4</v>
      </c>
      <c r="Q8">
        <v>3698.81</v>
      </c>
      <c r="R8">
        <v>108.88</v>
      </c>
      <c r="S8">
        <v>60.59</v>
      </c>
      <c r="T8">
        <v>24188.2</v>
      </c>
      <c r="U8">
        <v>0.56000000000000005</v>
      </c>
      <c r="V8">
        <v>0.92</v>
      </c>
      <c r="W8">
        <v>0.22</v>
      </c>
      <c r="X8">
        <v>1.45</v>
      </c>
      <c r="Y8">
        <v>1</v>
      </c>
      <c r="Z8">
        <v>10</v>
      </c>
    </row>
    <row r="9" spans="1:26" x14ac:dyDescent="0.25">
      <c r="A9">
        <v>7</v>
      </c>
      <c r="B9">
        <v>80</v>
      </c>
      <c r="C9" t="s">
        <v>26</v>
      </c>
      <c r="D9">
        <v>4.4279999999999999</v>
      </c>
      <c r="E9">
        <v>22.58</v>
      </c>
      <c r="F9">
        <v>18.71</v>
      </c>
      <c r="G9">
        <v>23.39</v>
      </c>
      <c r="H9">
        <v>0.3</v>
      </c>
      <c r="I9">
        <v>48</v>
      </c>
      <c r="J9">
        <v>161.61000000000001</v>
      </c>
      <c r="K9">
        <v>50.28</v>
      </c>
      <c r="L9">
        <v>2.75</v>
      </c>
      <c r="M9">
        <v>7</v>
      </c>
      <c r="N9">
        <v>28.58</v>
      </c>
      <c r="O9">
        <v>20166.2</v>
      </c>
      <c r="P9">
        <v>170.18</v>
      </c>
      <c r="Q9">
        <v>3699.09</v>
      </c>
      <c r="R9">
        <v>105.71</v>
      </c>
      <c r="S9">
        <v>60.59</v>
      </c>
      <c r="T9">
        <v>22619.78</v>
      </c>
      <c r="U9">
        <v>0.56999999999999995</v>
      </c>
      <c r="V9">
        <v>0.92</v>
      </c>
      <c r="W9">
        <v>0.28999999999999998</v>
      </c>
      <c r="X9">
        <v>1.43</v>
      </c>
      <c r="Y9">
        <v>1</v>
      </c>
      <c r="Z9">
        <v>10</v>
      </c>
    </row>
    <row r="10" spans="1:26" x14ac:dyDescent="0.25">
      <c r="A10">
        <v>8</v>
      </c>
      <c r="B10">
        <v>80</v>
      </c>
      <c r="C10" t="s">
        <v>26</v>
      </c>
      <c r="D10">
        <v>4.4306999999999999</v>
      </c>
      <c r="E10">
        <v>22.57</v>
      </c>
      <c r="F10">
        <v>18.7</v>
      </c>
      <c r="G10">
        <v>23.37</v>
      </c>
      <c r="H10">
        <v>0.33</v>
      </c>
      <c r="I10">
        <v>48</v>
      </c>
      <c r="J10">
        <v>161.97</v>
      </c>
      <c r="K10">
        <v>50.28</v>
      </c>
      <c r="L10">
        <v>3</v>
      </c>
      <c r="M10">
        <v>0</v>
      </c>
      <c r="N10">
        <v>28.69</v>
      </c>
      <c r="O10">
        <v>20210.21</v>
      </c>
      <c r="P10">
        <v>170.4</v>
      </c>
      <c r="Q10">
        <v>3699.09</v>
      </c>
      <c r="R10">
        <v>104.9</v>
      </c>
      <c r="S10">
        <v>60.59</v>
      </c>
      <c r="T10">
        <v>22215.09</v>
      </c>
      <c r="U10">
        <v>0.57999999999999996</v>
      </c>
      <c r="V10">
        <v>0.92</v>
      </c>
      <c r="W10">
        <v>0.3</v>
      </c>
      <c r="X10">
        <v>1.42</v>
      </c>
      <c r="Y10">
        <v>1</v>
      </c>
      <c r="Z10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Z18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115</v>
      </c>
      <c r="C2" t="s">
        <v>26</v>
      </c>
      <c r="D2">
        <v>2.4996</v>
      </c>
      <c r="E2">
        <v>40.01</v>
      </c>
      <c r="F2">
        <v>25.41</v>
      </c>
      <c r="G2">
        <v>5.6</v>
      </c>
      <c r="H2">
        <v>0.08</v>
      </c>
      <c r="I2">
        <v>272</v>
      </c>
      <c r="J2">
        <v>222.93</v>
      </c>
      <c r="K2">
        <v>56.94</v>
      </c>
      <c r="L2">
        <v>1</v>
      </c>
      <c r="M2">
        <v>270</v>
      </c>
      <c r="N2">
        <v>49.99</v>
      </c>
      <c r="O2">
        <v>27728.69</v>
      </c>
      <c r="P2">
        <v>373.71</v>
      </c>
      <c r="Q2">
        <v>3699.76</v>
      </c>
      <c r="R2">
        <v>326.97000000000003</v>
      </c>
      <c r="S2">
        <v>60.59</v>
      </c>
      <c r="T2">
        <v>132132.17000000001</v>
      </c>
      <c r="U2">
        <v>0.19</v>
      </c>
      <c r="V2">
        <v>0.68</v>
      </c>
      <c r="W2">
        <v>0.6</v>
      </c>
      <c r="X2">
        <v>8.1300000000000008</v>
      </c>
      <c r="Y2">
        <v>1</v>
      </c>
      <c r="Z2">
        <v>10</v>
      </c>
    </row>
    <row r="3" spans="1:26" x14ac:dyDescent="0.25">
      <c r="A3">
        <v>1</v>
      </c>
      <c r="B3">
        <v>115</v>
      </c>
      <c r="C3" t="s">
        <v>26</v>
      </c>
      <c r="D3">
        <v>2.9264999999999999</v>
      </c>
      <c r="E3">
        <v>34.17</v>
      </c>
      <c r="F3">
        <v>23</v>
      </c>
      <c r="G3">
        <v>7.11</v>
      </c>
      <c r="H3">
        <v>0.1</v>
      </c>
      <c r="I3">
        <v>194</v>
      </c>
      <c r="J3">
        <v>223.35</v>
      </c>
      <c r="K3">
        <v>56.94</v>
      </c>
      <c r="L3">
        <v>1.25</v>
      </c>
      <c r="M3">
        <v>192</v>
      </c>
      <c r="N3">
        <v>50.15</v>
      </c>
      <c r="O3">
        <v>27780.03</v>
      </c>
      <c r="P3">
        <v>333.61</v>
      </c>
      <c r="Q3">
        <v>3700.07</v>
      </c>
      <c r="R3">
        <v>247.25</v>
      </c>
      <c r="S3">
        <v>60.59</v>
      </c>
      <c r="T3">
        <v>92658.64</v>
      </c>
      <c r="U3">
        <v>0.25</v>
      </c>
      <c r="V3">
        <v>0.75</v>
      </c>
      <c r="W3">
        <v>0.48</v>
      </c>
      <c r="X3">
        <v>5.71</v>
      </c>
      <c r="Y3">
        <v>1</v>
      </c>
      <c r="Z3">
        <v>10</v>
      </c>
    </row>
    <row r="4" spans="1:26" x14ac:dyDescent="0.25">
      <c r="A4">
        <v>2</v>
      </c>
      <c r="B4">
        <v>115</v>
      </c>
      <c r="C4" t="s">
        <v>26</v>
      </c>
      <c r="D4">
        <v>3.2387999999999999</v>
      </c>
      <c r="E4">
        <v>30.88</v>
      </c>
      <c r="F4">
        <v>21.63</v>
      </c>
      <c r="G4">
        <v>8.65</v>
      </c>
      <c r="H4">
        <v>0.12</v>
      </c>
      <c r="I4">
        <v>150</v>
      </c>
      <c r="J4">
        <v>223.76</v>
      </c>
      <c r="K4">
        <v>56.94</v>
      </c>
      <c r="L4">
        <v>1.5</v>
      </c>
      <c r="M4">
        <v>148</v>
      </c>
      <c r="N4">
        <v>50.32</v>
      </c>
      <c r="O4">
        <v>27831.42</v>
      </c>
      <c r="P4">
        <v>309.27999999999997</v>
      </c>
      <c r="Q4">
        <v>3699.52</v>
      </c>
      <c r="R4">
        <v>202.78</v>
      </c>
      <c r="S4">
        <v>60.59</v>
      </c>
      <c r="T4">
        <v>70646.81</v>
      </c>
      <c r="U4">
        <v>0.3</v>
      </c>
      <c r="V4">
        <v>0.8</v>
      </c>
      <c r="W4">
        <v>0.4</v>
      </c>
      <c r="X4">
        <v>4.3499999999999996</v>
      </c>
      <c r="Y4">
        <v>1</v>
      </c>
      <c r="Z4">
        <v>10</v>
      </c>
    </row>
    <row r="5" spans="1:26" x14ac:dyDescent="0.25">
      <c r="A5">
        <v>3</v>
      </c>
      <c r="B5">
        <v>115</v>
      </c>
      <c r="C5" t="s">
        <v>26</v>
      </c>
      <c r="D5">
        <v>3.4716999999999998</v>
      </c>
      <c r="E5">
        <v>28.8</v>
      </c>
      <c r="F5">
        <v>20.79</v>
      </c>
      <c r="G5">
        <v>10.220000000000001</v>
      </c>
      <c r="H5">
        <v>0.14000000000000001</v>
      </c>
      <c r="I5">
        <v>122</v>
      </c>
      <c r="J5">
        <v>224.18</v>
      </c>
      <c r="K5">
        <v>56.94</v>
      </c>
      <c r="L5">
        <v>1.75</v>
      </c>
      <c r="M5">
        <v>120</v>
      </c>
      <c r="N5">
        <v>50.49</v>
      </c>
      <c r="O5">
        <v>27882.87</v>
      </c>
      <c r="P5">
        <v>293.06</v>
      </c>
      <c r="Q5">
        <v>3699.02</v>
      </c>
      <c r="R5">
        <v>175.15</v>
      </c>
      <c r="S5">
        <v>60.59</v>
      </c>
      <c r="T5">
        <v>56970.16</v>
      </c>
      <c r="U5">
        <v>0.35</v>
      </c>
      <c r="V5">
        <v>0.83</v>
      </c>
      <c r="W5">
        <v>0.36</v>
      </c>
      <c r="X5">
        <v>3.51</v>
      </c>
      <c r="Y5">
        <v>1</v>
      </c>
      <c r="Z5">
        <v>10</v>
      </c>
    </row>
    <row r="6" spans="1:26" x14ac:dyDescent="0.25">
      <c r="A6">
        <v>4</v>
      </c>
      <c r="B6">
        <v>115</v>
      </c>
      <c r="C6" t="s">
        <v>26</v>
      </c>
      <c r="D6">
        <v>3.6604000000000001</v>
      </c>
      <c r="E6">
        <v>27.32</v>
      </c>
      <c r="F6">
        <v>20.18</v>
      </c>
      <c r="G6">
        <v>11.87</v>
      </c>
      <c r="H6">
        <v>0.16</v>
      </c>
      <c r="I6">
        <v>102</v>
      </c>
      <c r="J6">
        <v>224.6</v>
      </c>
      <c r="K6">
        <v>56.94</v>
      </c>
      <c r="L6">
        <v>2</v>
      </c>
      <c r="M6">
        <v>100</v>
      </c>
      <c r="N6">
        <v>50.65</v>
      </c>
      <c r="O6">
        <v>27934.37</v>
      </c>
      <c r="P6">
        <v>280.08</v>
      </c>
      <c r="Q6">
        <v>3699.66</v>
      </c>
      <c r="R6">
        <v>155.24</v>
      </c>
      <c r="S6">
        <v>60.59</v>
      </c>
      <c r="T6">
        <v>47115.99</v>
      </c>
      <c r="U6">
        <v>0.39</v>
      </c>
      <c r="V6">
        <v>0.85</v>
      </c>
      <c r="W6">
        <v>0.33</v>
      </c>
      <c r="X6">
        <v>2.9</v>
      </c>
      <c r="Y6">
        <v>1</v>
      </c>
      <c r="Z6">
        <v>10</v>
      </c>
    </row>
    <row r="7" spans="1:26" x14ac:dyDescent="0.25">
      <c r="A7">
        <v>5</v>
      </c>
      <c r="B7">
        <v>115</v>
      </c>
      <c r="C7" t="s">
        <v>26</v>
      </c>
      <c r="D7">
        <v>3.8033999999999999</v>
      </c>
      <c r="E7">
        <v>26.29</v>
      </c>
      <c r="F7">
        <v>19.77</v>
      </c>
      <c r="G7">
        <v>13.48</v>
      </c>
      <c r="H7">
        <v>0.18</v>
      </c>
      <c r="I7">
        <v>88</v>
      </c>
      <c r="J7">
        <v>225.01</v>
      </c>
      <c r="K7">
        <v>56.94</v>
      </c>
      <c r="L7">
        <v>2.25</v>
      </c>
      <c r="M7">
        <v>86</v>
      </c>
      <c r="N7">
        <v>50.82</v>
      </c>
      <c r="O7">
        <v>27985.94</v>
      </c>
      <c r="P7">
        <v>270.14999999999998</v>
      </c>
      <c r="Q7">
        <v>3698.86</v>
      </c>
      <c r="R7">
        <v>141.97</v>
      </c>
      <c r="S7">
        <v>60.59</v>
      </c>
      <c r="T7">
        <v>40548.53</v>
      </c>
      <c r="U7">
        <v>0.43</v>
      </c>
      <c r="V7">
        <v>0.87</v>
      </c>
      <c r="W7">
        <v>0.3</v>
      </c>
      <c r="X7">
        <v>2.4900000000000002</v>
      </c>
      <c r="Y7">
        <v>1</v>
      </c>
      <c r="Z7">
        <v>10</v>
      </c>
    </row>
    <row r="8" spans="1:26" x14ac:dyDescent="0.25">
      <c r="A8">
        <v>6</v>
      </c>
      <c r="B8">
        <v>115</v>
      </c>
      <c r="C8" t="s">
        <v>26</v>
      </c>
      <c r="D8">
        <v>3.9359999999999999</v>
      </c>
      <c r="E8">
        <v>25.41</v>
      </c>
      <c r="F8">
        <v>19.41</v>
      </c>
      <c r="G8">
        <v>15.32</v>
      </c>
      <c r="H8">
        <v>0.2</v>
      </c>
      <c r="I8">
        <v>76</v>
      </c>
      <c r="J8">
        <v>225.43</v>
      </c>
      <c r="K8">
        <v>56.94</v>
      </c>
      <c r="L8">
        <v>2.5</v>
      </c>
      <c r="M8">
        <v>74</v>
      </c>
      <c r="N8">
        <v>50.99</v>
      </c>
      <c r="O8">
        <v>28037.57</v>
      </c>
      <c r="P8">
        <v>260.54000000000002</v>
      </c>
      <c r="Q8">
        <v>3699.22</v>
      </c>
      <c r="R8">
        <v>129.88999999999999</v>
      </c>
      <c r="S8">
        <v>60.59</v>
      </c>
      <c r="T8">
        <v>34569.08</v>
      </c>
      <c r="U8">
        <v>0.47</v>
      </c>
      <c r="V8">
        <v>0.89</v>
      </c>
      <c r="W8">
        <v>0.28999999999999998</v>
      </c>
      <c r="X8">
        <v>2.13</v>
      </c>
      <c r="Y8">
        <v>1</v>
      </c>
      <c r="Z8">
        <v>10</v>
      </c>
    </row>
    <row r="9" spans="1:26" x14ac:dyDescent="0.25">
      <c r="A9">
        <v>7</v>
      </c>
      <c r="B9">
        <v>115</v>
      </c>
      <c r="C9" t="s">
        <v>26</v>
      </c>
      <c r="D9">
        <v>4.0434000000000001</v>
      </c>
      <c r="E9">
        <v>24.73</v>
      </c>
      <c r="F9">
        <v>19.13</v>
      </c>
      <c r="G9">
        <v>17.13</v>
      </c>
      <c r="H9">
        <v>0.22</v>
      </c>
      <c r="I9">
        <v>67</v>
      </c>
      <c r="J9">
        <v>225.85</v>
      </c>
      <c r="K9">
        <v>56.94</v>
      </c>
      <c r="L9">
        <v>2.75</v>
      </c>
      <c r="M9">
        <v>65</v>
      </c>
      <c r="N9">
        <v>51.16</v>
      </c>
      <c r="O9">
        <v>28089.25</v>
      </c>
      <c r="P9">
        <v>252.47</v>
      </c>
      <c r="Q9">
        <v>3699.25</v>
      </c>
      <c r="R9">
        <v>120.87</v>
      </c>
      <c r="S9">
        <v>60.59</v>
      </c>
      <c r="T9">
        <v>30104.22</v>
      </c>
      <c r="U9">
        <v>0.5</v>
      </c>
      <c r="V9">
        <v>0.9</v>
      </c>
      <c r="W9">
        <v>0.27</v>
      </c>
      <c r="X9">
        <v>1.85</v>
      </c>
      <c r="Y9">
        <v>1</v>
      </c>
      <c r="Z9">
        <v>10</v>
      </c>
    </row>
    <row r="10" spans="1:26" x14ac:dyDescent="0.25">
      <c r="A10">
        <v>8</v>
      </c>
      <c r="B10">
        <v>115</v>
      </c>
      <c r="C10" t="s">
        <v>26</v>
      </c>
      <c r="D10">
        <v>4.1341999999999999</v>
      </c>
      <c r="E10">
        <v>24.19</v>
      </c>
      <c r="F10">
        <v>18.89</v>
      </c>
      <c r="G10">
        <v>18.89</v>
      </c>
      <c r="H10">
        <v>0.24</v>
      </c>
      <c r="I10">
        <v>60</v>
      </c>
      <c r="J10">
        <v>226.27</v>
      </c>
      <c r="K10">
        <v>56.94</v>
      </c>
      <c r="L10">
        <v>3</v>
      </c>
      <c r="M10">
        <v>58</v>
      </c>
      <c r="N10">
        <v>51.33</v>
      </c>
      <c r="O10">
        <v>28140.99</v>
      </c>
      <c r="P10">
        <v>244.62</v>
      </c>
      <c r="Q10">
        <v>3699.23</v>
      </c>
      <c r="R10">
        <v>113.04</v>
      </c>
      <c r="S10">
        <v>60.59</v>
      </c>
      <c r="T10">
        <v>26223.37</v>
      </c>
      <c r="U10">
        <v>0.54</v>
      </c>
      <c r="V10">
        <v>0.91</v>
      </c>
      <c r="W10">
        <v>0.26</v>
      </c>
      <c r="X10">
        <v>1.61</v>
      </c>
      <c r="Y10">
        <v>1</v>
      </c>
      <c r="Z10">
        <v>10</v>
      </c>
    </row>
    <row r="11" spans="1:26" x14ac:dyDescent="0.25">
      <c r="A11">
        <v>9</v>
      </c>
      <c r="B11">
        <v>115</v>
      </c>
      <c r="C11" t="s">
        <v>26</v>
      </c>
      <c r="D11">
        <v>4.2483000000000004</v>
      </c>
      <c r="E11">
        <v>23.54</v>
      </c>
      <c r="F11">
        <v>18.55</v>
      </c>
      <c r="G11">
        <v>21</v>
      </c>
      <c r="H11">
        <v>0.25</v>
      </c>
      <c r="I11">
        <v>53</v>
      </c>
      <c r="J11">
        <v>226.69</v>
      </c>
      <c r="K11">
        <v>56.94</v>
      </c>
      <c r="L11">
        <v>3.25</v>
      </c>
      <c r="M11">
        <v>51</v>
      </c>
      <c r="N11">
        <v>51.5</v>
      </c>
      <c r="O11">
        <v>28192.799999999999</v>
      </c>
      <c r="P11">
        <v>234.81</v>
      </c>
      <c r="Q11">
        <v>3698.88</v>
      </c>
      <c r="R11">
        <v>101.92</v>
      </c>
      <c r="S11">
        <v>60.59</v>
      </c>
      <c r="T11">
        <v>20698.04</v>
      </c>
      <c r="U11">
        <v>0.59</v>
      </c>
      <c r="V11">
        <v>0.93</v>
      </c>
      <c r="W11">
        <v>0.23</v>
      </c>
      <c r="X11">
        <v>1.27</v>
      </c>
      <c r="Y11">
        <v>1</v>
      </c>
      <c r="Z11">
        <v>10</v>
      </c>
    </row>
    <row r="12" spans="1:26" x14ac:dyDescent="0.25">
      <c r="A12">
        <v>10</v>
      </c>
      <c r="B12">
        <v>115</v>
      </c>
      <c r="C12" t="s">
        <v>26</v>
      </c>
      <c r="D12">
        <v>4.2027999999999999</v>
      </c>
      <c r="E12">
        <v>23.79</v>
      </c>
      <c r="F12">
        <v>18.940000000000001</v>
      </c>
      <c r="G12">
        <v>22.73</v>
      </c>
      <c r="H12">
        <v>0.27</v>
      </c>
      <c r="I12">
        <v>50</v>
      </c>
      <c r="J12">
        <v>227.11</v>
      </c>
      <c r="K12">
        <v>56.94</v>
      </c>
      <c r="L12">
        <v>3.5</v>
      </c>
      <c r="M12">
        <v>48</v>
      </c>
      <c r="N12">
        <v>51.67</v>
      </c>
      <c r="O12">
        <v>28244.66</v>
      </c>
      <c r="P12">
        <v>236.9</v>
      </c>
      <c r="Q12">
        <v>3699</v>
      </c>
      <c r="R12">
        <v>115.19</v>
      </c>
      <c r="S12">
        <v>60.59</v>
      </c>
      <c r="T12">
        <v>27352.33</v>
      </c>
      <c r="U12">
        <v>0.53</v>
      </c>
      <c r="V12">
        <v>0.91</v>
      </c>
      <c r="W12">
        <v>0.26</v>
      </c>
      <c r="X12">
        <v>1.66</v>
      </c>
      <c r="Y12">
        <v>1</v>
      </c>
      <c r="Z12">
        <v>10</v>
      </c>
    </row>
    <row r="13" spans="1:26" x14ac:dyDescent="0.25">
      <c r="A13">
        <v>11</v>
      </c>
      <c r="B13">
        <v>115</v>
      </c>
      <c r="C13" t="s">
        <v>26</v>
      </c>
      <c r="D13">
        <v>4.3086000000000002</v>
      </c>
      <c r="E13">
        <v>23.21</v>
      </c>
      <c r="F13">
        <v>18.57</v>
      </c>
      <c r="G13">
        <v>24.76</v>
      </c>
      <c r="H13">
        <v>0.28999999999999998</v>
      </c>
      <c r="I13">
        <v>45</v>
      </c>
      <c r="J13">
        <v>227.53</v>
      </c>
      <c r="K13">
        <v>56.94</v>
      </c>
      <c r="L13">
        <v>3.75</v>
      </c>
      <c r="M13">
        <v>43</v>
      </c>
      <c r="N13">
        <v>51.84</v>
      </c>
      <c r="O13">
        <v>28296.58</v>
      </c>
      <c r="P13">
        <v>225.89</v>
      </c>
      <c r="Q13">
        <v>3698.89</v>
      </c>
      <c r="R13">
        <v>102.96</v>
      </c>
      <c r="S13">
        <v>60.59</v>
      </c>
      <c r="T13">
        <v>21262.240000000002</v>
      </c>
      <c r="U13">
        <v>0.59</v>
      </c>
      <c r="V13">
        <v>0.93</v>
      </c>
      <c r="W13">
        <v>0.24</v>
      </c>
      <c r="X13">
        <v>1.3</v>
      </c>
      <c r="Y13">
        <v>1</v>
      </c>
      <c r="Z13">
        <v>10</v>
      </c>
    </row>
    <row r="14" spans="1:26" x14ac:dyDescent="0.25">
      <c r="A14">
        <v>12</v>
      </c>
      <c r="B14">
        <v>115</v>
      </c>
      <c r="C14" t="s">
        <v>26</v>
      </c>
      <c r="D14">
        <v>4.3643000000000001</v>
      </c>
      <c r="E14">
        <v>22.91</v>
      </c>
      <c r="F14">
        <v>18.45</v>
      </c>
      <c r="G14">
        <v>27</v>
      </c>
      <c r="H14">
        <v>0.31</v>
      </c>
      <c r="I14">
        <v>41</v>
      </c>
      <c r="J14">
        <v>227.95</v>
      </c>
      <c r="K14">
        <v>56.94</v>
      </c>
      <c r="L14">
        <v>4</v>
      </c>
      <c r="M14">
        <v>39</v>
      </c>
      <c r="N14">
        <v>52.01</v>
      </c>
      <c r="O14">
        <v>28348.560000000001</v>
      </c>
      <c r="P14">
        <v>219.21</v>
      </c>
      <c r="Q14">
        <v>3698.87</v>
      </c>
      <c r="R14">
        <v>99.04</v>
      </c>
      <c r="S14">
        <v>60.59</v>
      </c>
      <c r="T14">
        <v>19320.25</v>
      </c>
      <c r="U14">
        <v>0.61</v>
      </c>
      <c r="V14">
        <v>0.93</v>
      </c>
      <c r="W14">
        <v>0.23</v>
      </c>
      <c r="X14">
        <v>1.18</v>
      </c>
      <c r="Y14">
        <v>1</v>
      </c>
      <c r="Z14">
        <v>10</v>
      </c>
    </row>
    <row r="15" spans="1:26" x14ac:dyDescent="0.25">
      <c r="A15">
        <v>13</v>
      </c>
      <c r="B15">
        <v>115</v>
      </c>
      <c r="C15" t="s">
        <v>26</v>
      </c>
      <c r="D15">
        <v>4.4256000000000002</v>
      </c>
      <c r="E15">
        <v>22.6</v>
      </c>
      <c r="F15">
        <v>18.309999999999999</v>
      </c>
      <c r="G15">
        <v>29.69</v>
      </c>
      <c r="H15">
        <v>0.33</v>
      </c>
      <c r="I15">
        <v>37</v>
      </c>
      <c r="J15">
        <v>228.38</v>
      </c>
      <c r="K15">
        <v>56.94</v>
      </c>
      <c r="L15">
        <v>4.25</v>
      </c>
      <c r="M15">
        <v>32</v>
      </c>
      <c r="N15">
        <v>52.18</v>
      </c>
      <c r="O15">
        <v>28400.61</v>
      </c>
      <c r="P15">
        <v>212.18</v>
      </c>
      <c r="Q15">
        <v>3698.88</v>
      </c>
      <c r="R15">
        <v>94.11</v>
      </c>
      <c r="S15">
        <v>60.59</v>
      </c>
      <c r="T15">
        <v>16876</v>
      </c>
      <c r="U15">
        <v>0.64</v>
      </c>
      <c r="V15">
        <v>0.94</v>
      </c>
      <c r="W15">
        <v>0.23</v>
      </c>
      <c r="X15">
        <v>1.03</v>
      </c>
      <c r="Y15">
        <v>1</v>
      </c>
      <c r="Z15">
        <v>10</v>
      </c>
    </row>
    <row r="16" spans="1:26" x14ac:dyDescent="0.25">
      <c r="A16">
        <v>14</v>
      </c>
      <c r="B16">
        <v>115</v>
      </c>
      <c r="C16" t="s">
        <v>26</v>
      </c>
      <c r="D16">
        <v>4.4526000000000003</v>
      </c>
      <c r="E16">
        <v>22.46</v>
      </c>
      <c r="F16">
        <v>18.260000000000002</v>
      </c>
      <c r="G16">
        <v>31.31</v>
      </c>
      <c r="H16">
        <v>0.35</v>
      </c>
      <c r="I16">
        <v>35</v>
      </c>
      <c r="J16">
        <v>228.8</v>
      </c>
      <c r="K16">
        <v>56.94</v>
      </c>
      <c r="L16">
        <v>4.5</v>
      </c>
      <c r="M16">
        <v>18</v>
      </c>
      <c r="N16">
        <v>52.36</v>
      </c>
      <c r="O16">
        <v>28452.71</v>
      </c>
      <c r="P16">
        <v>207.4</v>
      </c>
      <c r="Q16">
        <v>3698.79</v>
      </c>
      <c r="R16">
        <v>91.88</v>
      </c>
      <c r="S16">
        <v>60.59</v>
      </c>
      <c r="T16">
        <v>15769.81</v>
      </c>
      <c r="U16">
        <v>0.66</v>
      </c>
      <c r="V16">
        <v>0.94</v>
      </c>
      <c r="W16">
        <v>0.24</v>
      </c>
      <c r="X16">
        <v>0.98</v>
      </c>
      <c r="Y16">
        <v>1</v>
      </c>
      <c r="Z16">
        <v>10</v>
      </c>
    </row>
    <row r="17" spans="1:26" x14ac:dyDescent="0.25">
      <c r="A17">
        <v>15</v>
      </c>
      <c r="B17">
        <v>115</v>
      </c>
      <c r="C17" t="s">
        <v>26</v>
      </c>
      <c r="D17">
        <v>4.46</v>
      </c>
      <c r="E17">
        <v>22.42</v>
      </c>
      <c r="F17">
        <v>18.27</v>
      </c>
      <c r="G17">
        <v>32.24</v>
      </c>
      <c r="H17">
        <v>0.37</v>
      </c>
      <c r="I17">
        <v>34</v>
      </c>
      <c r="J17">
        <v>229.22</v>
      </c>
      <c r="K17">
        <v>56.94</v>
      </c>
      <c r="L17">
        <v>4.75</v>
      </c>
      <c r="M17">
        <v>3</v>
      </c>
      <c r="N17">
        <v>52.53</v>
      </c>
      <c r="O17">
        <v>28504.87</v>
      </c>
      <c r="P17">
        <v>205.05</v>
      </c>
      <c r="Q17">
        <v>3699</v>
      </c>
      <c r="R17">
        <v>91.57</v>
      </c>
      <c r="S17">
        <v>60.59</v>
      </c>
      <c r="T17">
        <v>15622.36</v>
      </c>
      <c r="U17">
        <v>0.66</v>
      </c>
      <c r="V17">
        <v>0.94</v>
      </c>
      <c r="W17">
        <v>0.26</v>
      </c>
      <c r="X17">
        <v>0.99</v>
      </c>
      <c r="Y17">
        <v>1</v>
      </c>
      <c r="Z17">
        <v>10</v>
      </c>
    </row>
    <row r="18" spans="1:26" x14ac:dyDescent="0.25">
      <c r="A18">
        <v>16</v>
      </c>
      <c r="B18">
        <v>115</v>
      </c>
      <c r="C18" t="s">
        <v>26</v>
      </c>
      <c r="D18">
        <v>4.4615999999999998</v>
      </c>
      <c r="E18">
        <v>22.41</v>
      </c>
      <c r="F18">
        <v>18.260000000000002</v>
      </c>
      <c r="G18">
        <v>32.22</v>
      </c>
      <c r="H18">
        <v>0.39</v>
      </c>
      <c r="I18">
        <v>34</v>
      </c>
      <c r="J18">
        <v>229.65</v>
      </c>
      <c r="K18">
        <v>56.94</v>
      </c>
      <c r="L18">
        <v>5</v>
      </c>
      <c r="M18">
        <v>0</v>
      </c>
      <c r="N18">
        <v>52.7</v>
      </c>
      <c r="O18">
        <v>28557.1</v>
      </c>
      <c r="P18">
        <v>205.1</v>
      </c>
      <c r="Q18">
        <v>3699.15</v>
      </c>
      <c r="R18">
        <v>91.14</v>
      </c>
      <c r="S18">
        <v>60.59</v>
      </c>
      <c r="T18">
        <v>15405.59</v>
      </c>
      <c r="U18">
        <v>0.66</v>
      </c>
      <c r="V18">
        <v>0.94</v>
      </c>
      <c r="W18">
        <v>0.26</v>
      </c>
      <c r="X18">
        <v>0.98</v>
      </c>
      <c r="Y18">
        <v>1</v>
      </c>
      <c r="Z18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Z3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35</v>
      </c>
      <c r="C2" t="s">
        <v>26</v>
      </c>
      <c r="D2">
        <v>4.1332000000000004</v>
      </c>
      <c r="E2">
        <v>24.19</v>
      </c>
      <c r="F2">
        <v>20.46</v>
      </c>
      <c r="G2">
        <v>11.47</v>
      </c>
      <c r="H2">
        <v>0.22</v>
      </c>
      <c r="I2">
        <v>107</v>
      </c>
      <c r="J2">
        <v>80.84</v>
      </c>
      <c r="K2">
        <v>35.1</v>
      </c>
      <c r="L2">
        <v>1</v>
      </c>
      <c r="M2">
        <v>1</v>
      </c>
      <c r="N2">
        <v>9.74</v>
      </c>
      <c r="O2">
        <v>10204.209999999999</v>
      </c>
      <c r="P2">
        <v>124.9</v>
      </c>
      <c r="Q2">
        <v>3699.44</v>
      </c>
      <c r="R2">
        <v>159.69</v>
      </c>
      <c r="S2">
        <v>60.59</v>
      </c>
      <c r="T2">
        <v>49316.71</v>
      </c>
      <c r="U2">
        <v>0.38</v>
      </c>
      <c r="V2">
        <v>0.84</v>
      </c>
      <c r="W2">
        <v>0.47</v>
      </c>
      <c r="X2">
        <v>3.18</v>
      </c>
      <c r="Y2">
        <v>1</v>
      </c>
      <c r="Z2">
        <v>10</v>
      </c>
    </row>
    <row r="3" spans="1:26" x14ac:dyDescent="0.25">
      <c r="A3">
        <v>1</v>
      </c>
      <c r="B3">
        <v>35</v>
      </c>
      <c r="C3" t="s">
        <v>26</v>
      </c>
      <c r="D3">
        <v>4.1336000000000004</v>
      </c>
      <c r="E3">
        <v>24.19</v>
      </c>
      <c r="F3">
        <v>20.46</v>
      </c>
      <c r="G3">
        <v>11.47</v>
      </c>
      <c r="H3">
        <v>0.27</v>
      </c>
      <c r="I3">
        <v>107</v>
      </c>
      <c r="J3">
        <v>81.14</v>
      </c>
      <c r="K3">
        <v>35.1</v>
      </c>
      <c r="L3">
        <v>1.25</v>
      </c>
      <c r="M3">
        <v>0</v>
      </c>
      <c r="N3">
        <v>9.7899999999999991</v>
      </c>
      <c r="O3">
        <v>10241.25</v>
      </c>
      <c r="P3">
        <v>125.31</v>
      </c>
      <c r="Q3">
        <v>3699.47</v>
      </c>
      <c r="R3">
        <v>159.57</v>
      </c>
      <c r="S3">
        <v>60.59</v>
      </c>
      <c r="T3">
        <v>49253.16</v>
      </c>
      <c r="U3">
        <v>0.38</v>
      </c>
      <c r="V3">
        <v>0.84</v>
      </c>
      <c r="W3">
        <v>0.47</v>
      </c>
      <c r="X3">
        <v>3.18</v>
      </c>
      <c r="Y3">
        <v>1</v>
      </c>
      <c r="Z3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4"/>
  <sheetViews>
    <sheetView workbookViewId="0">
      <selection activeCell="G18" sqref="G18"/>
    </sheetView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100</v>
      </c>
      <c r="C2" t="s">
        <v>26</v>
      </c>
      <c r="D2">
        <v>2.7858000000000001</v>
      </c>
      <c r="E2">
        <v>35.9</v>
      </c>
      <c r="F2">
        <v>24.24</v>
      </c>
      <c r="G2">
        <v>6.19</v>
      </c>
      <c r="H2">
        <v>0.09</v>
      </c>
      <c r="I2">
        <v>235</v>
      </c>
      <c r="J2">
        <v>194.77</v>
      </c>
      <c r="K2">
        <v>54.38</v>
      </c>
      <c r="L2">
        <v>1</v>
      </c>
      <c r="M2">
        <v>233</v>
      </c>
      <c r="N2">
        <v>39.4</v>
      </c>
      <c r="O2">
        <v>24256.19</v>
      </c>
      <c r="P2">
        <v>323.70999999999998</v>
      </c>
      <c r="Q2">
        <v>3700.5</v>
      </c>
      <c r="R2">
        <v>288.35000000000002</v>
      </c>
      <c r="S2">
        <v>60.59</v>
      </c>
      <c r="T2">
        <v>113006.5</v>
      </c>
      <c r="U2">
        <v>0.21</v>
      </c>
      <c r="V2">
        <v>0.71</v>
      </c>
      <c r="W2">
        <v>0.53</v>
      </c>
      <c r="X2">
        <v>6.96</v>
      </c>
      <c r="Y2">
        <v>1</v>
      </c>
      <c r="Z2">
        <v>10</v>
      </c>
    </row>
    <row r="3" spans="1:26" x14ac:dyDescent="0.25">
      <c r="A3">
        <v>1</v>
      </c>
      <c r="B3">
        <v>100</v>
      </c>
      <c r="C3" t="s">
        <v>26</v>
      </c>
      <c r="D3">
        <v>3.1968000000000001</v>
      </c>
      <c r="E3">
        <v>31.28</v>
      </c>
      <c r="F3">
        <v>22.19</v>
      </c>
      <c r="G3">
        <v>7.88</v>
      </c>
      <c r="H3">
        <v>0.11</v>
      </c>
      <c r="I3">
        <v>169</v>
      </c>
      <c r="J3">
        <v>195.16</v>
      </c>
      <c r="K3">
        <v>54.38</v>
      </c>
      <c r="L3">
        <v>1.25</v>
      </c>
      <c r="M3">
        <v>167</v>
      </c>
      <c r="N3">
        <v>39.53</v>
      </c>
      <c r="O3">
        <v>24303.87</v>
      </c>
      <c r="P3">
        <v>291.14</v>
      </c>
      <c r="Q3">
        <v>3700.01</v>
      </c>
      <c r="R3">
        <v>220.73</v>
      </c>
      <c r="S3">
        <v>60.59</v>
      </c>
      <c r="T3">
        <v>79525.16</v>
      </c>
      <c r="U3">
        <v>0.27</v>
      </c>
      <c r="V3">
        <v>0.78</v>
      </c>
      <c r="W3">
        <v>0.44</v>
      </c>
      <c r="X3">
        <v>4.91</v>
      </c>
      <c r="Y3">
        <v>1</v>
      </c>
      <c r="Z3">
        <v>10</v>
      </c>
    </row>
    <row r="4" spans="1:26" x14ac:dyDescent="0.25">
      <c r="A4">
        <v>2</v>
      </c>
      <c r="B4">
        <v>100</v>
      </c>
      <c r="C4" t="s">
        <v>26</v>
      </c>
      <c r="D4">
        <v>3.4883000000000002</v>
      </c>
      <c r="E4">
        <v>28.67</v>
      </c>
      <c r="F4">
        <v>21.06</v>
      </c>
      <c r="G4">
        <v>9.64</v>
      </c>
      <c r="H4">
        <v>0.14000000000000001</v>
      </c>
      <c r="I4">
        <v>131</v>
      </c>
      <c r="J4">
        <v>195.55</v>
      </c>
      <c r="K4">
        <v>54.38</v>
      </c>
      <c r="L4">
        <v>1.5</v>
      </c>
      <c r="M4">
        <v>129</v>
      </c>
      <c r="N4">
        <v>39.67</v>
      </c>
      <c r="O4">
        <v>24351.61</v>
      </c>
      <c r="P4">
        <v>270.99</v>
      </c>
      <c r="Q4">
        <v>3698.97</v>
      </c>
      <c r="R4">
        <v>183.84</v>
      </c>
      <c r="S4">
        <v>60.59</v>
      </c>
      <c r="T4">
        <v>61272.24</v>
      </c>
      <c r="U4">
        <v>0.33</v>
      </c>
      <c r="V4">
        <v>0.82</v>
      </c>
      <c r="W4">
        <v>0.37</v>
      </c>
      <c r="X4">
        <v>3.78</v>
      </c>
      <c r="Y4">
        <v>1</v>
      </c>
      <c r="Z4">
        <v>10</v>
      </c>
    </row>
    <row r="5" spans="1:26" x14ac:dyDescent="0.25">
      <c r="A5">
        <v>3</v>
      </c>
      <c r="B5">
        <v>100</v>
      </c>
      <c r="C5" t="s">
        <v>26</v>
      </c>
      <c r="D5">
        <v>3.7006999999999999</v>
      </c>
      <c r="E5">
        <v>27.02</v>
      </c>
      <c r="F5">
        <v>20.34</v>
      </c>
      <c r="G5">
        <v>11.41</v>
      </c>
      <c r="H5">
        <v>0.16</v>
      </c>
      <c r="I5">
        <v>107</v>
      </c>
      <c r="J5">
        <v>195.93</v>
      </c>
      <c r="K5">
        <v>54.38</v>
      </c>
      <c r="L5">
        <v>1.75</v>
      </c>
      <c r="M5">
        <v>105</v>
      </c>
      <c r="N5">
        <v>39.81</v>
      </c>
      <c r="O5">
        <v>24399.39</v>
      </c>
      <c r="P5">
        <v>256.83</v>
      </c>
      <c r="Q5">
        <v>3699.14</v>
      </c>
      <c r="R5">
        <v>160.49</v>
      </c>
      <c r="S5">
        <v>60.59</v>
      </c>
      <c r="T5">
        <v>49716.74</v>
      </c>
      <c r="U5">
        <v>0.38</v>
      </c>
      <c r="V5">
        <v>0.85</v>
      </c>
      <c r="W5">
        <v>0.34</v>
      </c>
      <c r="X5">
        <v>3.06</v>
      </c>
      <c r="Y5">
        <v>1</v>
      </c>
      <c r="Z5">
        <v>10</v>
      </c>
    </row>
    <row r="6" spans="1:26" x14ac:dyDescent="0.25">
      <c r="A6">
        <v>4</v>
      </c>
      <c r="B6">
        <v>100</v>
      </c>
      <c r="C6" t="s">
        <v>26</v>
      </c>
      <c r="D6">
        <v>3.8795000000000002</v>
      </c>
      <c r="E6">
        <v>25.78</v>
      </c>
      <c r="F6">
        <v>19.8</v>
      </c>
      <c r="G6">
        <v>13.35</v>
      </c>
      <c r="H6">
        <v>0.18</v>
      </c>
      <c r="I6">
        <v>89</v>
      </c>
      <c r="J6">
        <v>196.32</v>
      </c>
      <c r="K6">
        <v>54.38</v>
      </c>
      <c r="L6">
        <v>2</v>
      </c>
      <c r="M6">
        <v>87</v>
      </c>
      <c r="N6">
        <v>39.950000000000003</v>
      </c>
      <c r="O6">
        <v>24447.22</v>
      </c>
      <c r="P6">
        <v>244.81</v>
      </c>
      <c r="Q6">
        <v>3698.9</v>
      </c>
      <c r="R6">
        <v>142.88999999999999</v>
      </c>
      <c r="S6">
        <v>60.59</v>
      </c>
      <c r="T6">
        <v>41007.46</v>
      </c>
      <c r="U6">
        <v>0.42</v>
      </c>
      <c r="V6">
        <v>0.87</v>
      </c>
      <c r="W6">
        <v>0.3</v>
      </c>
      <c r="X6">
        <v>2.52</v>
      </c>
      <c r="Y6">
        <v>1</v>
      </c>
      <c r="Z6">
        <v>10</v>
      </c>
    </row>
    <row r="7" spans="1:26" x14ac:dyDescent="0.25">
      <c r="A7">
        <v>5</v>
      </c>
      <c r="B7">
        <v>100</v>
      </c>
      <c r="C7" t="s">
        <v>26</v>
      </c>
      <c r="D7">
        <v>4.0195999999999996</v>
      </c>
      <c r="E7">
        <v>24.88</v>
      </c>
      <c r="F7">
        <v>19.41</v>
      </c>
      <c r="G7">
        <v>15.32</v>
      </c>
      <c r="H7">
        <v>0.2</v>
      </c>
      <c r="I7">
        <v>76</v>
      </c>
      <c r="J7">
        <v>196.71</v>
      </c>
      <c r="K7">
        <v>54.38</v>
      </c>
      <c r="L7">
        <v>2.25</v>
      </c>
      <c r="M7">
        <v>74</v>
      </c>
      <c r="N7">
        <v>40.08</v>
      </c>
      <c r="O7">
        <v>24495.09</v>
      </c>
      <c r="P7">
        <v>234.47</v>
      </c>
      <c r="Q7">
        <v>3698.91</v>
      </c>
      <c r="R7">
        <v>129.68</v>
      </c>
      <c r="S7">
        <v>60.59</v>
      </c>
      <c r="T7">
        <v>34463.269999999997</v>
      </c>
      <c r="U7">
        <v>0.47</v>
      </c>
      <c r="V7">
        <v>0.89</v>
      </c>
      <c r="W7">
        <v>0.28999999999999998</v>
      </c>
      <c r="X7">
        <v>2.13</v>
      </c>
      <c r="Y7">
        <v>1</v>
      </c>
      <c r="Z7">
        <v>10</v>
      </c>
    </row>
    <row r="8" spans="1:26" x14ac:dyDescent="0.25">
      <c r="A8">
        <v>6</v>
      </c>
      <c r="B8">
        <v>100</v>
      </c>
      <c r="C8" t="s">
        <v>26</v>
      </c>
      <c r="D8">
        <v>4.1349</v>
      </c>
      <c r="E8">
        <v>24.18</v>
      </c>
      <c r="F8">
        <v>19.100000000000001</v>
      </c>
      <c r="G8">
        <v>17.36</v>
      </c>
      <c r="H8">
        <v>0.23</v>
      </c>
      <c r="I8">
        <v>66</v>
      </c>
      <c r="J8">
        <v>197.1</v>
      </c>
      <c r="K8">
        <v>54.38</v>
      </c>
      <c r="L8">
        <v>2.5</v>
      </c>
      <c r="M8">
        <v>64</v>
      </c>
      <c r="N8">
        <v>40.22</v>
      </c>
      <c r="O8">
        <v>24543.01</v>
      </c>
      <c r="P8">
        <v>225.52</v>
      </c>
      <c r="Q8">
        <v>3698.78</v>
      </c>
      <c r="R8">
        <v>119.9</v>
      </c>
      <c r="S8">
        <v>60.59</v>
      </c>
      <c r="T8">
        <v>29625.63</v>
      </c>
      <c r="U8">
        <v>0.51</v>
      </c>
      <c r="V8">
        <v>0.9</v>
      </c>
      <c r="W8">
        <v>0.27</v>
      </c>
      <c r="X8">
        <v>1.82</v>
      </c>
      <c r="Y8">
        <v>1</v>
      </c>
      <c r="Z8">
        <v>10</v>
      </c>
    </row>
    <row r="9" spans="1:26" x14ac:dyDescent="0.25">
      <c r="A9">
        <v>7</v>
      </c>
      <c r="B9">
        <v>100</v>
      </c>
      <c r="C9" t="s">
        <v>26</v>
      </c>
      <c r="D9">
        <v>4.2417999999999996</v>
      </c>
      <c r="E9">
        <v>23.58</v>
      </c>
      <c r="F9">
        <v>18.8</v>
      </c>
      <c r="G9">
        <v>19.45</v>
      </c>
      <c r="H9">
        <v>0.25</v>
      </c>
      <c r="I9">
        <v>58</v>
      </c>
      <c r="J9">
        <v>197.49</v>
      </c>
      <c r="K9">
        <v>54.38</v>
      </c>
      <c r="L9">
        <v>2.75</v>
      </c>
      <c r="M9">
        <v>56</v>
      </c>
      <c r="N9">
        <v>40.36</v>
      </c>
      <c r="O9">
        <v>24590.98</v>
      </c>
      <c r="P9">
        <v>215.93</v>
      </c>
      <c r="Q9">
        <v>3698.88</v>
      </c>
      <c r="R9">
        <v>109.98</v>
      </c>
      <c r="S9">
        <v>60.59</v>
      </c>
      <c r="T9">
        <v>24707.21</v>
      </c>
      <c r="U9">
        <v>0.55000000000000004</v>
      </c>
      <c r="V9">
        <v>0.92</v>
      </c>
      <c r="W9">
        <v>0.26</v>
      </c>
      <c r="X9">
        <v>1.53</v>
      </c>
      <c r="Y9">
        <v>1</v>
      </c>
      <c r="Z9">
        <v>10</v>
      </c>
    </row>
    <row r="10" spans="1:26" x14ac:dyDescent="0.25">
      <c r="A10">
        <v>8</v>
      </c>
      <c r="B10">
        <v>100</v>
      </c>
      <c r="C10" t="s">
        <v>26</v>
      </c>
      <c r="D10">
        <v>4.3026</v>
      </c>
      <c r="E10">
        <v>23.24</v>
      </c>
      <c r="F10">
        <v>18.739999999999998</v>
      </c>
      <c r="G10">
        <v>22.05</v>
      </c>
      <c r="H10">
        <v>0.27</v>
      </c>
      <c r="I10">
        <v>51</v>
      </c>
      <c r="J10">
        <v>197.88</v>
      </c>
      <c r="K10">
        <v>54.38</v>
      </c>
      <c r="L10">
        <v>3</v>
      </c>
      <c r="M10">
        <v>49</v>
      </c>
      <c r="N10">
        <v>40.5</v>
      </c>
      <c r="O10">
        <v>24639</v>
      </c>
      <c r="P10">
        <v>209.18</v>
      </c>
      <c r="Q10">
        <v>3699.01</v>
      </c>
      <c r="R10">
        <v>109.58</v>
      </c>
      <c r="S10">
        <v>60.59</v>
      </c>
      <c r="T10">
        <v>24538.3</v>
      </c>
      <c r="U10">
        <v>0.55000000000000004</v>
      </c>
      <c r="V10">
        <v>0.92</v>
      </c>
      <c r="W10">
        <v>0.21</v>
      </c>
      <c r="X10">
        <v>1.46</v>
      </c>
      <c r="Y10">
        <v>1</v>
      </c>
      <c r="Z10">
        <v>10</v>
      </c>
    </row>
    <row r="11" spans="1:26" x14ac:dyDescent="0.25">
      <c r="A11">
        <v>9</v>
      </c>
      <c r="B11">
        <v>100</v>
      </c>
      <c r="C11" t="s">
        <v>26</v>
      </c>
      <c r="D11">
        <v>4.3613999999999997</v>
      </c>
      <c r="E11">
        <v>22.93</v>
      </c>
      <c r="F11">
        <v>18.62</v>
      </c>
      <c r="G11">
        <v>24.29</v>
      </c>
      <c r="H11">
        <v>0.28999999999999998</v>
      </c>
      <c r="I11">
        <v>46</v>
      </c>
      <c r="J11">
        <v>198.27</v>
      </c>
      <c r="K11">
        <v>54.38</v>
      </c>
      <c r="L11">
        <v>3.25</v>
      </c>
      <c r="M11">
        <v>44</v>
      </c>
      <c r="N11">
        <v>40.64</v>
      </c>
      <c r="O11">
        <v>24687.06</v>
      </c>
      <c r="P11">
        <v>202.36</v>
      </c>
      <c r="Q11">
        <v>3698.93</v>
      </c>
      <c r="R11">
        <v>104.59</v>
      </c>
      <c r="S11">
        <v>60.59</v>
      </c>
      <c r="T11">
        <v>22071.91</v>
      </c>
      <c r="U11">
        <v>0.57999999999999996</v>
      </c>
      <c r="V11">
        <v>0.92</v>
      </c>
      <c r="W11">
        <v>0.24</v>
      </c>
      <c r="X11">
        <v>1.34</v>
      </c>
      <c r="Y11">
        <v>1</v>
      </c>
      <c r="Z11">
        <v>10</v>
      </c>
    </row>
    <row r="12" spans="1:26" x14ac:dyDescent="0.25">
      <c r="A12">
        <v>10</v>
      </c>
      <c r="B12">
        <v>100</v>
      </c>
      <c r="C12" t="s">
        <v>26</v>
      </c>
      <c r="D12">
        <v>4.4337999999999997</v>
      </c>
      <c r="E12">
        <v>22.55</v>
      </c>
      <c r="F12">
        <v>18.440000000000001</v>
      </c>
      <c r="G12">
        <v>26.99</v>
      </c>
      <c r="H12">
        <v>0.31</v>
      </c>
      <c r="I12">
        <v>41</v>
      </c>
      <c r="J12">
        <v>198.66</v>
      </c>
      <c r="K12">
        <v>54.38</v>
      </c>
      <c r="L12">
        <v>3.5</v>
      </c>
      <c r="M12">
        <v>32</v>
      </c>
      <c r="N12">
        <v>40.78</v>
      </c>
      <c r="O12">
        <v>24735.17</v>
      </c>
      <c r="P12">
        <v>194.1</v>
      </c>
      <c r="Q12">
        <v>3698.76</v>
      </c>
      <c r="R12">
        <v>98.29</v>
      </c>
      <c r="S12">
        <v>60.59</v>
      </c>
      <c r="T12">
        <v>18944.39</v>
      </c>
      <c r="U12">
        <v>0.62</v>
      </c>
      <c r="V12">
        <v>0.93</v>
      </c>
      <c r="W12">
        <v>0.24</v>
      </c>
      <c r="X12">
        <v>1.17</v>
      </c>
      <c r="Y12">
        <v>1</v>
      </c>
      <c r="Z12">
        <v>10</v>
      </c>
    </row>
    <row r="13" spans="1:26" x14ac:dyDescent="0.25">
      <c r="A13">
        <v>11</v>
      </c>
      <c r="B13">
        <v>100</v>
      </c>
      <c r="C13" t="s">
        <v>26</v>
      </c>
      <c r="D13">
        <v>4.4546999999999999</v>
      </c>
      <c r="E13">
        <v>22.45</v>
      </c>
      <c r="F13">
        <v>18.41</v>
      </c>
      <c r="G13">
        <v>28.33</v>
      </c>
      <c r="H13">
        <v>0.33</v>
      </c>
      <c r="I13">
        <v>39</v>
      </c>
      <c r="J13">
        <v>199.05</v>
      </c>
      <c r="K13">
        <v>54.38</v>
      </c>
      <c r="L13">
        <v>3.75</v>
      </c>
      <c r="M13">
        <v>9</v>
      </c>
      <c r="N13">
        <v>40.92</v>
      </c>
      <c r="O13">
        <v>24783.33</v>
      </c>
      <c r="P13">
        <v>189.29</v>
      </c>
      <c r="Q13">
        <v>3698.76</v>
      </c>
      <c r="R13">
        <v>96.39</v>
      </c>
      <c r="S13">
        <v>60.59</v>
      </c>
      <c r="T13">
        <v>18006.939999999999</v>
      </c>
      <c r="U13">
        <v>0.63</v>
      </c>
      <c r="V13">
        <v>0.94</v>
      </c>
      <c r="W13">
        <v>0.27</v>
      </c>
      <c r="X13">
        <v>1.1399999999999999</v>
      </c>
      <c r="Y13">
        <v>1</v>
      </c>
      <c r="Z13">
        <v>10</v>
      </c>
    </row>
    <row r="14" spans="1:26" x14ac:dyDescent="0.25">
      <c r="A14">
        <v>12</v>
      </c>
      <c r="B14">
        <v>100</v>
      </c>
      <c r="C14" t="s">
        <v>26</v>
      </c>
      <c r="D14">
        <v>4.468</v>
      </c>
      <c r="E14">
        <v>22.38</v>
      </c>
      <c r="F14">
        <v>18.39</v>
      </c>
      <c r="G14">
        <v>29.03</v>
      </c>
      <c r="H14">
        <v>0.36</v>
      </c>
      <c r="I14">
        <v>38</v>
      </c>
      <c r="J14">
        <v>199.44</v>
      </c>
      <c r="K14">
        <v>54.38</v>
      </c>
      <c r="L14">
        <v>4</v>
      </c>
      <c r="M14">
        <v>0</v>
      </c>
      <c r="N14">
        <v>41.06</v>
      </c>
      <c r="O14">
        <v>24831.54</v>
      </c>
      <c r="P14">
        <v>189</v>
      </c>
      <c r="Q14">
        <v>3699.06</v>
      </c>
      <c r="R14">
        <v>95.32</v>
      </c>
      <c r="S14">
        <v>60.59</v>
      </c>
      <c r="T14">
        <v>17477.150000000001</v>
      </c>
      <c r="U14">
        <v>0.64</v>
      </c>
      <c r="V14">
        <v>0.94</v>
      </c>
      <c r="W14">
        <v>0.27</v>
      </c>
      <c r="X14">
        <v>1.1100000000000001</v>
      </c>
      <c r="Y14">
        <v>1</v>
      </c>
      <c r="Z1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Z5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50</v>
      </c>
      <c r="C2" t="s">
        <v>26</v>
      </c>
      <c r="D2">
        <v>3.9148000000000001</v>
      </c>
      <c r="E2">
        <v>25.54</v>
      </c>
      <c r="F2">
        <v>20.8</v>
      </c>
      <c r="G2">
        <v>10.23</v>
      </c>
      <c r="H2">
        <v>0.16</v>
      </c>
      <c r="I2">
        <v>122</v>
      </c>
      <c r="J2">
        <v>107.41</v>
      </c>
      <c r="K2">
        <v>41.65</v>
      </c>
      <c r="L2">
        <v>1</v>
      </c>
      <c r="M2">
        <v>120</v>
      </c>
      <c r="N2">
        <v>14.77</v>
      </c>
      <c r="O2">
        <v>13481.73</v>
      </c>
      <c r="P2">
        <v>167.54</v>
      </c>
      <c r="Q2">
        <v>3699.55</v>
      </c>
      <c r="R2">
        <v>175.22</v>
      </c>
      <c r="S2">
        <v>60.59</v>
      </c>
      <c r="T2">
        <v>57007.33</v>
      </c>
      <c r="U2">
        <v>0.35</v>
      </c>
      <c r="V2">
        <v>0.83</v>
      </c>
      <c r="W2">
        <v>0.36</v>
      </c>
      <c r="X2">
        <v>3.52</v>
      </c>
      <c r="Y2">
        <v>1</v>
      </c>
      <c r="Z2">
        <v>10</v>
      </c>
    </row>
    <row r="3" spans="1:26" x14ac:dyDescent="0.25">
      <c r="A3">
        <v>1</v>
      </c>
      <c r="B3">
        <v>50</v>
      </c>
      <c r="C3" t="s">
        <v>26</v>
      </c>
      <c r="D3">
        <v>4.2248999999999999</v>
      </c>
      <c r="E3">
        <v>23.67</v>
      </c>
      <c r="F3">
        <v>19.72</v>
      </c>
      <c r="G3">
        <v>13.76</v>
      </c>
      <c r="H3">
        <v>0.2</v>
      </c>
      <c r="I3">
        <v>86</v>
      </c>
      <c r="J3">
        <v>107.73</v>
      </c>
      <c r="K3">
        <v>41.65</v>
      </c>
      <c r="L3">
        <v>1.25</v>
      </c>
      <c r="M3">
        <v>75</v>
      </c>
      <c r="N3">
        <v>14.83</v>
      </c>
      <c r="O3">
        <v>13520.81</v>
      </c>
      <c r="P3">
        <v>147.26</v>
      </c>
      <c r="Q3">
        <v>3699.39</v>
      </c>
      <c r="R3">
        <v>139.79</v>
      </c>
      <c r="S3">
        <v>60.59</v>
      </c>
      <c r="T3">
        <v>39467.89</v>
      </c>
      <c r="U3">
        <v>0.43</v>
      </c>
      <c r="V3">
        <v>0.87</v>
      </c>
      <c r="W3">
        <v>0.32</v>
      </c>
      <c r="X3">
        <v>2.44</v>
      </c>
      <c r="Y3">
        <v>1</v>
      </c>
      <c r="Z3">
        <v>10</v>
      </c>
    </row>
    <row r="4" spans="1:26" x14ac:dyDescent="0.25">
      <c r="A4">
        <v>2</v>
      </c>
      <c r="B4">
        <v>50</v>
      </c>
      <c r="C4" t="s">
        <v>26</v>
      </c>
      <c r="D4">
        <v>4.3144999999999998</v>
      </c>
      <c r="E4">
        <v>23.18</v>
      </c>
      <c r="F4">
        <v>19.47</v>
      </c>
      <c r="G4">
        <v>15.58</v>
      </c>
      <c r="H4">
        <v>0.24</v>
      </c>
      <c r="I4">
        <v>75</v>
      </c>
      <c r="J4">
        <v>108.05</v>
      </c>
      <c r="K4">
        <v>41.65</v>
      </c>
      <c r="L4">
        <v>1.5</v>
      </c>
      <c r="M4">
        <v>4</v>
      </c>
      <c r="N4">
        <v>14.9</v>
      </c>
      <c r="O4">
        <v>13559.91</v>
      </c>
      <c r="P4">
        <v>140.47</v>
      </c>
      <c r="Q4">
        <v>3698.86</v>
      </c>
      <c r="R4">
        <v>129.38</v>
      </c>
      <c r="S4">
        <v>60.59</v>
      </c>
      <c r="T4">
        <v>34320.89</v>
      </c>
      <c r="U4">
        <v>0.47</v>
      </c>
      <c r="V4">
        <v>0.88</v>
      </c>
      <c r="W4">
        <v>0.37</v>
      </c>
      <c r="X4">
        <v>2.2000000000000002</v>
      </c>
      <c r="Y4">
        <v>1</v>
      </c>
      <c r="Z4">
        <v>10</v>
      </c>
    </row>
    <row r="5" spans="1:26" x14ac:dyDescent="0.25">
      <c r="A5">
        <v>3</v>
      </c>
      <c r="B5">
        <v>50</v>
      </c>
      <c r="C5" t="s">
        <v>26</v>
      </c>
      <c r="D5">
        <v>4.3127000000000004</v>
      </c>
      <c r="E5">
        <v>23.19</v>
      </c>
      <c r="F5">
        <v>19.48</v>
      </c>
      <c r="G5">
        <v>15.59</v>
      </c>
      <c r="H5">
        <v>0.28000000000000003</v>
      </c>
      <c r="I5">
        <v>75</v>
      </c>
      <c r="J5">
        <v>108.37</v>
      </c>
      <c r="K5">
        <v>41.65</v>
      </c>
      <c r="L5">
        <v>1.75</v>
      </c>
      <c r="M5">
        <v>0</v>
      </c>
      <c r="N5">
        <v>14.97</v>
      </c>
      <c r="O5">
        <v>13599.17</v>
      </c>
      <c r="P5">
        <v>140.94999999999999</v>
      </c>
      <c r="Q5">
        <v>3699.05</v>
      </c>
      <c r="R5">
        <v>129.52000000000001</v>
      </c>
      <c r="S5">
        <v>60.59</v>
      </c>
      <c r="T5">
        <v>34388.18</v>
      </c>
      <c r="U5">
        <v>0.47</v>
      </c>
      <c r="V5">
        <v>0.88</v>
      </c>
      <c r="W5">
        <v>0.38</v>
      </c>
      <c r="X5">
        <v>2.21</v>
      </c>
      <c r="Y5">
        <v>1</v>
      </c>
      <c r="Z5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Z2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25</v>
      </c>
      <c r="C2" t="s">
        <v>26</v>
      </c>
      <c r="D2">
        <v>3.9102000000000001</v>
      </c>
      <c r="E2">
        <v>25.57</v>
      </c>
      <c r="F2">
        <v>21.71</v>
      </c>
      <c r="G2">
        <v>8.74</v>
      </c>
      <c r="H2">
        <v>0.28000000000000003</v>
      </c>
      <c r="I2">
        <v>149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113.15</v>
      </c>
      <c r="Q2">
        <v>3699.44</v>
      </c>
      <c r="R2">
        <v>199</v>
      </c>
      <c r="S2">
        <v>60.59</v>
      </c>
      <c r="T2">
        <v>68760.5</v>
      </c>
      <c r="U2">
        <v>0.3</v>
      </c>
      <c r="V2">
        <v>0.79</v>
      </c>
      <c r="W2">
        <v>0.59</v>
      </c>
      <c r="X2">
        <v>4.43</v>
      </c>
      <c r="Y2">
        <v>1</v>
      </c>
      <c r="Z2">
        <v>10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Z11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85</v>
      </c>
      <c r="C2" t="s">
        <v>26</v>
      </c>
      <c r="D2">
        <v>3.0806</v>
      </c>
      <c r="E2">
        <v>32.46</v>
      </c>
      <c r="F2">
        <v>23.24</v>
      </c>
      <c r="G2">
        <v>6.9</v>
      </c>
      <c r="H2">
        <v>0.11</v>
      </c>
      <c r="I2">
        <v>202</v>
      </c>
      <c r="J2">
        <v>167.88</v>
      </c>
      <c r="K2">
        <v>51.39</v>
      </c>
      <c r="L2">
        <v>1</v>
      </c>
      <c r="M2">
        <v>200</v>
      </c>
      <c r="N2">
        <v>30.49</v>
      </c>
      <c r="O2">
        <v>20939.59</v>
      </c>
      <c r="P2">
        <v>277.8</v>
      </c>
      <c r="Q2">
        <v>3699.96</v>
      </c>
      <c r="R2">
        <v>255.41</v>
      </c>
      <c r="S2">
        <v>60.59</v>
      </c>
      <c r="T2">
        <v>96701.72</v>
      </c>
      <c r="U2">
        <v>0.24</v>
      </c>
      <c r="V2">
        <v>0.74</v>
      </c>
      <c r="W2">
        <v>0.49</v>
      </c>
      <c r="X2">
        <v>5.96</v>
      </c>
      <c r="Y2">
        <v>1</v>
      </c>
      <c r="Z2">
        <v>10</v>
      </c>
    </row>
    <row r="3" spans="1:26" x14ac:dyDescent="0.25">
      <c r="A3">
        <v>1</v>
      </c>
      <c r="B3">
        <v>85</v>
      </c>
      <c r="C3" t="s">
        <v>26</v>
      </c>
      <c r="D3">
        <v>3.4662000000000002</v>
      </c>
      <c r="E3">
        <v>28.85</v>
      </c>
      <c r="F3">
        <v>21.53</v>
      </c>
      <c r="G3">
        <v>8.85</v>
      </c>
      <c r="H3">
        <v>0.13</v>
      </c>
      <c r="I3">
        <v>146</v>
      </c>
      <c r="J3">
        <v>168.25</v>
      </c>
      <c r="K3">
        <v>51.39</v>
      </c>
      <c r="L3">
        <v>1.25</v>
      </c>
      <c r="M3">
        <v>144</v>
      </c>
      <c r="N3">
        <v>30.6</v>
      </c>
      <c r="O3">
        <v>20984.25</v>
      </c>
      <c r="P3">
        <v>251.2</v>
      </c>
      <c r="Q3">
        <v>3699.43</v>
      </c>
      <c r="R3">
        <v>199.02</v>
      </c>
      <c r="S3">
        <v>60.59</v>
      </c>
      <c r="T3">
        <v>68784.960000000006</v>
      </c>
      <c r="U3">
        <v>0.3</v>
      </c>
      <c r="V3">
        <v>0.8</v>
      </c>
      <c r="W3">
        <v>0.41</v>
      </c>
      <c r="X3">
        <v>4.25</v>
      </c>
      <c r="Y3">
        <v>1</v>
      </c>
      <c r="Z3">
        <v>10</v>
      </c>
    </row>
    <row r="4" spans="1:26" x14ac:dyDescent="0.25">
      <c r="A4">
        <v>2</v>
      </c>
      <c r="B4">
        <v>85</v>
      </c>
      <c r="C4" t="s">
        <v>26</v>
      </c>
      <c r="D4">
        <v>3.7431000000000001</v>
      </c>
      <c r="E4">
        <v>26.72</v>
      </c>
      <c r="F4">
        <v>20.51</v>
      </c>
      <c r="G4">
        <v>10.89</v>
      </c>
      <c r="H4">
        <v>0.16</v>
      </c>
      <c r="I4">
        <v>113</v>
      </c>
      <c r="J4">
        <v>168.61</v>
      </c>
      <c r="K4">
        <v>51.39</v>
      </c>
      <c r="L4">
        <v>1.5</v>
      </c>
      <c r="M4">
        <v>111</v>
      </c>
      <c r="N4">
        <v>30.71</v>
      </c>
      <c r="O4">
        <v>21028.94</v>
      </c>
      <c r="P4">
        <v>233.04</v>
      </c>
      <c r="Q4">
        <v>3699.06</v>
      </c>
      <c r="R4">
        <v>166.05</v>
      </c>
      <c r="S4">
        <v>60.59</v>
      </c>
      <c r="T4">
        <v>52466.94</v>
      </c>
      <c r="U4">
        <v>0.36</v>
      </c>
      <c r="V4">
        <v>0.84</v>
      </c>
      <c r="W4">
        <v>0.35</v>
      </c>
      <c r="X4">
        <v>3.24</v>
      </c>
      <c r="Y4">
        <v>1</v>
      </c>
      <c r="Z4">
        <v>10</v>
      </c>
    </row>
    <row r="5" spans="1:26" x14ac:dyDescent="0.25">
      <c r="A5">
        <v>3</v>
      </c>
      <c r="B5">
        <v>85</v>
      </c>
      <c r="C5" t="s">
        <v>26</v>
      </c>
      <c r="D5">
        <v>3.9388000000000001</v>
      </c>
      <c r="E5">
        <v>25.39</v>
      </c>
      <c r="F5">
        <v>19.899999999999999</v>
      </c>
      <c r="G5">
        <v>12.98</v>
      </c>
      <c r="H5">
        <v>0.18</v>
      </c>
      <c r="I5">
        <v>92</v>
      </c>
      <c r="J5">
        <v>168.97</v>
      </c>
      <c r="K5">
        <v>51.39</v>
      </c>
      <c r="L5">
        <v>1.75</v>
      </c>
      <c r="M5">
        <v>90</v>
      </c>
      <c r="N5">
        <v>30.83</v>
      </c>
      <c r="O5">
        <v>21073.68</v>
      </c>
      <c r="P5">
        <v>219.96</v>
      </c>
      <c r="Q5">
        <v>3699.22</v>
      </c>
      <c r="R5">
        <v>145.91</v>
      </c>
      <c r="S5">
        <v>60.59</v>
      </c>
      <c r="T5">
        <v>42497.83</v>
      </c>
      <c r="U5">
        <v>0.42</v>
      </c>
      <c r="V5">
        <v>0.87</v>
      </c>
      <c r="W5">
        <v>0.31</v>
      </c>
      <c r="X5">
        <v>2.62</v>
      </c>
      <c r="Y5">
        <v>1</v>
      </c>
      <c r="Z5">
        <v>10</v>
      </c>
    </row>
    <row r="6" spans="1:26" x14ac:dyDescent="0.25">
      <c r="A6">
        <v>4</v>
      </c>
      <c r="B6">
        <v>85</v>
      </c>
      <c r="C6" t="s">
        <v>26</v>
      </c>
      <c r="D6">
        <v>4.1071999999999997</v>
      </c>
      <c r="E6">
        <v>24.35</v>
      </c>
      <c r="F6">
        <v>19.399999999999999</v>
      </c>
      <c r="G6">
        <v>15.32</v>
      </c>
      <c r="H6">
        <v>0.21</v>
      </c>
      <c r="I6">
        <v>76</v>
      </c>
      <c r="J6">
        <v>169.33</v>
      </c>
      <c r="K6">
        <v>51.39</v>
      </c>
      <c r="L6">
        <v>2</v>
      </c>
      <c r="M6">
        <v>74</v>
      </c>
      <c r="N6">
        <v>30.94</v>
      </c>
      <c r="O6">
        <v>21118.46</v>
      </c>
      <c r="P6">
        <v>207.8</v>
      </c>
      <c r="Q6">
        <v>3699.33</v>
      </c>
      <c r="R6">
        <v>129.80000000000001</v>
      </c>
      <c r="S6">
        <v>60.59</v>
      </c>
      <c r="T6">
        <v>34525.410000000003</v>
      </c>
      <c r="U6">
        <v>0.47</v>
      </c>
      <c r="V6">
        <v>0.89</v>
      </c>
      <c r="W6">
        <v>0.28000000000000003</v>
      </c>
      <c r="X6">
        <v>2.12</v>
      </c>
      <c r="Y6">
        <v>1</v>
      </c>
      <c r="Z6">
        <v>10</v>
      </c>
    </row>
    <row r="7" spans="1:26" x14ac:dyDescent="0.25">
      <c r="A7">
        <v>5</v>
      </c>
      <c r="B7">
        <v>85</v>
      </c>
      <c r="C7" t="s">
        <v>26</v>
      </c>
      <c r="D7">
        <v>4.2397</v>
      </c>
      <c r="E7">
        <v>23.59</v>
      </c>
      <c r="F7">
        <v>19.05</v>
      </c>
      <c r="G7">
        <v>17.850000000000001</v>
      </c>
      <c r="H7">
        <v>0.24</v>
      </c>
      <c r="I7">
        <v>64</v>
      </c>
      <c r="J7">
        <v>169.7</v>
      </c>
      <c r="K7">
        <v>51.39</v>
      </c>
      <c r="L7">
        <v>2.25</v>
      </c>
      <c r="M7">
        <v>62</v>
      </c>
      <c r="N7">
        <v>31.05</v>
      </c>
      <c r="O7">
        <v>21163.27</v>
      </c>
      <c r="P7">
        <v>197.12</v>
      </c>
      <c r="Q7">
        <v>3699.2</v>
      </c>
      <c r="R7">
        <v>118.11</v>
      </c>
      <c r="S7">
        <v>60.59</v>
      </c>
      <c r="T7">
        <v>28741.3</v>
      </c>
      <c r="U7">
        <v>0.51</v>
      </c>
      <c r="V7">
        <v>0.9</v>
      </c>
      <c r="W7">
        <v>0.26</v>
      </c>
      <c r="X7">
        <v>1.77</v>
      </c>
      <c r="Y7">
        <v>1</v>
      </c>
      <c r="Z7">
        <v>10</v>
      </c>
    </row>
    <row r="8" spans="1:26" x14ac:dyDescent="0.25">
      <c r="A8">
        <v>6</v>
      </c>
      <c r="B8">
        <v>85</v>
      </c>
      <c r="C8" t="s">
        <v>26</v>
      </c>
      <c r="D8">
        <v>4.3956</v>
      </c>
      <c r="E8">
        <v>22.75</v>
      </c>
      <c r="F8">
        <v>18.55</v>
      </c>
      <c r="G8">
        <v>20.61</v>
      </c>
      <c r="H8">
        <v>0.26</v>
      </c>
      <c r="I8">
        <v>54</v>
      </c>
      <c r="J8">
        <v>170.06</v>
      </c>
      <c r="K8">
        <v>51.39</v>
      </c>
      <c r="L8">
        <v>2.5</v>
      </c>
      <c r="M8">
        <v>51</v>
      </c>
      <c r="N8">
        <v>31.17</v>
      </c>
      <c r="O8">
        <v>21208.12</v>
      </c>
      <c r="P8">
        <v>183.66</v>
      </c>
      <c r="Q8">
        <v>3698.8</v>
      </c>
      <c r="R8">
        <v>101.44</v>
      </c>
      <c r="S8">
        <v>60.59</v>
      </c>
      <c r="T8">
        <v>20455.89</v>
      </c>
      <c r="U8">
        <v>0.6</v>
      </c>
      <c r="V8">
        <v>0.93</v>
      </c>
      <c r="W8">
        <v>0.24</v>
      </c>
      <c r="X8">
        <v>1.27</v>
      </c>
      <c r="Y8">
        <v>1</v>
      </c>
      <c r="Z8">
        <v>10</v>
      </c>
    </row>
    <row r="9" spans="1:26" x14ac:dyDescent="0.25">
      <c r="A9">
        <v>7</v>
      </c>
      <c r="B9">
        <v>85</v>
      </c>
      <c r="C9" t="s">
        <v>26</v>
      </c>
      <c r="D9">
        <v>4.3644999999999996</v>
      </c>
      <c r="E9">
        <v>22.91</v>
      </c>
      <c r="F9">
        <v>18.88</v>
      </c>
      <c r="G9">
        <v>23.12</v>
      </c>
      <c r="H9">
        <v>0.28999999999999998</v>
      </c>
      <c r="I9">
        <v>49</v>
      </c>
      <c r="J9">
        <v>170.42</v>
      </c>
      <c r="K9">
        <v>51.39</v>
      </c>
      <c r="L9">
        <v>2.75</v>
      </c>
      <c r="M9">
        <v>37</v>
      </c>
      <c r="N9">
        <v>31.28</v>
      </c>
      <c r="O9">
        <v>21253.01</v>
      </c>
      <c r="P9">
        <v>181.78</v>
      </c>
      <c r="Q9">
        <v>3698.99</v>
      </c>
      <c r="R9">
        <v>113.03</v>
      </c>
      <c r="S9">
        <v>60.59</v>
      </c>
      <c r="T9">
        <v>26273.78</v>
      </c>
      <c r="U9">
        <v>0.54</v>
      </c>
      <c r="V9">
        <v>0.91</v>
      </c>
      <c r="W9">
        <v>0.26</v>
      </c>
      <c r="X9">
        <v>1.6</v>
      </c>
      <c r="Y9">
        <v>1</v>
      </c>
      <c r="Z9">
        <v>10</v>
      </c>
    </row>
    <row r="10" spans="1:26" x14ac:dyDescent="0.25">
      <c r="A10">
        <v>8</v>
      </c>
      <c r="B10">
        <v>85</v>
      </c>
      <c r="C10" t="s">
        <v>26</v>
      </c>
      <c r="D10">
        <v>4.4482999999999997</v>
      </c>
      <c r="E10">
        <v>22.48</v>
      </c>
      <c r="F10">
        <v>18.579999999999998</v>
      </c>
      <c r="G10">
        <v>24.78</v>
      </c>
      <c r="H10">
        <v>0.31</v>
      </c>
      <c r="I10">
        <v>45</v>
      </c>
      <c r="J10">
        <v>170.79</v>
      </c>
      <c r="K10">
        <v>51.39</v>
      </c>
      <c r="L10">
        <v>3</v>
      </c>
      <c r="M10">
        <v>6</v>
      </c>
      <c r="N10">
        <v>31.4</v>
      </c>
      <c r="O10">
        <v>21297.94</v>
      </c>
      <c r="P10">
        <v>174.66</v>
      </c>
      <c r="Q10">
        <v>3698.77</v>
      </c>
      <c r="R10">
        <v>101.57</v>
      </c>
      <c r="S10">
        <v>60.59</v>
      </c>
      <c r="T10">
        <v>20562.79</v>
      </c>
      <c r="U10">
        <v>0.6</v>
      </c>
      <c r="V10">
        <v>0.93</v>
      </c>
      <c r="W10">
        <v>0.28999999999999998</v>
      </c>
      <c r="X10">
        <v>1.31</v>
      </c>
      <c r="Y10">
        <v>1</v>
      </c>
      <c r="Z10">
        <v>10</v>
      </c>
    </row>
    <row r="11" spans="1:26" x14ac:dyDescent="0.25">
      <c r="A11">
        <v>9</v>
      </c>
      <c r="B11">
        <v>85</v>
      </c>
      <c r="C11" t="s">
        <v>26</v>
      </c>
      <c r="D11">
        <v>4.4448999999999996</v>
      </c>
      <c r="E11">
        <v>22.5</v>
      </c>
      <c r="F11">
        <v>18.600000000000001</v>
      </c>
      <c r="G11">
        <v>24.8</v>
      </c>
      <c r="H11">
        <v>0.34</v>
      </c>
      <c r="I11">
        <v>45</v>
      </c>
      <c r="J11">
        <v>171.15</v>
      </c>
      <c r="K11">
        <v>51.39</v>
      </c>
      <c r="L11">
        <v>3.25</v>
      </c>
      <c r="M11">
        <v>0</v>
      </c>
      <c r="N11">
        <v>31.51</v>
      </c>
      <c r="O11">
        <v>21342.91</v>
      </c>
      <c r="P11">
        <v>175</v>
      </c>
      <c r="Q11">
        <v>3698.88</v>
      </c>
      <c r="R11">
        <v>101.91</v>
      </c>
      <c r="S11">
        <v>60.59</v>
      </c>
      <c r="T11">
        <v>20734.84</v>
      </c>
      <c r="U11">
        <v>0.59</v>
      </c>
      <c r="V11">
        <v>0.93</v>
      </c>
      <c r="W11">
        <v>0.28999999999999998</v>
      </c>
      <c r="X11">
        <v>1.32</v>
      </c>
      <c r="Y11">
        <v>1</v>
      </c>
      <c r="Z11">
        <v>10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Z2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20</v>
      </c>
      <c r="C2" t="s">
        <v>26</v>
      </c>
      <c r="D2">
        <v>3.7233999999999998</v>
      </c>
      <c r="E2">
        <v>26.86</v>
      </c>
      <c r="F2">
        <v>22.84</v>
      </c>
      <c r="G2">
        <v>7.37</v>
      </c>
      <c r="H2">
        <v>0.34</v>
      </c>
      <c r="I2">
        <v>186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106.11</v>
      </c>
      <c r="Q2">
        <v>3699.7</v>
      </c>
      <c r="R2">
        <v>233.56</v>
      </c>
      <c r="S2">
        <v>60.59</v>
      </c>
      <c r="T2">
        <v>85856.8</v>
      </c>
      <c r="U2">
        <v>0.26</v>
      </c>
      <c r="V2">
        <v>0.75</v>
      </c>
      <c r="W2">
        <v>0.71</v>
      </c>
      <c r="X2">
        <v>5.55</v>
      </c>
      <c r="Y2">
        <v>1</v>
      </c>
      <c r="Z2">
        <v>10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Z19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120</v>
      </c>
      <c r="C2" t="s">
        <v>26</v>
      </c>
      <c r="D2">
        <v>2.4131999999999998</v>
      </c>
      <c r="E2">
        <v>41.44</v>
      </c>
      <c r="F2">
        <v>25.79</v>
      </c>
      <c r="G2">
        <v>5.45</v>
      </c>
      <c r="H2">
        <v>0.08</v>
      </c>
      <c r="I2">
        <v>284</v>
      </c>
      <c r="J2">
        <v>232.68</v>
      </c>
      <c r="K2">
        <v>57.72</v>
      </c>
      <c r="L2">
        <v>1</v>
      </c>
      <c r="M2">
        <v>282</v>
      </c>
      <c r="N2">
        <v>53.95</v>
      </c>
      <c r="O2">
        <v>28931.02</v>
      </c>
      <c r="P2">
        <v>390.88</v>
      </c>
      <c r="Q2">
        <v>3700.81</v>
      </c>
      <c r="R2">
        <v>339.28</v>
      </c>
      <c r="S2">
        <v>60.59</v>
      </c>
      <c r="T2">
        <v>138225.92000000001</v>
      </c>
      <c r="U2">
        <v>0.18</v>
      </c>
      <c r="V2">
        <v>0.67</v>
      </c>
      <c r="W2">
        <v>0.61</v>
      </c>
      <c r="X2">
        <v>8.5</v>
      </c>
      <c r="Y2">
        <v>1</v>
      </c>
      <c r="Z2">
        <v>10</v>
      </c>
    </row>
    <row r="3" spans="1:26" x14ac:dyDescent="0.25">
      <c r="A3">
        <v>1</v>
      </c>
      <c r="B3">
        <v>120</v>
      </c>
      <c r="C3" t="s">
        <v>26</v>
      </c>
      <c r="D3">
        <v>2.847</v>
      </c>
      <c r="E3">
        <v>35.119999999999997</v>
      </c>
      <c r="F3">
        <v>23.21</v>
      </c>
      <c r="G3">
        <v>6.9</v>
      </c>
      <c r="H3">
        <v>0.1</v>
      </c>
      <c r="I3">
        <v>202</v>
      </c>
      <c r="J3">
        <v>233.1</v>
      </c>
      <c r="K3">
        <v>57.72</v>
      </c>
      <c r="L3">
        <v>1.25</v>
      </c>
      <c r="M3">
        <v>200</v>
      </c>
      <c r="N3">
        <v>54.13</v>
      </c>
      <c r="O3">
        <v>28983.75</v>
      </c>
      <c r="P3">
        <v>347.29</v>
      </c>
      <c r="Q3">
        <v>3699.63</v>
      </c>
      <c r="R3">
        <v>254.64</v>
      </c>
      <c r="S3">
        <v>60.59</v>
      </c>
      <c r="T3">
        <v>96316.5</v>
      </c>
      <c r="U3">
        <v>0.24</v>
      </c>
      <c r="V3">
        <v>0.74</v>
      </c>
      <c r="W3">
        <v>0.49</v>
      </c>
      <c r="X3">
        <v>5.93</v>
      </c>
      <c r="Y3">
        <v>1</v>
      </c>
      <c r="Z3">
        <v>10</v>
      </c>
    </row>
    <row r="4" spans="1:26" x14ac:dyDescent="0.25">
      <c r="A4">
        <v>2</v>
      </c>
      <c r="B4">
        <v>120</v>
      </c>
      <c r="C4" t="s">
        <v>26</v>
      </c>
      <c r="D4">
        <v>3.1610999999999998</v>
      </c>
      <c r="E4">
        <v>31.63</v>
      </c>
      <c r="F4">
        <v>21.82</v>
      </c>
      <c r="G4">
        <v>8.39</v>
      </c>
      <c r="H4">
        <v>0.11</v>
      </c>
      <c r="I4">
        <v>156</v>
      </c>
      <c r="J4">
        <v>233.53</v>
      </c>
      <c r="K4">
        <v>57.72</v>
      </c>
      <c r="L4">
        <v>1.5</v>
      </c>
      <c r="M4">
        <v>154</v>
      </c>
      <c r="N4">
        <v>54.31</v>
      </c>
      <c r="O4">
        <v>29036.54</v>
      </c>
      <c r="P4">
        <v>322.20999999999998</v>
      </c>
      <c r="Q4">
        <v>3699.42</v>
      </c>
      <c r="R4">
        <v>208.9</v>
      </c>
      <c r="S4">
        <v>60.59</v>
      </c>
      <c r="T4">
        <v>73676.02</v>
      </c>
      <c r="U4">
        <v>0.28999999999999998</v>
      </c>
      <c r="V4">
        <v>0.79</v>
      </c>
      <c r="W4">
        <v>0.41</v>
      </c>
      <c r="X4">
        <v>4.54</v>
      </c>
      <c r="Y4">
        <v>1</v>
      </c>
      <c r="Z4">
        <v>10</v>
      </c>
    </row>
    <row r="5" spans="1:26" x14ac:dyDescent="0.25">
      <c r="A5">
        <v>3</v>
      </c>
      <c r="B5">
        <v>120</v>
      </c>
      <c r="C5" t="s">
        <v>26</v>
      </c>
      <c r="D5">
        <v>3.3978999999999999</v>
      </c>
      <c r="E5">
        <v>29.43</v>
      </c>
      <c r="F5">
        <v>20.94</v>
      </c>
      <c r="G5">
        <v>9.89</v>
      </c>
      <c r="H5">
        <v>0.13</v>
      </c>
      <c r="I5">
        <v>127</v>
      </c>
      <c r="J5">
        <v>233.96</v>
      </c>
      <c r="K5">
        <v>57.72</v>
      </c>
      <c r="L5">
        <v>1.75</v>
      </c>
      <c r="M5">
        <v>125</v>
      </c>
      <c r="N5">
        <v>54.49</v>
      </c>
      <c r="O5">
        <v>29089.39</v>
      </c>
      <c r="P5">
        <v>305.06</v>
      </c>
      <c r="Q5">
        <v>3699.31</v>
      </c>
      <c r="R5">
        <v>180.05</v>
      </c>
      <c r="S5">
        <v>60.59</v>
      </c>
      <c r="T5">
        <v>59392.97</v>
      </c>
      <c r="U5">
        <v>0.34</v>
      </c>
      <c r="V5">
        <v>0.82</v>
      </c>
      <c r="W5">
        <v>0.36</v>
      </c>
      <c r="X5">
        <v>3.66</v>
      </c>
      <c r="Y5">
        <v>1</v>
      </c>
      <c r="Z5">
        <v>10</v>
      </c>
    </row>
    <row r="6" spans="1:26" x14ac:dyDescent="0.25">
      <c r="A6">
        <v>4</v>
      </c>
      <c r="B6">
        <v>120</v>
      </c>
      <c r="C6" t="s">
        <v>26</v>
      </c>
      <c r="D6">
        <v>3.5926999999999998</v>
      </c>
      <c r="E6">
        <v>27.83</v>
      </c>
      <c r="F6">
        <v>20.3</v>
      </c>
      <c r="G6">
        <v>11.49</v>
      </c>
      <c r="H6">
        <v>0.15</v>
      </c>
      <c r="I6">
        <v>106</v>
      </c>
      <c r="J6">
        <v>234.39</v>
      </c>
      <c r="K6">
        <v>57.72</v>
      </c>
      <c r="L6">
        <v>2</v>
      </c>
      <c r="M6">
        <v>104</v>
      </c>
      <c r="N6">
        <v>54.67</v>
      </c>
      <c r="O6">
        <v>29142.31</v>
      </c>
      <c r="P6">
        <v>291.39999999999998</v>
      </c>
      <c r="Q6">
        <v>3699.06</v>
      </c>
      <c r="R6">
        <v>158.9</v>
      </c>
      <c r="S6">
        <v>60.59</v>
      </c>
      <c r="T6">
        <v>48927.44</v>
      </c>
      <c r="U6">
        <v>0.38</v>
      </c>
      <c r="V6">
        <v>0.85</v>
      </c>
      <c r="W6">
        <v>0.33</v>
      </c>
      <c r="X6">
        <v>3.02</v>
      </c>
      <c r="Y6">
        <v>1</v>
      </c>
      <c r="Z6">
        <v>10</v>
      </c>
    </row>
    <row r="7" spans="1:26" x14ac:dyDescent="0.25">
      <c r="A7">
        <v>5</v>
      </c>
      <c r="B7">
        <v>120</v>
      </c>
      <c r="C7" t="s">
        <v>26</v>
      </c>
      <c r="D7">
        <v>3.742</v>
      </c>
      <c r="E7">
        <v>26.72</v>
      </c>
      <c r="F7">
        <v>19.87</v>
      </c>
      <c r="G7">
        <v>13.1</v>
      </c>
      <c r="H7">
        <v>0.17</v>
      </c>
      <c r="I7">
        <v>91</v>
      </c>
      <c r="J7">
        <v>234.82</v>
      </c>
      <c r="K7">
        <v>57.72</v>
      </c>
      <c r="L7">
        <v>2.25</v>
      </c>
      <c r="M7">
        <v>89</v>
      </c>
      <c r="N7">
        <v>54.85</v>
      </c>
      <c r="O7">
        <v>29195.29</v>
      </c>
      <c r="P7">
        <v>281.35000000000002</v>
      </c>
      <c r="Q7">
        <v>3699.17</v>
      </c>
      <c r="R7">
        <v>145.04</v>
      </c>
      <c r="S7">
        <v>60.59</v>
      </c>
      <c r="T7">
        <v>42070.84</v>
      </c>
      <c r="U7">
        <v>0.42</v>
      </c>
      <c r="V7">
        <v>0.87</v>
      </c>
      <c r="W7">
        <v>0.31</v>
      </c>
      <c r="X7">
        <v>2.59</v>
      </c>
      <c r="Y7">
        <v>1</v>
      </c>
      <c r="Z7">
        <v>10</v>
      </c>
    </row>
    <row r="8" spans="1:26" x14ac:dyDescent="0.25">
      <c r="A8">
        <v>6</v>
      </c>
      <c r="B8">
        <v>120</v>
      </c>
      <c r="C8" t="s">
        <v>26</v>
      </c>
      <c r="D8">
        <v>3.8772000000000002</v>
      </c>
      <c r="E8">
        <v>25.79</v>
      </c>
      <c r="F8">
        <v>19.48</v>
      </c>
      <c r="G8">
        <v>14.8</v>
      </c>
      <c r="H8">
        <v>0.19</v>
      </c>
      <c r="I8">
        <v>79</v>
      </c>
      <c r="J8">
        <v>235.25</v>
      </c>
      <c r="K8">
        <v>57.72</v>
      </c>
      <c r="L8">
        <v>2.5</v>
      </c>
      <c r="M8">
        <v>77</v>
      </c>
      <c r="N8">
        <v>55.03</v>
      </c>
      <c r="O8">
        <v>29248.33</v>
      </c>
      <c r="P8">
        <v>271.76</v>
      </c>
      <c r="Q8">
        <v>3699.1</v>
      </c>
      <c r="R8">
        <v>132.56</v>
      </c>
      <c r="S8">
        <v>60.59</v>
      </c>
      <c r="T8">
        <v>35889.58</v>
      </c>
      <c r="U8">
        <v>0.46</v>
      </c>
      <c r="V8">
        <v>0.88</v>
      </c>
      <c r="W8">
        <v>0.28999999999999998</v>
      </c>
      <c r="X8">
        <v>2.21</v>
      </c>
      <c r="Y8">
        <v>1</v>
      </c>
      <c r="Z8">
        <v>10</v>
      </c>
    </row>
    <row r="9" spans="1:26" x14ac:dyDescent="0.25">
      <c r="A9">
        <v>7</v>
      </c>
      <c r="B9">
        <v>120</v>
      </c>
      <c r="C9" t="s">
        <v>26</v>
      </c>
      <c r="D9">
        <v>3.9813999999999998</v>
      </c>
      <c r="E9">
        <v>25.12</v>
      </c>
      <c r="F9">
        <v>19.22</v>
      </c>
      <c r="G9">
        <v>16.47</v>
      </c>
      <c r="H9">
        <v>0.21</v>
      </c>
      <c r="I9">
        <v>70</v>
      </c>
      <c r="J9">
        <v>235.68</v>
      </c>
      <c r="K9">
        <v>57.72</v>
      </c>
      <c r="L9">
        <v>2.75</v>
      </c>
      <c r="M9">
        <v>68</v>
      </c>
      <c r="N9">
        <v>55.21</v>
      </c>
      <c r="O9">
        <v>29301.439999999999</v>
      </c>
      <c r="P9">
        <v>264.07</v>
      </c>
      <c r="Q9">
        <v>3699</v>
      </c>
      <c r="R9">
        <v>123.85</v>
      </c>
      <c r="S9">
        <v>60.59</v>
      </c>
      <c r="T9">
        <v>31579.29</v>
      </c>
      <c r="U9">
        <v>0.49</v>
      </c>
      <c r="V9">
        <v>0.9</v>
      </c>
      <c r="W9">
        <v>0.27</v>
      </c>
      <c r="X9">
        <v>1.94</v>
      </c>
      <c r="Y9">
        <v>1</v>
      </c>
      <c r="Z9">
        <v>10</v>
      </c>
    </row>
    <row r="10" spans="1:26" x14ac:dyDescent="0.25">
      <c r="A10">
        <v>8</v>
      </c>
      <c r="B10">
        <v>120</v>
      </c>
      <c r="C10" t="s">
        <v>26</v>
      </c>
      <c r="D10">
        <v>4.0673000000000004</v>
      </c>
      <c r="E10">
        <v>24.59</v>
      </c>
      <c r="F10">
        <v>19.010000000000002</v>
      </c>
      <c r="G10">
        <v>18.100000000000001</v>
      </c>
      <c r="H10">
        <v>0.23</v>
      </c>
      <c r="I10">
        <v>63</v>
      </c>
      <c r="J10">
        <v>236.11</v>
      </c>
      <c r="K10">
        <v>57.72</v>
      </c>
      <c r="L10">
        <v>3</v>
      </c>
      <c r="M10">
        <v>61</v>
      </c>
      <c r="N10">
        <v>55.39</v>
      </c>
      <c r="O10">
        <v>29354.61</v>
      </c>
      <c r="P10">
        <v>256.70999999999998</v>
      </c>
      <c r="Q10">
        <v>3699.12</v>
      </c>
      <c r="R10">
        <v>116.65</v>
      </c>
      <c r="S10">
        <v>60.59</v>
      </c>
      <c r="T10">
        <v>28012.639999999999</v>
      </c>
      <c r="U10">
        <v>0.52</v>
      </c>
      <c r="V10">
        <v>0.91</v>
      </c>
      <c r="W10">
        <v>0.27</v>
      </c>
      <c r="X10">
        <v>1.73</v>
      </c>
      <c r="Y10">
        <v>1</v>
      </c>
      <c r="Z10">
        <v>10</v>
      </c>
    </row>
    <row r="11" spans="1:26" x14ac:dyDescent="0.25">
      <c r="A11">
        <v>9</v>
      </c>
      <c r="B11">
        <v>120</v>
      </c>
      <c r="C11" t="s">
        <v>26</v>
      </c>
      <c r="D11">
        <v>4.1748000000000003</v>
      </c>
      <c r="E11">
        <v>23.95</v>
      </c>
      <c r="F11">
        <v>18.690000000000001</v>
      </c>
      <c r="G11">
        <v>20.03</v>
      </c>
      <c r="H11">
        <v>0.24</v>
      </c>
      <c r="I11">
        <v>56</v>
      </c>
      <c r="J11">
        <v>236.54</v>
      </c>
      <c r="K11">
        <v>57.72</v>
      </c>
      <c r="L11">
        <v>3.25</v>
      </c>
      <c r="M11">
        <v>54</v>
      </c>
      <c r="N11">
        <v>55.57</v>
      </c>
      <c r="O11">
        <v>29407.85</v>
      </c>
      <c r="P11">
        <v>248.02</v>
      </c>
      <c r="Q11">
        <v>3698.8</v>
      </c>
      <c r="R11">
        <v>106.02</v>
      </c>
      <c r="S11">
        <v>60.59</v>
      </c>
      <c r="T11">
        <v>22734.36</v>
      </c>
      <c r="U11">
        <v>0.56999999999999995</v>
      </c>
      <c r="V11">
        <v>0.92</v>
      </c>
      <c r="W11">
        <v>0.26</v>
      </c>
      <c r="X11">
        <v>1.42</v>
      </c>
      <c r="Y11">
        <v>1</v>
      </c>
      <c r="Z11">
        <v>10</v>
      </c>
    </row>
    <row r="12" spans="1:26" x14ac:dyDescent="0.25">
      <c r="A12">
        <v>10</v>
      </c>
      <c r="B12">
        <v>120</v>
      </c>
      <c r="C12" t="s">
        <v>26</v>
      </c>
      <c r="D12">
        <v>4.2065999999999999</v>
      </c>
      <c r="E12">
        <v>23.77</v>
      </c>
      <c r="F12">
        <v>18.739999999999998</v>
      </c>
      <c r="G12">
        <v>22.05</v>
      </c>
      <c r="H12">
        <v>0.26</v>
      </c>
      <c r="I12">
        <v>51</v>
      </c>
      <c r="J12">
        <v>236.98</v>
      </c>
      <c r="K12">
        <v>57.72</v>
      </c>
      <c r="L12">
        <v>3.5</v>
      </c>
      <c r="M12">
        <v>49</v>
      </c>
      <c r="N12">
        <v>55.75</v>
      </c>
      <c r="O12">
        <v>29461.15</v>
      </c>
      <c r="P12">
        <v>243.91</v>
      </c>
      <c r="Q12">
        <v>3698.82</v>
      </c>
      <c r="R12">
        <v>109.41</v>
      </c>
      <c r="S12">
        <v>60.59</v>
      </c>
      <c r="T12">
        <v>24454.47</v>
      </c>
      <c r="U12">
        <v>0.55000000000000004</v>
      </c>
      <c r="V12">
        <v>0.92</v>
      </c>
      <c r="W12">
        <v>0.22</v>
      </c>
      <c r="X12">
        <v>1.46</v>
      </c>
      <c r="Y12">
        <v>1</v>
      </c>
      <c r="Z12">
        <v>10</v>
      </c>
    </row>
    <row r="13" spans="1:26" x14ac:dyDescent="0.25">
      <c r="A13">
        <v>11</v>
      </c>
      <c r="B13">
        <v>120</v>
      </c>
      <c r="C13" t="s">
        <v>26</v>
      </c>
      <c r="D13">
        <v>4.2508999999999997</v>
      </c>
      <c r="E13">
        <v>23.52</v>
      </c>
      <c r="F13">
        <v>18.670000000000002</v>
      </c>
      <c r="G13">
        <v>23.84</v>
      </c>
      <c r="H13">
        <v>0.28000000000000003</v>
      </c>
      <c r="I13">
        <v>47</v>
      </c>
      <c r="J13">
        <v>237.41</v>
      </c>
      <c r="K13">
        <v>57.72</v>
      </c>
      <c r="L13">
        <v>3.75</v>
      </c>
      <c r="M13">
        <v>45</v>
      </c>
      <c r="N13">
        <v>55.93</v>
      </c>
      <c r="O13">
        <v>29514.51</v>
      </c>
      <c r="P13">
        <v>238.98</v>
      </c>
      <c r="Q13">
        <v>3699.01</v>
      </c>
      <c r="R13">
        <v>106.44</v>
      </c>
      <c r="S13">
        <v>60.59</v>
      </c>
      <c r="T13">
        <v>22988.240000000002</v>
      </c>
      <c r="U13">
        <v>0.56999999999999995</v>
      </c>
      <c r="V13">
        <v>0.92</v>
      </c>
      <c r="W13">
        <v>0.24</v>
      </c>
      <c r="X13">
        <v>1.4</v>
      </c>
      <c r="Y13">
        <v>1</v>
      </c>
      <c r="Z13">
        <v>10</v>
      </c>
    </row>
    <row r="14" spans="1:26" x14ac:dyDescent="0.25">
      <c r="A14">
        <v>12</v>
      </c>
      <c r="B14">
        <v>120</v>
      </c>
      <c r="C14" t="s">
        <v>26</v>
      </c>
      <c r="D14">
        <v>4.3139000000000003</v>
      </c>
      <c r="E14">
        <v>23.18</v>
      </c>
      <c r="F14">
        <v>18.510000000000002</v>
      </c>
      <c r="G14">
        <v>25.83</v>
      </c>
      <c r="H14">
        <v>0.3</v>
      </c>
      <c r="I14">
        <v>43</v>
      </c>
      <c r="J14">
        <v>237.84</v>
      </c>
      <c r="K14">
        <v>57.72</v>
      </c>
      <c r="L14">
        <v>4</v>
      </c>
      <c r="M14">
        <v>41</v>
      </c>
      <c r="N14">
        <v>56.12</v>
      </c>
      <c r="O14">
        <v>29567.95</v>
      </c>
      <c r="P14">
        <v>231.78</v>
      </c>
      <c r="Q14">
        <v>3698.88</v>
      </c>
      <c r="R14">
        <v>101</v>
      </c>
      <c r="S14">
        <v>60.59</v>
      </c>
      <c r="T14">
        <v>20288.34</v>
      </c>
      <c r="U14">
        <v>0.6</v>
      </c>
      <c r="V14">
        <v>0.93</v>
      </c>
      <c r="W14">
        <v>0.23</v>
      </c>
      <c r="X14">
        <v>1.24</v>
      </c>
      <c r="Y14">
        <v>1</v>
      </c>
      <c r="Z14">
        <v>10</v>
      </c>
    </row>
    <row r="15" spans="1:26" x14ac:dyDescent="0.25">
      <c r="A15">
        <v>13</v>
      </c>
      <c r="B15">
        <v>120</v>
      </c>
      <c r="C15" t="s">
        <v>26</v>
      </c>
      <c r="D15">
        <v>4.3746999999999998</v>
      </c>
      <c r="E15">
        <v>22.86</v>
      </c>
      <c r="F15">
        <v>18.37</v>
      </c>
      <c r="G15">
        <v>28.27</v>
      </c>
      <c r="H15">
        <v>0.32</v>
      </c>
      <c r="I15">
        <v>39</v>
      </c>
      <c r="J15">
        <v>238.28</v>
      </c>
      <c r="K15">
        <v>57.72</v>
      </c>
      <c r="L15">
        <v>4.25</v>
      </c>
      <c r="M15">
        <v>37</v>
      </c>
      <c r="N15">
        <v>56.3</v>
      </c>
      <c r="O15">
        <v>29621.439999999999</v>
      </c>
      <c r="P15">
        <v>224.22</v>
      </c>
      <c r="Q15">
        <v>3699.03</v>
      </c>
      <c r="R15">
        <v>96.08</v>
      </c>
      <c r="S15">
        <v>60.59</v>
      </c>
      <c r="T15">
        <v>17848.18</v>
      </c>
      <c r="U15">
        <v>0.63</v>
      </c>
      <c r="V15">
        <v>0.94</v>
      </c>
      <c r="W15">
        <v>0.23</v>
      </c>
      <c r="X15">
        <v>1.0900000000000001</v>
      </c>
      <c r="Y15">
        <v>1</v>
      </c>
      <c r="Z15">
        <v>10</v>
      </c>
    </row>
    <row r="16" spans="1:26" x14ac:dyDescent="0.25">
      <c r="A16">
        <v>14</v>
      </c>
      <c r="B16">
        <v>120</v>
      </c>
      <c r="C16" t="s">
        <v>26</v>
      </c>
      <c r="D16">
        <v>4.4202000000000004</v>
      </c>
      <c r="E16">
        <v>22.62</v>
      </c>
      <c r="F16">
        <v>18.27</v>
      </c>
      <c r="G16">
        <v>30.46</v>
      </c>
      <c r="H16">
        <v>0.34</v>
      </c>
      <c r="I16">
        <v>36</v>
      </c>
      <c r="J16">
        <v>238.71</v>
      </c>
      <c r="K16">
        <v>57.72</v>
      </c>
      <c r="L16">
        <v>4.5</v>
      </c>
      <c r="M16">
        <v>33</v>
      </c>
      <c r="N16">
        <v>56.49</v>
      </c>
      <c r="O16">
        <v>29675.01</v>
      </c>
      <c r="P16">
        <v>218.61</v>
      </c>
      <c r="Q16">
        <v>3699.29</v>
      </c>
      <c r="R16">
        <v>93.07</v>
      </c>
      <c r="S16">
        <v>60.59</v>
      </c>
      <c r="T16">
        <v>16357.95</v>
      </c>
      <c r="U16">
        <v>0.65</v>
      </c>
      <c r="V16">
        <v>0.94</v>
      </c>
      <c r="W16">
        <v>0.22</v>
      </c>
      <c r="X16">
        <v>0.99</v>
      </c>
      <c r="Y16">
        <v>1</v>
      </c>
      <c r="Z16">
        <v>10</v>
      </c>
    </row>
    <row r="17" spans="1:26" x14ac:dyDescent="0.25">
      <c r="A17">
        <v>15</v>
      </c>
      <c r="B17">
        <v>120</v>
      </c>
      <c r="C17" t="s">
        <v>26</v>
      </c>
      <c r="D17">
        <v>4.4436999999999998</v>
      </c>
      <c r="E17">
        <v>22.5</v>
      </c>
      <c r="F17">
        <v>18.25</v>
      </c>
      <c r="G17">
        <v>32.200000000000003</v>
      </c>
      <c r="H17">
        <v>0.35</v>
      </c>
      <c r="I17">
        <v>34</v>
      </c>
      <c r="J17">
        <v>239.14</v>
      </c>
      <c r="K17">
        <v>57.72</v>
      </c>
      <c r="L17">
        <v>4.75</v>
      </c>
      <c r="M17">
        <v>20</v>
      </c>
      <c r="N17">
        <v>56.67</v>
      </c>
      <c r="O17">
        <v>29728.63</v>
      </c>
      <c r="P17">
        <v>213.88</v>
      </c>
      <c r="Q17">
        <v>3698.69</v>
      </c>
      <c r="R17">
        <v>91.68</v>
      </c>
      <c r="S17">
        <v>60.59</v>
      </c>
      <c r="T17">
        <v>15673.24</v>
      </c>
      <c r="U17">
        <v>0.66</v>
      </c>
      <c r="V17">
        <v>0.94</v>
      </c>
      <c r="W17">
        <v>0.24</v>
      </c>
      <c r="X17">
        <v>0.97</v>
      </c>
      <c r="Y17">
        <v>1</v>
      </c>
      <c r="Z17">
        <v>10</v>
      </c>
    </row>
    <row r="18" spans="1:26" x14ac:dyDescent="0.25">
      <c r="A18">
        <v>16</v>
      </c>
      <c r="B18">
        <v>120</v>
      </c>
      <c r="C18" t="s">
        <v>26</v>
      </c>
      <c r="D18">
        <v>4.4568000000000003</v>
      </c>
      <c r="E18">
        <v>22.44</v>
      </c>
      <c r="F18">
        <v>18.23</v>
      </c>
      <c r="G18">
        <v>33.14</v>
      </c>
      <c r="H18">
        <v>0.37</v>
      </c>
      <c r="I18">
        <v>33</v>
      </c>
      <c r="J18">
        <v>239.58</v>
      </c>
      <c r="K18">
        <v>57.72</v>
      </c>
      <c r="L18">
        <v>5</v>
      </c>
      <c r="M18">
        <v>7</v>
      </c>
      <c r="N18">
        <v>56.86</v>
      </c>
      <c r="O18">
        <v>29782.33</v>
      </c>
      <c r="P18">
        <v>210.3</v>
      </c>
      <c r="Q18">
        <v>3698.8</v>
      </c>
      <c r="R18">
        <v>90.54</v>
      </c>
      <c r="S18">
        <v>60.59</v>
      </c>
      <c r="T18">
        <v>15111.63</v>
      </c>
      <c r="U18">
        <v>0.67</v>
      </c>
      <c r="V18">
        <v>0.94</v>
      </c>
      <c r="W18">
        <v>0.25</v>
      </c>
      <c r="X18">
        <v>0.95</v>
      </c>
      <c r="Y18">
        <v>1</v>
      </c>
      <c r="Z18">
        <v>10</v>
      </c>
    </row>
    <row r="19" spans="1:26" x14ac:dyDescent="0.25">
      <c r="A19">
        <v>17</v>
      </c>
      <c r="B19">
        <v>120</v>
      </c>
      <c r="C19" t="s">
        <v>26</v>
      </c>
      <c r="D19">
        <v>4.4695</v>
      </c>
      <c r="E19">
        <v>22.37</v>
      </c>
      <c r="F19">
        <v>18.21</v>
      </c>
      <c r="G19">
        <v>34.14</v>
      </c>
      <c r="H19">
        <v>0.39</v>
      </c>
      <c r="I19">
        <v>32</v>
      </c>
      <c r="J19">
        <v>240.02</v>
      </c>
      <c r="K19">
        <v>57.72</v>
      </c>
      <c r="L19">
        <v>5.25</v>
      </c>
      <c r="M19">
        <v>0</v>
      </c>
      <c r="N19">
        <v>57.04</v>
      </c>
      <c r="O19">
        <v>29836.09</v>
      </c>
      <c r="P19">
        <v>210.2</v>
      </c>
      <c r="Q19">
        <v>3698.88</v>
      </c>
      <c r="R19">
        <v>89.62</v>
      </c>
      <c r="S19">
        <v>60.59</v>
      </c>
      <c r="T19">
        <v>14656.36</v>
      </c>
      <c r="U19">
        <v>0.68</v>
      </c>
      <c r="V19">
        <v>0.95</v>
      </c>
      <c r="W19">
        <v>0.26</v>
      </c>
      <c r="X19">
        <v>0.93</v>
      </c>
      <c r="Y19">
        <v>1</v>
      </c>
      <c r="Z19">
        <v>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Z27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145</v>
      </c>
      <c r="C2" t="s">
        <v>26</v>
      </c>
      <c r="D2">
        <v>1.9904999999999999</v>
      </c>
      <c r="E2">
        <v>50.24</v>
      </c>
      <c r="F2">
        <v>28.11</v>
      </c>
      <c r="G2">
        <v>4.74</v>
      </c>
      <c r="H2">
        <v>0.06</v>
      </c>
      <c r="I2">
        <v>356</v>
      </c>
      <c r="J2">
        <v>285.18</v>
      </c>
      <c r="K2">
        <v>61.2</v>
      </c>
      <c r="L2">
        <v>1</v>
      </c>
      <c r="M2">
        <v>354</v>
      </c>
      <c r="N2">
        <v>77.98</v>
      </c>
      <c r="O2">
        <v>35406.83</v>
      </c>
      <c r="P2">
        <v>489.2</v>
      </c>
      <c r="Q2">
        <v>3700.59</v>
      </c>
      <c r="R2">
        <v>415.41</v>
      </c>
      <c r="S2">
        <v>60.59</v>
      </c>
      <c r="T2">
        <v>175932.08</v>
      </c>
      <c r="U2">
        <v>0.15</v>
      </c>
      <c r="V2">
        <v>0.61</v>
      </c>
      <c r="W2">
        <v>0.74</v>
      </c>
      <c r="X2">
        <v>10.82</v>
      </c>
      <c r="Y2">
        <v>1</v>
      </c>
      <c r="Z2">
        <v>10</v>
      </c>
    </row>
    <row r="3" spans="1:26" x14ac:dyDescent="0.25">
      <c r="A3">
        <v>1</v>
      </c>
      <c r="B3">
        <v>145</v>
      </c>
      <c r="C3" t="s">
        <v>26</v>
      </c>
      <c r="D3">
        <v>2.4468000000000001</v>
      </c>
      <c r="E3">
        <v>40.869999999999997</v>
      </c>
      <c r="F3">
        <v>24.61</v>
      </c>
      <c r="G3">
        <v>5.98</v>
      </c>
      <c r="H3">
        <v>0.08</v>
      </c>
      <c r="I3">
        <v>247</v>
      </c>
      <c r="J3">
        <v>285.68</v>
      </c>
      <c r="K3">
        <v>61.2</v>
      </c>
      <c r="L3">
        <v>1.25</v>
      </c>
      <c r="M3">
        <v>245</v>
      </c>
      <c r="N3">
        <v>78.239999999999995</v>
      </c>
      <c r="O3">
        <v>35468.6</v>
      </c>
      <c r="P3">
        <v>424.51</v>
      </c>
      <c r="Q3">
        <v>3700.08</v>
      </c>
      <c r="R3">
        <v>300.64</v>
      </c>
      <c r="S3">
        <v>60.59</v>
      </c>
      <c r="T3">
        <v>119092.37</v>
      </c>
      <c r="U3">
        <v>0.2</v>
      </c>
      <c r="V3">
        <v>0.7</v>
      </c>
      <c r="W3">
        <v>0.55000000000000004</v>
      </c>
      <c r="X3">
        <v>7.33</v>
      </c>
      <c r="Y3">
        <v>1</v>
      </c>
      <c r="Z3">
        <v>10</v>
      </c>
    </row>
    <row r="4" spans="1:26" x14ac:dyDescent="0.25">
      <c r="A4">
        <v>2</v>
      </c>
      <c r="B4">
        <v>145</v>
      </c>
      <c r="C4" t="s">
        <v>26</v>
      </c>
      <c r="D4">
        <v>2.7808999999999999</v>
      </c>
      <c r="E4">
        <v>35.96</v>
      </c>
      <c r="F4">
        <v>22.82</v>
      </c>
      <c r="G4">
        <v>7.25</v>
      </c>
      <c r="H4">
        <v>0.09</v>
      </c>
      <c r="I4">
        <v>189</v>
      </c>
      <c r="J4">
        <v>286.19</v>
      </c>
      <c r="K4">
        <v>61.2</v>
      </c>
      <c r="L4">
        <v>1.5</v>
      </c>
      <c r="M4">
        <v>187</v>
      </c>
      <c r="N4">
        <v>78.489999999999995</v>
      </c>
      <c r="O4">
        <v>35530.47</v>
      </c>
      <c r="P4">
        <v>390.36</v>
      </c>
      <c r="Q4">
        <v>3700</v>
      </c>
      <c r="R4">
        <v>241.85</v>
      </c>
      <c r="S4">
        <v>60.59</v>
      </c>
      <c r="T4">
        <v>89986.3</v>
      </c>
      <c r="U4">
        <v>0.25</v>
      </c>
      <c r="V4">
        <v>0.75</v>
      </c>
      <c r="W4">
        <v>0.47</v>
      </c>
      <c r="X4">
        <v>5.54</v>
      </c>
      <c r="Y4">
        <v>1</v>
      </c>
      <c r="Z4">
        <v>10</v>
      </c>
    </row>
    <row r="5" spans="1:26" x14ac:dyDescent="0.25">
      <c r="A5">
        <v>3</v>
      </c>
      <c r="B5">
        <v>145</v>
      </c>
      <c r="C5" t="s">
        <v>26</v>
      </c>
      <c r="D5">
        <v>3.0358000000000001</v>
      </c>
      <c r="E5">
        <v>32.94</v>
      </c>
      <c r="F5">
        <v>21.75</v>
      </c>
      <c r="G5">
        <v>8.5299999999999994</v>
      </c>
      <c r="H5">
        <v>0.11</v>
      </c>
      <c r="I5">
        <v>153</v>
      </c>
      <c r="J5">
        <v>286.69</v>
      </c>
      <c r="K5">
        <v>61.2</v>
      </c>
      <c r="L5">
        <v>1.75</v>
      </c>
      <c r="M5">
        <v>151</v>
      </c>
      <c r="N5">
        <v>78.739999999999995</v>
      </c>
      <c r="O5">
        <v>35592.57</v>
      </c>
      <c r="P5">
        <v>368.59</v>
      </c>
      <c r="Q5">
        <v>3700.33</v>
      </c>
      <c r="R5">
        <v>206.59</v>
      </c>
      <c r="S5">
        <v>60.59</v>
      </c>
      <c r="T5">
        <v>72534.289999999994</v>
      </c>
      <c r="U5">
        <v>0.28999999999999998</v>
      </c>
      <c r="V5">
        <v>0.79</v>
      </c>
      <c r="W5">
        <v>0.41</v>
      </c>
      <c r="X5">
        <v>4.46</v>
      </c>
      <c r="Y5">
        <v>1</v>
      </c>
      <c r="Z5">
        <v>10</v>
      </c>
    </row>
    <row r="6" spans="1:26" x14ac:dyDescent="0.25">
      <c r="A6">
        <v>4</v>
      </c>
      <c r="B6">
        <v>145</v>
      </c>
      <c r="C6" t="s">
        <v>26</v>
      </c>
      <c r="D6">
        <v>3.2450999999999999</v>
      </c>
      <c r="E6">
        <v>30.82</v>
      </c>
      <c r="F6">
        <v>20.97</v>
      </c>
      <c r="G6">
        <v>9.83</v>
      </c>
      <c r="H6">
        <v>0.12</v>
      </c>
      <c r="I6">
        <v>128</v>
      </c>
      <c r="J6">
        <v>287.19</v>
      </c>
      <c r="K6">
        <v>61.2</v>
      </c>
      <c r="L6">
        <v>2</v>
      </c>
      <c r="M6">
        <v>126</v>
      </c>
      <c r="N6">
        <v>78.989999999999995</v>
      </c>
      <c r="O6">
        <v>35654.65</v>
      </c>
      <c r="P6">
        <v>352.27</v>
      </c>
      <c r="Q6">
        <v>3700.02</v>
      </c>
      <c r="R6">
        <v>181.01</v>
      </c>
      <c r="S6">
        <v>60.59</v>
      </c>
      <c r="T6">
        <v>59872.1</v>
      </c>
      <c r="U6">
        <v>0.33</v>
      </c>
      <c r="V6">
        <v>0.82</v>
      </c>
      <c r="W6">
        <v>0.37</v>
      </c>
      <c r="X6">
        <v>3.69</v>
      </c>
      <c r="Y6">
        <v>1</v>
      </c>
      <c r="Z6">
        <v>10</v>
      </c>
    </row>
    <row r="7" spans="1:26" x14ac:dyDescent="0.25">
      <c r="A7">
        <v>5</v>
      </c>
      <c r="B7">
        <v>145</v>
      </c>
      <c r="C7" t="s">
        <v>26</v>
      </c>
      <c r="D7">
        <v>3.4144000000000001</v>
      </c>
      <c r="E7">
        <v>29.29</v>
      </c>
      <c r="F7">
        <v>20.41</v>
      </c>
      <c r="G7">
        <v>11.13</v>
      </c>
      <c r="H7">
        <v>0.14000000000000001</v>
      </c>
      <c r="I7">
        <v>110</v>
      </c>
      <c r="J7">
        <v>287.7</v>
      </c>
      <c r="K7">
        <v>61.2</v>
      </c>
      <c r="L7">
        <v>2.25</v>
      </c>
      <c r="M7">
        <v>108</v>
      </c>
      <c r="N7">
        <v>79.25</v>
      </c>
      <c r="O7">
        <v>35716.83</v>
      </c>
      <c r="P7">
        <v>339.72</v>
      </c>
      <c r="Q7">
        <v>3699.08</v>
      </c>
      <c r="R7">
        <v>162.91999999999999</v>
      </c>
      <c r="S7">
        <v>60.59</v>
      </c>
      <c r="T7">
        <v>50915.95</v>
      </c>
      <c r="U7">
        <v>0.37</v>
      </c>
      <c r="V7">
        <v>0.84</v>
      </c>
      <c r="W7">
        <v>0.34</v>
      </c>
      <c r="X7">
        <v>3.13</v>
      </c>
      <c r="Y7">
        <v>1</v>
      </c>
      <c r="Z7">
        <v>10</v>
      </c>
    </row>
    <row r="8" spans="1:26" x14ac:dyDescent="0.25">
      <c r="A8">
        <v>6</v>
      </c>
      <c r="B8">
        <v>145</v>
      </c>
      <c r="C8" t="s">
        <v>26</v>
      </c>
      <c r="D8">
        <v>3.5575000000000001</v>
      </c>
      <c r="E8">
        <v>28.11</v>
      </c>
      <c r="F8">
        <v>19.989999999999998</v>
      </c>
      <c r="G8">
        <v>12.49</v>
      </c>
      <c r="H8">
        <v>0.15</v>
      </c>
      <c r="I8">
        <v>96</v>
      </c>
      <c r="J8">
        <v>288.2</v>
      </c>
      <c r="K8">
        <v>61.2</v>
      </c>
      <c r="L8">
        <v>2.5</v>
      </c>
      <c r="M8">
        <v>94</v>
      </c>
      <c r="N8">
        <v>79.5</v>
      </c>
      <c r="O8">
        <v>35779.11</v>
      </c>
      <c r="P8">
        <v>329.57</v>
      </c>
      <c r="Q8">
        <v>3699.16</v>
      </c>
      <c r="R8">
        <v>148.97</v>
      </c>
      <c r="S8">
        <v>60.59</v>
      </c>
      <c r="T8">
        <v>44008.49</v>
      </c>
      <c r="U8">
        <v>0.41</v>
      </c>
      <c r="V8">
        <v>0.86</v>
      </c>
      <c r="W8">
        <v>0.31</v>
      </c>
      <c r="X8">
        <v>2.71</v>
      </c>
      <c r="Y8">
        <v>1</v>
      </c>
      <c r="Z8">
        <v>10</v>
      </c>
    </row>
    <row r="9" spans="1:26" x14ac:dyDescent="0.25">
      <c r="A9">
        <v>7</v>
      </c>
      <c r="B9">
        <v>145</v>
      </c>
      <c r="C9" t="s">
        <v>26</v>
      </c>
      <c r="D9">
        <v>3.6739999999999999</v>
      </c>
      <c r="E9">
        <v>27.22</v>
      </c>
      <c r="F9">
        <v>19.690000000000001</v>
      </c>
      <c r="G9">
        <v>13.9</v>
      </c>
      <c r="H9">
        <v>0.17</v>
      </c>
      <c r="I9">
        <v>85</v>
      </c>
      <c r="J9">
        <v>288.70999999999998</v>
      </c>
      <c r="K9">
        <v>61.2</v>
      </c>
      <c r="L9">
        <v>2.75</v>
      </c>
      <c r="M9">
        <v>83</v>
      </c>
      <c r="N9">
        <v>79.760000000000005</v>
      </c>
      <c r="O9">
        <v>35841.5</v>
      </c>
      <c r="P9">
        <v>321.51</v>
      </c>
      <c r="Q9">
        <v>3699.18</v>
      </c>
      <c r="R9">
        <v>139.13999999999999</v>
      </c>
      <c r="S9">
        <v>60.59</v>
      </c>
      <c r="T9">
        <v>39151.5</v>
      </c>
      <c r="U9">
        <v>0.44</v>
      </c>
      <c r="V9">
        <v>0.87</v>
      </c>
      <c r="W9">
        <v>0.3</v>
      </c>
      <c r="X9">
        <v>2.41</v>
      </c>
      <c r="Y9">
        <v>1</v>
      </c>
      <c r="Z9">
        <v>10</v>
      </c>
    </row>
    <row r="10" spans="1:26" x14ac:dyDescent="0.25">
      <c r="A10">
        <v>8</v>
      </c>
      <c r="B10">
        <v>145</v>
      </c>
      <c r="C10" t="s">
        <v>26</v>
      </c>
      <c r="D10">
        <v>3.7681</v>
      </c>
      <c r="E10">
        <v>26.54</v>
      </c>
      <c r="F10">
        <v>19.440000000000001</v>
      </c>
      <c r="G10">
        <v>15.15</v>
      </c>
      <c r="H10">
        <v>0.18</v>
      </c>
      <c r="I10">
        <v>77</v>
      </c>
      <c r="J10">
        <v>289.20999999999998</v>
      </c>
      <c r="K10">
        <v>61.2</v>
      </c>
      <c r="L10">
        <v>3</v>
      </c>
      <c r="M10">
        <v>75</v>
      </c>
      <c r="N10">
        <v>80.02</v>
      </c>
      <c r="O10">
        <v>35903.99</v>
      </c>
      <c r="P10">
        <v>314.27999999999997</v>
      </c>
      <c r="Q10">
        <v>3699.01</v>
      </c>
      <c r="R10">
        <v>131.21</v>
      </c>
      <c r="S10">
        <v>60.59</v>
      </c>
      <c r="T10">
        <v>35226.269999999997</v>
      </c>
      <c r="U10">
        <v>0.46</v>
      </c>
      <c r="V10">
        <v>0.89</v>
      </c>
      <c r="W10">
        <v>0.28000000000000003</v>
      </c>
      <c r="X10">
        <v>2.16</v>
      </c>
      <c r="Y10">
        <v>1</v>
      </c>
      <c r="Z10">
        <v>10</v>
      </c>
    </row>
    <row r="11" spans="1:26" x14ac:dyDescent="0.25">
      <c r="A11">
        <v>9</v>
      </c>
      <c r="B11">
        <v>145</v>
      </c>
      <c r="C11" t="s">
        <v>26</v>
      </c>
      <c r="D11">
        <v>3.8668999999999998</v>
      </c>
      <c r="E11">
        <v>25.86</v>
      </c>
      <c r="F11">
        <v>19.190000000000001</v>
      </c>
      <c r="G11">
        <v>16.690000000000001</v>
      </c>
      <c r="H11">
        <v>0.2</v>
      </c>
      <c r="I11">
        <v>69</v>
      </c>
      <c r="J11">
        <v>289.72000000000003</v>
      </c>
      <c r="K11">
        <v>61.2</v>
      </c>
      <c r="L11">
        <v>3.25</v>
      </c>
      <c r="M11">
        <v>67</v>
      </c>
      <c r="N11">
        <v>80.27</v>
      </c>
      <c r="O11">
        <v>35966.589999999997</v>
      </c>
      <c r="P11">
        <v>307.01</v>
      </c>
      <c r="Q11">
        <v>3698.91</v>
      </c>
      <c r="R11">
        <v>122.95</v>
      </c>
      <c r="S11">
        <v>60.59</v>
      </c>
      <c r="T11">
        <v>31135.3</v>
      </c>
      <c r="U11">
        <v>0.49</v>
      </c>
      <c r="V11">
        <v>0.9</v>
      </c>
      <c r="W11">
        <v>0.27</v>
      </c>
      <c r="X11">
        <v>1.92</v>
      </c>
      <c r="Y11">
        <v>1</v>
      </c>
      <c r="Z11">
        <v>10</v>
      </c>
    </row>
    <row r="12" spans="1:26" x14ac:dyDescent="0.25">
      <c r="A12">
        <v>10</v>
      </c>
      <c r="B12">
        <v>145</v>
      </c>
      <c r="C12" t="s">
        <v>26</v>
      </c>
      <c r="D12">
        <v>3.9436</v>
      </c>
      <c r="E12">
        <v>25.36</v>
      </c>
      <c r="F12">
        <v>19.010000000000002</v>
      </c>
      <c r="G12">
        <v>18.11</v>
      </c>
      <c r="H12">
        <v>0.21</v>
      </c>
      <c r="I12">
        <v>63</v>
      </c>
      <c r="J12">
        <v>290.23</v>
      </c>
      <c r="K12">
        <v>61.2</v>
      </c>
      <c r="L12">
        <v>3.5</v>
      </c>
      <c r="M12">
        <v>61</v>
      </c>
      <c r="N12">
        <v>80.53</v>
      </c>
      <c r="O12">
        <v>36029.29</v>
      </c>
      <c r="P12">
        <v>301.04000000000002</v>
      </c>
      <c r="Q12">
        <v>3699.22</v>
      </c>
      <c r="R12">
        <v>117.05</v>
      </c>
      <c r="S12">
        <v>60.59</v>
      </c>
      <c r="T12">
        <v>28214.91</v>
      </c>
      <c r="U12">
        <v>0.52</v>
      </c>
      <c r="V12">
        <v>0.91</v>
      </c>
      <c r="W12">
        <v>0.26</v>
      </c>
      <c r="X12">
        <v>1.73</v>
      </c>
      <c r="Y12">
        <v>1</v>
      </c>
      <c r="Z12">
        <v>10</v>
      </c>
    </row>
    <row r="13" spans="1:26" x14ac:dyDescent="0.25">
      <c r="A13">
        <v>11</v>
      </c>
      <c r="B13">
        <v>145</v>
      </c>
      <c r="C13" t="s">
        <v>26</v>
      </c>
      <c r="D13">
        <v>4.0170000000000003</v>
      </c>
      <c r="E13">
        <v>24.89</v>
      </c>
      <c r="F13">
        <v>18.82</v>
      </c>
      <c r="G13">
        <v>19.47</v>
      </c>
      <c r="H13">
        <v>0.23</v>
      </c>
      <c r="I13">
        <v>58</v>
      </c>
      <c r="J13">
        <v>290.74</v>
      </c>
      <c r="K13">
        <v>61.2</v>
      </c>
      <c r="L13">
        <v>3.75</v>
      </c>
      <c r="M13">
        <v>56</v>
      </c>
      <c r="N13">
        <v>80.790000000000006</v>
      </c>
      <c r="O13">
        <v>36092.1</v>
      </c>
      <c r="P13">
        <v>294.48</v>
      </c>
      <c r="Q13">
        <v>3698.88</v>
      </c>
      <c r="R13">
        <v>110.36</v>
      </c>
      <c r="S13">
        <v>60.59</v>
      </c>
      <c r="T13">
        <v>24895.25</v>
      </c>
      <c r="U13">
        <v>0.55000000000000004</v>
      </c>
      <c r="V13">
        <v>0.92</v>
      </c>
      <c r="W13">
        <v>0.26</v>
      </c>
      <c r="X13">
        <v>1.54</v>
      </c>
      <c r="Y13">
        <v>1</v>
      </c>
      <c r="Z13">
        <v>10</v>
      </c>
    </row>
    <row r="14" spans="1:26" x14ac:dyDescent="0.25">
      <c r="A14">
        <v>12</v>
      </c>
      <c r="B14">
        <v>145</v>
      </c>
      <c r="C14" t="s">
        <v>26</v>
      </c>
      <c r="D14">
        <v>4.1067999999999998</v>
      </c>
      <c r="E14">
        <v>24.35</v>
      </c>
      <c r="F14">
        <v>18.54</v>
      </c>
      <c r="G14">
        <v>20.99</v>
      </c>
      <c r="H14">
        <v>0.24</v>
      </c>
      <c r="I14">
        <v>53</v>
      </c>
      <c r="J14">
        <v>291.25</v>
      </c>
      <c r="K14">
        <v>61.2</v>
      </c>
      <c r="L14">
        <v>4</v>
      </c>
      <c r="M14">
        <v>51</v>
      </c>
      <c r="N14">
        <v>81.05</v>
      </c>
      <c r="O14">
        <v>36155.019999999997</v>
      </c>
      <c r="P14">
        <v>286.49</v>
      </c>
      <c r="Q14">
        <v>3698.97</v>
      </c>
      <c r="R14">
        <v>101.75</v>
      </c>
      <c r="S14">
        <v>60.59</v>
      </c>
      <c r="T14">
        <v>20617.13</v>
      </c>
      <c r="U14">
        <v>0.6</v>
      </c>
      <c r="V14">
        <v>0.93</v>
      </c>
      <c r="W14">
        <v>0.23</v>
      </c>
      <c r="X14">
        <v>1.27</v>
      </c>
      <c r="Y14">
        <v>1</v>
      </c>
      <c r="Z14">
        <v>10</v>
      </c>
    </row>
    <row r="15" spans="1:26" x14ac:dyDescent="0.25">
      <c r="A15">
        <v>13</v>
      </c>
      <c r="B15">
        <v>145</v>
      </c>
      <c r="C15" t="s">
        <v>26</v>
      </c>
      <c r="D15">
        <v>4.0852000000000004</v>
      </c>
      <c r="E15">
        <v>24.48</v>
      </c>
      <c r="F15">
        <v>18.84</v>
      </c>
      <c r="G15">
        <v>22.6</v>
      </c>
      <c r="H15">
        <v>0.26</v>
      </c>
      <c r="I15">
        <v>50</v>
      </c>
      <c r="J15">
        <v>291.76</v>
      </c>
      <c r="K15">
        <v>61.2</v>
      </c>
      <c r="L15">
        <v>4.25</v>
      </c>
      <c r="M15">
        <v>48</v>
      </c>
      <c r="N15">
        <v>81.31</v>
      </c>
      <c r="O15">
        <v>36218.04</v>
      </c>
      <c r="P15">
        <v>288.99</v>
      </c>
      <c r="Q15">
        <v>3698.69</v>
      </c>
      <c r="R15">
        <v>112.08</v>
      </c>
      <c r="S15">
        <v>60.59</v>
      </c>
      <c r="T15">
        <v>25794.92</v>
      </c>
      <c r="U15">
        <v>0.54</v>
      </c>
      <c r="V15">
        <v>0.91</v>
      </c>
      <c r="W15">
        <v>0.24</v>
      </c>
      <c r="X15">
        <v>1.56</v>
      </c>
      <c r="Y15">
        <v>1</v>
      </c>
      <c r="Z15">
        <v>10</v>
      </c>
    </row>
    <row r="16" spans="1:26" x14ac:dyDescent="0.25">
      <c r="A16">
        <v>14</v>
      </c>
      <c r="B16">
        <v>145</v>
      </c>
      <c r="C16" t="s">
        <v>26</v>
      </c>
      <c r="D16">
        <v>4.1577000000000002</v>
      </c>
      <c r="E16">
        <v>24.05</v>
      </c>
      <c r="F16">
        <v>18.62</v>
      </c>
      <c r="G16">
        <v>24.29</v>
      </c>
      <c r="H16">
        <v>0.27</v>
      </c>
      <c r="I16">
        <v>46</v>
      </c>
      <c r="J16">
        <v>292.27</v>
      </c>
      <c r="K16">
        <v>61.2</v>
      </c>
      <c r="L16">
        <v>4.5</v>
      </c>
      <c r="M16">
        <v>44</v>
      </c>
      <c r="N16">
        <v>81.569999999999993</v>
      </c>
      <c r="O16">
        <v>36281.160000000003</v>
      </c>
      <c r="P16">
        <v>281.73</v>
      </c>
      <c r="Q16">
        <v>3699.06</v>
      </c>
      <c r="R16">
        <v>104.7</v>
      </c>
      <c r="S16">
        <v>60.59</v>
      </c>
      <c r="T16">
        <v>22123.99</v>
      </c>
      <c r="U16">
        <v>0.57999999999999996</v>
      </c>
      <c r="V16">
        <v>0.92</v>
      </c>
      <c r="W16">
        <v>0.24</v>
      </c>
      <c r="X16">
        <v>1.35</v>
      </c>
      <c r="Y16">
        <v>1</v>
      </c>
      <c r="Z16">
        <v>10</v>
      </c>
    </row>
    <row r="17" spans="1:26" x14ac:dyDescent="0.25">
      <c r="A17">
        <v>15</v>
      </c>
      <c r="B17">
        <v>145</v>
      </c>
      <c r="C17" t="s">
        <v>26</v>
      </c>
      <c r="D17">
        <v>4.2081</v>
      </c>
      <c r="E17">
        <v>23.76</v>
      </c>
      <c r="F17">
        <v>18.5</v>
      </c>
      <c r="G17">
        <v>25.81</v>
      </c>
      <c r="H17">
        <v>0.28999999999999998</v>
      </c>
      <c r="I17">
        <v>43</v>
      </c>
      <c r="J17">
        <v>292.79000000000002</v>
      </c>
      <c r="K17">
        <v>61.2</v>
      </c>
      <c r="L17">
        <v>4.75</v>
      </c>
      <c r="M17">
        <v>41</v>
      </c>
      <c r="N17">
        <v>81.84</v>
      </c>
      <c r="O17">
        <v>36344.400000000001</v>
      </c>
      <c r="P17">
        <v>276.56</v>
      </c>
      <c r="Q17">
        <v>3699.01</v>
      </c>
      <c r="R17">
        <v>100.55</v>
      </c>
      <c r="S17">
        <v>60.59</v>
      </c>
      <c r="T17">
        <v>20067.18</v>
      </c>
      <c r="U17">
        <v>0.6</v>
      </c>
      <c r="V17">
        <v>0.93</v>
      </c>
      <c r="W17">
        <v>0.23</v>
      </c>
      <c r="X17">
        <v>1.22</v>
      </c>
      <c r="Y17">
        <v>1</v>
      </c>
      <c r="Z17">
        <v>10</v>
      </c>
    </row>
    <row r="18" spans="1:26" x14ac:dyDescent="0.25">
      <c r="A18">
        <v>16</v>
      </c>
      <c r="B18">
        <v>145</v>
      </c>
      <c r="C18" t="s">
        <v>26</v>
      </c>
      <c r="D18">
        <v>4.2537000000000003</v>
      </c>
      <c r="E18">
        <v>23.51</v>
      </c>
      <c r="F18">
        <v>18.399999999999999</v>
      </c>
      <c r="G18">
        <v>27.61</v>
      </c>
      <c r="H18">
        <v>0.3</v>
      </c>
      <c r="I18">
        <v>40</v>
      </c>
      <c r="J18">
        <v>293.3</v>
      </c>
      <c r="K18">
        <v>61.2</v>
      </c>
      <c r="L18">
        <v>5</v>
      </c>
      <c r="M18">
        <v>38</v>
      </c>
      <c r="N18">
        <v>82.1</v>
      </c>
      <c r="O18">
        <v>36407.75</v>
      </c>
      <c r="P18">
        <v>271.35000000000002</v>
      </c>
      <c r="Q18">
        <v>3698.97</v>
      </c>
      <c r="R18">
        <v>97.29</v>
      </c>
      <c r="S18">
        <v>60.59</v>
      </c>
      <c r="T18">
        <v>18451.32</v>
      </c>
      <c r="U18">
        <v>0.62</v>
      </c>
      <c r="V18">
        <v>0.94</v>
      </c>
      <c r="W18">
        <v>0.23</v>
      </c>
      <c r="X18">
        <v>1.1299999999999999</v>
      </c>
      <c r="Y18">
        <v>1</v>
      </c>
      <c r="Z18">
        <v>10</v>
      </c>
    </row>
    <row r="19" spans="1:26" x14ac:dyDescent="0.25">
      <c r="A19">
        <v>17</v>
      </c>
      <c r="B19">
        <v>145</v>
      </c>
      <c r="C19" t="s">
        <v>26</v>
      </c>
      <c r="D19">
        <v>4.2831999999999999</v>
      </c>
      <c r="E19">
        <v>23.35</v>
      </c>
      <c r="F19">
        <v>18.350000000000001</v>
      </c>
      <c r="G19">
        <v>28.97</v>
      </c>
      <c r="H19">
        <v>0.32</v>
      </c>
      <c r="I19">
        <v>38</v>
      </c>
      <c r="J19">
        <v>293.81</v>
      </c>
      <c r="K19">
        <v>61.2</v>
      </c>
      <c r="L19">
        <v>5.25</v>
      </c>
      <c r="M19">
        <v>36</v>
      </c>
      <c r="N19">
        <v>82.36</v>
      </c>
      <c r="O19">
        <v>36471.199999999997</v>
      </c>
      <c r="P19">
        <v>266.79000000000002</v>
      </c>
      <c r="Q19">
        <v>3698.89</v>
      </c>
      <c r="R19">
        <v>95.61</v>
      </c>
      <c r="S19">
        <v>60.59</v>
      </c>
      <c r="T19">
        <v>17619.400000000001</v>
      </c>
      <c r="U19">
        <v>0.63</v>
      </c>
      <c r="V19">
        <v>0.94</v>
      </c>
      <c r="W19">
        <v>0.22</v>
      </c>
      <c r="X19">
        <v>1.07</v>
      </c>
      <c r="Y19">
        <v>1</v>
      </c>
      <c r="Z19">
        <v>10</v>
      </c>
    </row>
    <row r="20" spans="1:26" x14ac:dyDescent="0.25">
      <c r="A20">
        <v>18</v>
      </c>
      <c r="B20">
        <v>145</v>
      </c>
      <c r="C20" t="s">
        <v>26</v>
      </c>
      <c r="D20">
        <v>4.3125999999999998</v>
      </c>
      <c r="E20">
        <v>23.19</v>
      </c>
      <c r="F20">
        <v>18.3</v>
      </c>
      <c r="G20">
        <v>30.5</v>
      </c>
      <c r="H20">
        <v>0.33</v>
      </c>
      <c r="I20">
        <v>36</v>
      </c>
      <c r="J20">
        <v>294.33</v>
      </c>
      <c r="K20">
        <v>61.2</v>
      </c>
      <c r="L20">
        <v>5.5</v>
      </c>
      <c r="M20">
        <v>34</v>
      </c>
      <c r="N20">
        <v>82.63</v>
      </c>
      <c r="O20">
        <v>36534.76</v>
      </c>
      <c r="P20">
        <v>262.61</v>
      </c>
      <c r="Q20">
        <v>3699.02</v>
      </c>
      <c r="R20">
        <v>93.86</v>
      </c>
      <c r="S20">
        <v>60.59</v>
      </c>
      <c r="T20">
        <v>16756.07</v>
      </c>
      <c r="U20">
        <v>0.65</v>
      </c>
      <c r="V20">
        <v>0.94</v>
      </c>
      <c r="W20">
        <v>0.22</v>
      </c>
      <c r="X20">
        <v>1.02</v>
      </c>
      <c r="Y20">
        <v>1</v>
      </c>
      <c r="Z20">
        <v>10</v>
      </c>
    </row>
    <row r="21" spans="1:26" x14ac:dyDescent="0.25">
      <c r="A21">
        <v>19</v>
      </c>
      <c r="B21">
        <v>145</v>
      </c>
      <c r="C21" t="s">
        <v>26</v>
      </c>
      <c r="D21">
        <v>4.3621999999999996</v>
      </c>
      <c r="E21">
        <v>22.92</v>
      </c>
      <c r="F21">
        <v>18.2</v>
      </c>
      <c r="G21">
        <v>33.090000000000003</v>
      </c>
      <c r="H21">
        <v>0.35</v>
      </c>
      <c r="I21">
        <v>33</v>
      </c>
      <c r="J21">
        <v>294.83999999999997</v>
      </c>
      <c r="K21">
        <v>61.2</v>
      </c>
      <c r="L21">
        <v>5.75</v>
      </c>
      <c r="M21">
        <v>31</v>
      </c>
      <c r="N21">
        <v>82.9</v>
      </c>
      <c r="O21">
        <v>36598.44</v>
      </c>
      <c r="P21">
        <v>256.76</v>
      </c>
      <c r="Q21">
        <v>3698.83</v>
      </c>
      <c r="R21">
        <v>90.6</v>
      </c>
      <c r="S21">
        <v>60.59</v>
      </c>
      <c r="T21">
        <v>15138.89</v>
      </c>
      <c r="U21">
        <v>0.67</v>
      </c>
      <c r="V21">
        <v>0.95</v>
      </c>
      <c r="W21">
        <v>0.22</v>
      </c>
      <c r="X21">
        <v>0.92</v>
      </c>
      <c r="Y21">
        <v>1</v>
      </c>
      <c r="Z21">
        <v>10</v>
      </c>
    </row>
    <row r="22" spans="1:26" x14ac:dyDescent="0.25">
      <c r="A22">
        <v>20</v>
      </c>
      <c r="B22">
        <v>145</v>
      </c>
      <c r="C22" t="s">
        <v>26</v>
      </c>
      <c r="D22">
        <v>4.3978000000000002</v>
      </c>
      <c r="E22">
        <v>22.74</v>
      </c>
      <c r="F22">
        <v>18.12</v>
      </c>
      <c r="G22">
        <v>35.07</v>
      </c>
      <c r="H22">
        <v>0.36</v>
      </c>
      <c r="I22">
        <v>31</v>
      </c>
      <c r="J22">
        <v>295.36</v>
      </c>
      <c r="K22">
        <v>61.2</v>
      </c>
      <c r="L22">
        <v>6</v>
      </c>
      <c r="M22">
        <v>29</v>
      </c>
      <c r="N22">
        <v>83.16</v>
      </c>
      <c r="O22">
        <v>36662.22</v>
      </c>
      <c r="P22">
        <v>251.32</v>
      </c>
      <c r="Q22">
        <v>3698.67</v>
      </c>
      <c r="R22">
        <v>88.16</v>
      </c>
      <c r="S22">
        <v>60.59</v>
      </c>
      <c r="T22">
        <v>13930.67</v>
      </c>
      <c r="U22">
        <v>0.69</v>
      </c>
      <c r="V22">
        <v>0.95</v>
      </c>
      <c r="W22">
        <v>0.21</v>
      </c>
      <c r="X22">
        <v>0.84</v>
      </c>
      <c r="Y22">
        <v>1</v>
      </c>
      <c r="Z22">
        <v>10</v>
      </c>
    </row>
    <row r="23" spans="1:26" x14ac:dyDescent="0.25">
      <c r="A23">
        <v>21</v>
      </c>
      <c r="B23">
        <v>145</v>
      </c>
      <c r="C23" t="s">
        <v>26</v>
      </c>
      <c r="D23">
        <v>4.4122000000000003</v>
      </c>
      <c r="E23">
        <v>22.66</v>
      </c>
      <c r="F23">
        <v>18.100000000000001</v>
      </c>
      <c r="G23">
        <v>36.200000000000003</v>
      </c>
      <c r="H23">
        <v>0.38</v>
      </c>
      <c r="I23">
        <v>30</v>
      </c>
      <c r="J23">
        <v>295.88</v>
      </c>
      <c r="K23">
        <v>61.2</v>
      </c>
      <c r="L23">
        <v>6.25</v>
      </c>
      <c r="M23">
        <v>25</v>
      </c>
      <c r="N23">
        <v>83.43</v>
      </c>
      <c r="O23">
        <v>36726.120000000003</v>
      </c>
      <c r="P23">
        <v>247.66</v>
      </c>
      <c r="Q23">
        <v>3698.86</v>
      </c>
      <c r="R23">
        <v>87.2</v>
      </c>
      <c r="S23">
        <v>60.59</v>
      </c>
      <c r="T23">
        <v>13453.6</v>
      </c>
      <c r="U23">
        <v>0.69</v>
      </c>
      <c r="V23">
        <v>0.95</v>
      </c>
      <c r="W23">
        <v>0.22</v>
      </c>
      <c r="X23">
        <v>0.82</v>
      </c>
      <c r="Y23">
        <v>1</v>
      </c>
      <c r="Z23">
        <v>10</v>
      </c>
    </row>
    <row r="24" spans="1:26" x14ac:dyDescent="0.25">
      <c r="A24">
        <v>22</v>
      </c>
      <c r="B24">
        <v>145</v>
      </c>
      <c r="C24" t="s">
        <v>26</v>
      </c>
      <c r="D24">
        <v>4.4442000000000004</v>
      </c>
      <c r="E24">
        <v>22.5</v>
      </c>
      <c r="F24">
        <v>18.04</v>
      </c>
      <c r="G24">
        <v>38.659999999999997</v>
      </c>
      <c r="H24">
        <v>0.39</v>
      </c>
      <c r="I24">
        <v>28</v>
      </c>
      <c r="J24">
        <v>296.39999999999998</v>
      </c>
      <c r="K24">
        <v>61.2</v>
      </c>
      <c r="L24">
        <v>6.5</v>
      </c>
      <c r="M24">
        <v>20</v>
      </c>
      <c r="N24">
        <v>83.7</v>
      </c>
      <c r="O24">
        <v>36790.129999999997</v>
      </c>
      <c r="P24">
        <v>242.78</v>
      </c>
      <c r="Q24">
        <v>3698.83</v>
      </c>
      <c r="R24">
        <v>85.25</v>
      </c>
      <c r="S24">
        <v>60.59</v>
      </c>
      <c r="T24">
        <v>12489.39</v>
      </c>
      <c r="U24">
        <v>0.71</v>
      </c>
      <c r="V24">
        <v>0.95</v>
      </c>
      <c r="W24">
        <v>0.22</v>
      </c>
      <c r="X24">
        <v>0.77</v>
      </c>
      <c r="Y24">
        <v>1</v>
      </c>
      <c r="Z24">
        <v>10</v>
      </c>
    </row>
    <row r="25" spans="1:26" x14ac:dyDescent="0.25">
      <c r="A25">
        <v>23</v>
      </c>
      <c r="B25">
        <v>145</v>
      </c>
      <c r="C25" t="s">
        <v>26</v>
      </c>
      <c r="D25">
        <v>4.4427000000000003</v>
      </c>
      <c r="E25">
        <v>22.51</v>
      </c>
      <c r="F25">
        <v>18.05</v>
      </c>
      <c r="G25">
        <v>38.68</v>
      </c>
      <c r="H25">
        <v>0.4</v>
      </c>
      <c r="I25">
        <v>28</v>
      </c>
      <c r="J25">
        <v>296.92</v>
      </c>
      <c r="K25">
        <v>61.2</v>
      </c>
      <c r="L25">
        <v>6.75</v>
      </c>
      <c r="M25">
        <v>10</v>
      </c>
      <c r="N25">
        <v>83.97</v>
      </c>
      <c r="O25">
        <v>36854.25</v>
      </c>
      <c r="P25">
        <v>240.55</v>
      </c>
      <c r="Q25">
        <v>3698.85</v>
      </c>
      <c r="R25">
        <v>85</v>
      </c>
      <c r="S25">
        <v>60.59</v>
      </c>
      <c r="T25">
        <v>12364.1</v>
      </c>
      <c r="U25">
        <v>0.71</v>
      </c>
      <c r="V25">
        <v>0.95</v>
      </c>
      <c r="W25">
        <v>0.23</v>
      </c>
      <c r="X25">
        <v>0.77</v>
      </c>
      <c r="Y25">
        <v>1</v>
      </c>
      <c r="Z25">
        <v>10</v>
      </c>
    </row>
    <row r="26" spans="1:26" x14ac:dyDescent="0.25">
      <c r="A26">
        <v>24</v>
      </c>
      <c r="B26">
        <v>145</v>
      </c>
      <c r="C26" t="s">
        <v>26</v>
      </c>
      <c r="D26">
        <v>4.4565999999999999</v>
      </c>
      <c r="E26">
        <v>22.44</v>
      </c>
      <c r="F26">
        <v>18.03</v>
      </c>
      <c r="G26">
        <v>40.08</v>
      </c>
      <c r="H26">
        <v>0.42</v>
      </c>
      <c r="I26">
        <v>27</v>
      </c>
      <c r="J26">
        <v>297.44</v>
      </c>
      <c r="K26">
        <v>61.2</v>
      </c>
      <c r="L26">
        <v>7</v>
      </c>
      <c r="M26">
        <v>1</v>
      </c>
      <c r="N26">
        <v>84.24</v>
      </c>
      <c r="O26">
        <v>36918.480000000003</v>
      </c>
      <c r="P26">
        <v>239.55</v>
      </c>
      <c r="Q26">
        <v>3699.01</v>
      </c>
      <c r="R26">
        <v>84.21</v>
      </c>
      <c r="S26">
        <v>60.59</v>
      </c>
      <c r="T26">
        <v>11973.67</v>
      </c>
      <c r="U26">
        <v>0.72</v>
      </c>
      <c r="V26">
        <v>0.95</v>
      </c>
      <c r="W26">
        <v>0.24</v>
      </c>
      <c r="X26">
        <v>0.76</v>
      </c>
      <c r="Y26">
        <v>1</v>
      </c>
      <c r="Z26">
        <v>10</v>
      </c>
    </row>
    <row r="27" spans="1:26" x14ac:dyDescent="0.25">
      <c r="A27">
        <v>25</v>
      </c>
      <c r="B27">
        <v>145</v>
      </c>
      <c r="C27" t="s">
        <v>26</v>
      </c>
      <c r="D27">
        <v>4.4561999999999999</v>
      </c>
      <c r="E27">
        <v>22.44</v>
      </c>
      <c r="F27">
        <v>18.04</v>
      </c>
      <c r="G27">
        <v>40.08</v>
      </c>
      <c r="H27">
        <v>0.43</v>
      </c>
      <c r="I27">
        <v>27</v>
      </c>
      <c r="J27">
        <v>297.95999999999998</v>
      </c>
      <c r="K27">
        <v>61.2</v>
      </c>
      <c r="L27">
        <v>7.25</v>
      </c>
      <c r="M27">
        <v>0</v>
      </c>
      <c r="N27">
        <v>84.51</v>
      </c>
      <c r="O27">
        <v>36982.83</v>
      </c>
      <c r="P27">
        <v>239.87</v>
      </c>
      <c r="Q27">
        <v>3698.82</v>
      </c>
      <c r="R27">
        <v>84.28</v>
      </c>
      <c r="S27">
        <v>60.59</v>
      </c>
      <c r="T27">
        <v>12008.25</v>
      </c>
      <c r="U27">
        <v>0.72</v>
      </c>
      <c r="V27">
        <v>0.95</v>
      </c>
      <c r="W27">
        <v>0.24</v>
      </c>
      <c r="X27">
        <v>0.76</v>
      </c>
      <c r="Y27">
        <v>1</v>
      </c>
      <c r="Z27">
        <v>10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Z7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65</v>
      </c>
      <c r="C2" t="s">
        <v>26</v>
      </c>
      <c r="D2">
        <v>3.5337999999999998</v>
      </c>
      <c r="E2">
        <v>28.3</v>
      </c>
      <c r="F2">
        <v>21.84</v>
      </c>
      <c r="G2">
        <v>8.35</v>
      </c>
      <c r="H2">
        <v>0.13</v>
      </c>
      <c r="I2">
        <v>157</v>
      </c>
      <c r="J2">
        <v>133.21</v>
      </c>
      <c r="K2">
        <v>46.47</v>
      </c>
      <c r="L2">
        <v>1</v>
      </c>
      <c r="M2">
        <v>155</v>
      </c>
      <c r="N2">
        <v>20.75</v>
      </c>
      <c r="O2">
        <v>16663.419999999998</v>
      </c>
      <c r="P2">
        <v>216.12</v>
      </c>
      <c r="Q2">
        <v>3699.63</v>
      </c>
      <c r="R2">
        <v>209.87</v>
      </c>
      <c r="S2">
        <v>60.59</v>
      </c>
      <c r="T2">
        <v>74153.14</v>
      </c>
      <c r="U2">
        <v>0.28999999999999998</v>
      </c>
      <c r="V2">
        <v>0.79</v>
      </c>
      <c r="W2">
        <v>0.41</v>
      </c>
      <c r="X2">
        <v>4.5599999999999996</v>
      </c>
      <c r="Y2">
        <v>1</v>
      </c>
      <c r="Z2">
        <v>10</v>
      </c>
    </row>
    <row r="3" spans="1:26" x14ac:dyDescent="0.25">
      <c r="A3">
        <v>1</v>
      </c>
      <c r="B3">
        <v>65</v>
      </c>
      <c r="C3" t="s">
        <v>26</v>
      </c>
      <c r="D3">
        <v>3.8805000000000001</v>
      </c>
      <c r="E3">
        <v>25.77</v>
      </c>
      <c r="F3">
        <v>20.51</v>
      </c>
      <c r="G3">
        <v>10.89</v>
      </c>
      <c r="H3">
        <v>0.17</v>
      </c>
      <c r="I3">
        <v>113</v>
      </c>
      <c r="J3">
        <v>133.55000000000001</v>
      </c>
      <c r="K3">
        <v>46.47</v>
      </c>
      <c r="L3">
        <v>1.25</v>
      </c>
      <c r="M3">
        <v>111</v>
      </c>
      <c r="N3">
        <v>20.83</v>
      </c>
      <c r="O3">
        <v>16704.7</v>
      </c>
      <c r="P3">
        <v>194.62</v>
      </c>
      <c r="Q3">
        <v>3699.26</v>
      </c>
      <c r="R3">
        <v>166.01</v>
      </c>
      <c r="S3">
        <v>60.59</v>
      </c>
      <c r="T3">
        <v>52443.26</v>
      </c>
      <c r="U3">
        <v>0.36</v>
      </c>
      <c r="V3">
        <v>0.84</v>
      </c>
      <c r="W3">
        <v>0.35</v>
      </c>
      <c r="X3">
        <v>3.23</v>
      </c>
      <c r="Y3">
        <v>1</v>
      </c>
      <c r="Z3">
        <v>10</v>
      </c>
    </row>
    <row r="4" spans="1:26" x14ac:dyDescent="0.25">
      <c r="A4">
        <v>2</v>
      </c>
      <c r="B4">
        <v>65</v>
      </c>
      <c r="C4" t="s">
        <v>26</v>
      </c>
      <c r="D4">
        <v>4.1167999999999996</v>
      </c>
      <c r="E4">
        <v>24.29</v>
      </c>
      <c r="F4">
        <v>19.739999999999998</v>
      </c>
      <c r="G4">
        <v>13.62</v>
      </c>
      <c r="H4">
        <v>0.2</v>
      </c>
      <c r="I4">
        <v>87</v>
      </c>
      <c r="J4">
        <v>133.88</v>
      </c>
      <c r="K4">
        <v>46.47</v>
      </c>
      <c r="L4">
        <v>1.5</v>
      </c>
      <c r="M4">
        <v>85</v>
      </c>
      <c r="N4">
        <v>20.91</v>
      </c>
      <c r="O4">
        <v>16746.009999999998</v>
      </c>
      <c r="P4">
        <v>178.8</v>
      </c>
      <c r="Q4">
        <v>3699.24</v>
      </c>
      <c r="R4">
        <v>140.97999999999999</v>
      </c>
      <c r="S4">
        <v>60.59</v>
      </c>
      <c r="T4">
        <v>40062.49</v>
      </c>
      <c r="U4">
        <v>0.43</v>
      </c>
      <c r="V4">
        <v>0.87</v>
      </c>
      <c r="W4">
        <v>0.3</v>
      </c>
      <c r="X4">
        <v>2.46</v>
      </c>
      <c r="Y4">
        <v>1</v>
      </c>
      <c r="Z4">
        <v>10</v>
      </c>
    </row>
    <row r="5" spans="1:26" x14ac:dyDescent="0.25">
      <c r="A5">
        <v>3</v>
      </c>
      <c r="B5">
        <v>65</v>
      </c>
      <c r="C5" t="s">
        <v>26</v>
      </c>
      <c r="D5">
        <v>4.3007999999999997</v>
      </c>
      <c r="E5">
        <v>23.25</v>
      </c>
      <c r="F5">
        <v>19.190000000000001</v>
      </c>
      <c r="G5">
        <v>16.690000000000001</v>
      </c>
      <c r="H5">
        <v>0.23</v>
      </c>
      <c r="I5">
        <v>69</v>
      </c>
      <c r="J5">
        <v>134.22</v>
      </c>
      <c r="K5">
        <v>46.47</v>
      </c>
      <c r="L5">
        <v>1.75</v>
      </c>
      <c r="M5">
        <v>65</v>
      </c>
      <c r="N5">
        <v>21</v>
      </c>
      <c r="O5">
        <v>16787.349999999999</v>
      </c>
      <c r="P5">
        <v>164.64</v>
      </c>
      <c r="Q5">
        <v>3699.11</v>
      </c>
      <c r="R5">
        <v>122.85</v>
      </c>
      <c r="S5">
        <v>60.59</v>
      </c>
      <c r="T5">
        <v>31083.61</v>
      </c>
      <c r="U5">
        <v>0.49</v>
      </c>
      <c r="V5">
        <v>0.9</v>
      </c>
      <c r="W5">
        <v>0.28000000000000003</v>
      </c>
      <c r="X5">
        <v>1.91</v>
      </c>
      <c r="Y5">
        <v>1</v>
      </c>
      <c r="Z5">
        <v>10</v>
      </c>
    </row>
    <row r="6" spans="1:26" x14ac:dyDescent="0.25">
      <c r="A6">
        <v>4</v>
      </c>
      <c r="B6">
        <v>65</v>
      </c>
      <c r="C6" t="s">
        <v>26</v>
      </c>
      <c r="D6">
        <v>4.3948999999999998</v>
      </c>
      <c r="E6">
        <v>22.75</v>
      </c>
      <c r="F6">
        <v>18.97</v>
      </c>
      <c r="G6">
        <v>19.29</v>
      </c>
      <c r="H6">
        <v>0.26</v>
      </c>
      <c r="I6">
        <v>59</v>
      </c>
      <c r="J6">
        <v>134.55000000000001</v>
      </c>
      <c r="K6">
        <v>46.47</v>
      </c>
      <c r="L6">
        <v>2</v>
      </c>
      <c r="M6">
        <v>14</v>
      </c>
      <c r="N6">
        <v>21.09</v>
      </c>
      <c r="O6">
        <v>16828.84</v>
      </c>
      <c r="P6">
        <v>155.41999999999999</v>
      </c>
      <c r="Q6">
        <v>3698.82</v>
      </c>
      <c r="R6">
        <v>113.76</v>
      </c>
      <c r="S6">
        <v>60.59</v>
      </c>
      <c r="T6">
        <v>26588.93</v>
      </c>
      <c r="U6">
        <v>0.53</v>
      </c>
      <c r="V6">
        <v>0.91</v>
      </c>
      <c r="W6">
        <v>0.31</v>
      </c>
      <c r="X6">
        <v>1.69</v>
      </c>
      <c r="Y6">
        <v>1</v>
      </c>
      <c r="Z6">
        <v>10</v>
      </c>
    </row>
    <row r="7" spans="1:26" x14ac:dyDescent="0.25">
      <c r="A7">
        <v>5</v>
      </c>
      <c r="B7">
        <v>65</v>
      </c>
      <c r="C7" t="s">
        <v>26</v>
      </c>
      <c r="D7">
        <v>4.4009999999999998</v>
      </c>
      <c r="E7">
        <v>22.72</v>
      </c>
      <c r="F7">
        <v>18.96</v>
      </c>
      <c r="G7">
        <v>19.62</v>
      </c>
      <c r="H7">
        <v>0.28999999999999998</v>
      </c>
      <c r="I7">
        <v>58</v>
      </c>
      <c r="J7">
        <v>134.88999999999999</v>
      </c>
      <c r="K7">
        <v>46.47</v>
      </c>
      <c r="L7">
        <v>2.25</v>
      </c>
      <c r="M7">
        <v>0</v>
      </c>
      <c r="N7">
        <v>21.17</v>
      </c>
      <c r="O7">
        <v>16870.25</v>
      </c>
      <c r="P7">
        <v>154.94999999999999</v>
      </c>
      <c r="Q7">
        <v>3698.99</v>
      </c>
      <c r="R7">
        <v>113.21</v>
      </c>
      <c r="S7">
        <v>60.59</v>
      </c>
      <c r="T7">
        <v>26320.75</v>
      </c>
      <c r="U7">
        <v>0.54</v>
      </c>
      <c r="V7">
        <v>0.91</v>
      </c>
      <c r="W7">
        <v>0.33</v>
      </c>
      <c r="X7">
        <v>1.69</v>
      </c>
      <c r="Y7">
        <v>1</v>
      </c>
      <c r="Z7">
        <v>10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Z22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130</v>
      </c>
      <c r="C2" t="s">
        <v>26</v>
      </c>
      <c r="D2">
        <v>2.2385999999999999</v>
      </c>
      <c r="E2">
        <v>44.67</v>
      </c>
      <c r="F2">
        <v>26.66</v>
      </c>
      <c r="G2">
        <v>5.14</v>
      </c>
      <c r="H2">
        <v>7.0000000000000007E-2</v>
      </c>
      <c r="I2">
        <v>311</v>
      </c>
      <c r="J2">
        <v>252.85</v>
      </c>
      <c r="K2">
        <v>59.19</v>
      </c>
      <c r="L2">
        <v>1</v>
      </c>
      <c r="M2">
        <v>309</v>
      </c>
      <c r="N2">
        <v>62.65</v>
      </c>
      <c r="O2">
        <v>31418.63</v>
      </c>
      <c r="P2">
        <v>427.86</v>
      </c>
      <c r="Q2">
        <v>3701.04</v>
      </c>
      <c r="R2">
        <v>367.7</v>
      </c>
      <c r="S2">
        <v>60.59</v>
      </c>
      <c r="T2">
        <v>152301.51</v>
      </c>
      <c r="U2">
        <v>0.16</v>
      </c>
      <c r="V2">
        <v>0.65</v>
      </c>
      <c r="W2">
        <v>0.66</v>
      </c>
      <c r="X2">
        <v>9.3699999999999992</v>
      </c>
      <c r="Y2">
        <v>1</v>
      </c>
      <c r="Z2">
        <v>10</v>
      </c>
    </row>
    <row r="3" spans="1:26" x14ac:dyDescent="0.25">
      <c r="A3">
        <v>1</v>
      </c>
      <c r="B3">
        <v>130</v>
      </c>
      <c r="C3" t="s">
        <v>26</v>
      </c>
      <c r="D3">
        <v>2.6848999999999998</v>
      </c>
      <c r="E3">
        <v>37.25</v>
      </c>
      <c r="F3">
        <v>23.73</v>
      </c>
      <c r="G3">
        <v>6.5</v>
      </c>
      <c r="H3">
        <v>0.09</v>
      </c>
      <c r="I3">
        <v>219</v>
      </c>
      <c r="J3">
        <v>253.3</v>
      </c>
      <c r="K3">
        <v>59.19</v>
      </c>
      <c r="L3">
        <v>1.25</v>
      </c>
      <c r="M3">
        <v>217</v>
      </c>
      <c r="N3">
        <v>62.86</v>
      </c>
      <c r="O3">
        <v>31474.5</v>
      </c>
      <c r="P3">
        <v>376.7</v>
      </c>
      <c r="Q3">
        <v>3700.22</v>
      </c>
      <c r="R3">
        <v>271.77999999999997</v>
      </c>
      <c r="S3">
        <v>60.59</v>
      </c>
      <c r="T3">
        <v>104800.81</v>
      </c>
      <c r="U3">
        <v>0.22</v>
      </c>
      <c r="V3">
        <v>0.73</v>
      </c>
      <c r="W3">
        <v>0.51</v>
      </c>
      <c r="X3">
        <v>6.45</v>
      </c>
      <c r="Y3">
        <v>1</v>
      </c>
      <c r="Z3">
        <v>10</v>
      </c>
    </row>
    <row r="4" spans="1:26" x14ac:dyDescent="0.25">
      <c r="A4">
        <v>2</v>
      </c>
      <c r="B4">
        <v>130</v>
      </c>
      <c r="C4" t="s">
        <v>26</v>
      </c>
      <c r="D4">
        <v>3.0152999999999999</v>
      </c>
      <c r="E4">
        <v>33.159999999999997</v>
      </c>
      <c r="F4">
        <v>22.15</v>
      </c>
      <c r="G4">
        <v>7.91</v>
      </c>
      <c r="H4">
        <v>0.11</v>
      </c>
      <c r="I4">
        <v>168</v>
      </c>
      <c r="J4">
        <v>253.75</v>
      </c>
      <c r="K4">
        <v>59.19</v>
      </c>
      <c r="L4">
        <v>1.5</v>
      </c>
      <c r="M4">
        <v>166</v>
      </c>
      <c r="N4">
        <v>63.06</v>
      </c>
      <c r="O4">
        <v>31530.44</v>
      </c>
      <c r="P4">
        <v>347.57</v>
      </c>
      <c r="Q4">
        <v>3699.43</v>
      </c>
      <c r="R4">
        <v>219.57</v>
      </c>
      <c r="S4">
        <v>60.59</v>
      </c>
      <c r="T4">
        <v>78949.16</v>
      </c>
      <c r="U4">
        <v>0.28000000000000003</v>
      </c>
      <c r="V4">
        <v>0.78</v>
      </c>
      <c r="W4">
        <v>0.43</v>
      </c>
      <c r="X4">
        <v>4.87</v>
      </c>
      <c r="Y4">
        <v>1</v>
      </c>
      <c r="Z4">
        <v>10</v>
      </c>
    </row>
    <row r="5" spans="1:26" x14ac:dyDescent="0.25">
      <c r="A5">
        <v>3</v>
      </c>
      <c r="B5">
        <v>130</v>
      </c>
      <c r="C5" t="s">
        <v>26</v>
      </c>
      <c r="D5">
        <v>3.2515999999999998</v>
      </c>
      <c r="E5">
        <v>30.75</v>
      </c>
      <c r="F5">
        <v>21.25</v>
      </c>
      <c r="G5">
        <v>9.31</v>
      </c>
      <c r="H5">
        <v>0.12</v>
      </c>
      <c r="I5">
        <v>137</v>
      </c>
      <c r="J5">
        <v>254.21</v>
      </c>
      <c r="K5">
        <v>59.19</v>
      </c>
      <c r="L5">
        <v>1.75</v>
      </c>
      <c r="M5">
        <v>135</v>
      </c>
      <c r="N5">
        <v>63.26</v>
      </c>
      <c r="O5">
        <v>31586.46</v>
      </c>
      <c r="P5">
        <v>329.89</v>
      </c>
      <c r="Q5">
        <v>3699.26</v>
      </c>
      <c r="R5">
        <v>190.32</v>
      </c>
      <c r="S5">
        <v>60.59</v>
      </c>
      <c r="T5">
        <v>64480.19</v>
      </c>
      <c r="U5">
        <v>0.32</v>
      </c>
      <c r="V5">
        <v>0.81</v>
      </c>
      <c r="W5">
        <v>0.39</v>
      </c>
      <c r="X5">
        <v>3.97</v>
      </c>
      <c r="Y5">
        <v>1</v>
      </c>
      <c r="Z5">
        <v>10</v>
      </c>
    </row>
    <row r="6" spans="1:26" x14ac:dyDescent="0.25">
      <c r="A6">
        <v>4</v>
      </c>
      <c r="B6">
        <v>130</v>
      </c>
      <c r="C6" t="s">
        <v>26</v>
      </c>
      <c r="D6">
        <v>3.4485000000000001</v>
      </c>
      <c r="E6">
        <v>29</v>
      </c>
      <c r="F6">
        <v>20.57</v>
      </c>
      <c r="G6">
        <v>10.73</v>
      </c>
      <c r="H6">
        <v>0.14000000000000001</v>
      </c>
      <c r="I6">
        <v>115</v>
      </c>
      <c r="J6">
        <v>254.66</v>
      </c>
      <c r="K6">
        <v>59.19</v>
      </c>
      <c r="L6">
        <v>2</v>
      </c>
      <c r="M6">
        <v>113</v>
      </c>
      <c r="N6">
        <v>63.47</v>
      </c>
      <c r="O6">
        <v>31642.55</v>
      </c>
      <c r="P6">
        <v>315.77</v>
      </c>
      <c r="Q6">
        <v>3699.23</v>
      </c>
      <c r="R6">
        <v>168.1</v>
      </c>
      <c r="S6">
        <v>60.59</v>
      </c>
      <c r="T6">
        <v>53481.43</v>
      </c>
      <c r="U6">
        <v>0.36</v>
      </c>
      <c r="V6">
        <v>0.84</v>
      </c>
      <c r="W6">
        <v>0.35</v>
      </c>
      <c r="X6">
        <v>3.29</v>
      </c>
      <c r="Y6">
        <v>1</v>
      </c>
      <c r="Z6">
        <v>10</v>
      </c>
    </row>
    <row r="7" spans="1:26" x14ac:dyDescent="0.25">
      <c r="A7">
        <v>5</v>
      </c>
      <c r="B7">
        <v>130</v>
      </c>
      <c r="C7" t="s">
        <v>26</v>
      </c>
      <c r="D7">
        <v>3.6059000000000001</v>
      </c>
      <c r="E7">
        <v>27.73</v>
      </c>
      <c r="F7">
        <v>20.09</v>
      </c>
      <c r="G7">
        <v>12.17</v>
      </c>
      <c r="H7">
        <v>0.16</v>
      </c>
      <c r="I7">
        <v>99</v>
      </c>
      <c r="J7">
        <v>255.12</v>
      </c>
      <c r="K7">
        <v>59.19</v>
      </c>
      <c r="L7">
        <v>2.25</v>
      </c>
      <c r="M7">
        <v>97</v>
      </c>
      <c r="N7">
        <v>63.67</v>
      </c>
      <c r="O7">
        <v>31698.720000000001</v>
      </c>
      <c r="P7">
        <v>304.66000000000003</v>
      </c>
      <c r="Q7">
        <v>3699.17</v>
      </c>
      <c r="R7">
        <v>152.13999999999999</v>
      </c>
      <c r="S7">
        <v>60.59</v>
      </c>
      <c r="T7">
        <v>45578.39</v>
      </c>
      <c r="U7">
        <v>0.4</v>
      </c>
      <c r="V7">
        <v>0.86</v>
      </c>
      <c r="W7">
        <v>0.33</v>
      </c>
      <c r="X7">
        <v>2.81</v>
      </c>
      <c r="Y7">
        <v>1</v>
      </c>
      <c r="Z7">
        <v>10</v>
      </c>
    </row>
    <row r="8" spans="1:26" x14ac:dyDescent="0.25">
      <c r="A8">
        <v>6</v>
      </c>
      <c r="B8">
        <v>130</v>
      </c>
      <c r="C8" t="s">
        <v>26</v>
      </c>
      <c r="D8">
        <v>3.742</v>
      </c>
      <c r="E8">
        <v>26.72</v>
      </c>
      <c r="F8">
        <v>19.71</v>
      </c>
      <c r="G8">
        <v>13.75</v>
      </c>
      <c r="H8">
        <v>0.17</v>
      </c>
      <c r="I8">
        <v>86</v>
      </c>
      <c r="J8">
        <v>255.57</v>
      </c>
      <c r="K8">
        <v>59.19</v>
      </c>
      <c r="L8">
        <v>2.5</v>
      </c>
      <c r="M8">
        <v>84</v>
      </c>
      <c r="N8">
        <v>63.88</v>
      </c>
      <c r="O8">
        <v>31754.97</v>
      </c>
      <c r="P8">
        <v>295.07</v>
      </c>
      <c r="Q8">
        <v>3699.06</v>
      </c>
      <c r="R8">
        <v>140.13</v>
      </c>
      <c r="S8">
        <v>60.59</v>
      </c>
      <c r="T8">
        <v>39641.75</v>
      </c>
      <c r="U8">
        <v>0.43</v>
      </c>
      <c r="V8">
        <v>0.87</v>
      </c>
      <c r="W8">
        <v>0.3</v>
      </c>
      <c r="X8">
        <v>2.44</v>
      </c>
      <c r="Y8">
        <v>1</v>
      </c>
      <c r="Z8">
        <v>10</v>
      </c>
    </row>
    <row r="9" spans="1:26" x14ac:dyDescent="0.25">
      <c r="A9">
        <v>7</v>
      </c>
      <c r="B9">
        <v>130</v>
      </c>
      <c r="C9" t="s">
        <v>26</v>
      </c>
      <c r="D9">
        <v>3.8553999999999999</v>
      </c>
      <c r="E9">
        <v>25.94</v>
      </c>
      <c r="F9">
        <v>19.420000000000002</v>
      </c>
      <c r="G9">
        <v>15.33</v>
      </c>
      <c r="H9">
        <v>0.19</v>
      </c>
      <c r="I9">
        <v>76</v>
      </c>
      <c r="J9">
        <v>256.02999999999997</v>
      </c>
      <c r="K9">
        <v>59.19</v>
      </c>
      <c r="L9">
        <v>2.75</v>
      </c>
      <c r="M9">
        <v>74</v>
      </c>
      <c r="N9">
        <v>64.09</v>
      </c>
      <c r="O9">
        <v>31811.29</v>
      </c>
      <c r="P9">
        <v>286.83999999999997</v>
      </c>
      <c r="Q9">
        <v>3698.91</v>
      </c>
      <c r="R9">
        <v>130.4</v>
      </c>
      <c r="S9">
        <v>60.59</v>
      </c>
      <c r="T9">
        <v>34824.71</v>
      </c>
      <c r="U9">
        <v>0.46</v>
      </c>
      <c r="V9">
        <v>0.89</v>
      </c>
      <c r="W9">
        <v>0.28000000000000003</v>
      </c>
      <c r="X9">
        <v>2.14</v>
      </c>
      <c r="Y9">
        <v>1</v>
      </c>
      <c r="Z9">
        <v>10</v>
      </c>
    </row>
    <row r="10" spans="1:26" x14ac:dyDescent="0.25">
      <c r="A10">
        <v>8</v>
      </c>
      <c r="B10">
        <v>130</v>
      </c>
      <c r="C10" t="s">
        <v>26</v>
      </c>
      <c r="D10">
        <v>3.9533999999999998</v>
      </c>
      <c r="E10">
        <v>25.29</v>
      </c>
      <c r="F10">
        <v>19.16</v>
      </c>
      <c r="G10">
        <v>16.91</v>
      </c>
      <c r="H10">
        <v>0.21</v>
      </c>
      <c r="I10">
        <v>68</v>
      </c>
      <c r="J10">
        <v>256.49</v>
      </c>
      <c r="K10">
        <v>59.19</v>
      </c>
      <c r="L10">
        <v>3</v>
      </c>
      <c r="M10">
        <v>66</v>
      </c>
      <c r="N10">
        <v>64.290000000000006</v>
      </c>
      <c r="O10">
        <v>31867.69</v>
      </c>
      <c r="P10">
        <v>279.52</v>
      </c>
      <c r="Q10">
        <v>3699.03</v>
      </c>
      <c r="R10">
        <v>122.22</v>
      </c>
      <c r="S10">
        <v>60.59</v>
      </c>
      <c r="T10">
        <v>30775.53</v>
      </c>
      <c r="U10">
        <v>0.5</v>
      </c>
      <c r="V10">
        <v>0.9</v>
      </c>
      <c r="W10">
        <v>0.27</v>
      </c>
      <c r="X10">
        <v>1.89</v>
      </c>
      <c r="Y10">
        <v>1</v>
      </c>
      <c r="Z10">
        <v>10</v>
      </c>
    </row>
    <row r="11" spans="1:26" x14ac:dyDescent="0.25">
      <c r="A11">
        <v>9</v>
      </c>
      <c r="B11">
        <v>130</v>
      </c>
      <c r="C11" t="s">
        <v>26</v>
      </c>
      <c r="D11">
        <v>4.0293000000000001</v>
      </c>
      <c r="E11">
        <v>24.82</v>
      </c>
      <c r="F11">
        <v>18.98</v>
      </c>
      <c r="G11">
        <v>18.37</v>
      </c>
      <c r="H11">
        <v>0.23</v>
      </c>
      <c r="I11">
        <v>62</v>
      </c>
      <c r="J11">
        <v>256.95</v>
      </c>
      <c r="K11">
        <v>59.19</v>
      </c>
      <c r="L11">
        <v>3.25</v>
      </c>
      <c r="M11">
        <v>60</v>
      </c>
      <c r="N11">
        <v>64.5</v>
      </c>
      <c r="O11">
        <v>31924.29</v>
      </c>
      <c r="P11">
        <v>273.16000000000003</v>
      </c>
      <c r="Q11">
        <v>3699.2</v>
      </c>
      <c r="R11">
        <v>115.88</v>
      </c>
      <c r="S11">
        <v>60.59</v>
      </c>
      <c r="T11">
        <v>27634.48</v>
      </c>
      <c r="U11">
        <v>0.52</v>
      </c>
      <c r="V11">
        <v>0.91</v>
      </c>
      <c r="W11">
        <v>0.27</v>
      </c>
      <c r="X11">
        <v>1.7</v>
      </c>
      <c r="Y11">
        <v>1</v>
      </c>
      <c r="Z11">
        <v>10</v>
      </c>
    </row>
    <row r="12" spans="1:26" x14ac:dyDescent="0.25">
      <c r="A12">
        <v>10</v>
      </c>
      <c r="B12">
        <v>130</v>
      </c>
      <c r="C12" t="s">
        <v>26</v>
      </c>
      <c r="D12">
        <v>4.1493000000000002</v>
      </c>
      <c r="E12">
        <v>24.1</v>
      </c>
      <c r="F12">
        <v>18.61</v>
      </c>
      <c r="G12">
        <v>20.3</v>
      </c>
      <c r="H12">
        <v>0.24</v>
      </c>
      <c r="I12">
        <v>55</v>
      </c>
      <c r="J12">
        <v>257.41000000000003</v>
      </c>
      <c r="K12">
        <v>59.19</v>
      </c>
      <c r="L12">
        <v>3.5</v>
      </c>
      <c r="M12">
        <v>53</v>
      </c>
      <c r="N12">
        <v>64.709999999999994</v>
      </c>
      <c r="O12">
        <v>31980.84</v>
      </c>
      <c r="P12">
        <v>263.05</v>
      </c>
      <c r="Q12">
        <v>3698.8</v>
      </c>
      <c r="R12">
        <v>103.22</v>
      </c>
      <c r="S12">
        <v>60.59</v>
      </c>
      <c r="T12">
        <v>21341.9</v>
      </c>
      <c r="U12">
        <v>0.59</v>
      </c>
      <c r="V12">
        <v>0.93</v>
      </c>
      <c r="W12">
        <v>0.25</v>
      </c>
      <c r="X12">
        <v>1.33</v>
      </c>
      <c r="Y12">
        <v>1</v>
      </c>
      <c r="Z12">
        <v>10</v>
      </c>
    </row>
    <row r="13" spans="1:26" x14ac:dyDescent="0.25">
      <c r="A13">
        <v>11</v>
      </c>
      <c r="B13">
        <v>130</v>
      </c>
      <c r="C13" t="s">
        <v>26</v>
      </c>
      <c r="D13">
        <v>4.1608000000000001</v>
      </c>
      <c r="E13">
        <v>24.03</v>
      </c>
      <c r="F13">
        <v>18.739999999999998</v>
      </c>
      <c r="G13">
        <v>22.04</v>
      </c>
      <c r="H13">
        <v>0.26</v>
      </c>
      <c r="I13">
        <v>51</v>
      </c>
      <c r="J13">
        <v>257.86</v>
      </c>
      <c r="K13">
        <v>59.19</v>
      </c>
      <c r="L13">
        <v>3.75</v>
      </c>
      <c r="M13">
        <v>49</v>
      </c>
      <c r="N13">
        <v>64.92</v>
      </c>
      <c r="O13">
        <v>32037.48</v>
      </c>
      <c r="P13">
        <v>261.29000000000002</v>
      </c>
      <c r="Q13">
        <v>3698.95</v>
      </c>
      <c r="R13">
        <v>109.36</v>
      </c>
      <c r="S13">
        <v>60.59</v>
      </c>
      <c r="T13">
        <v>24430.02</v>
      </c>
      <c r="U13">
        <v>0.55000000000000004</v>
      </c>
      <c r="V13">
        <v>0.92</v>
      </c>
      <c r="W13">
        <v>0.21</v>
      </c>
      <c r="X13">
        <v>1.46</v>
      </c>
      <c r="Y13">
        <v>1</v>
      </c>
      <c r="Z13">
        <v>10</v>
      </c>
    </row>
    <row r="14" spans="1:26" x14ac:dyDescent="0.25">
      <c r="A14">
        <v>12</v>
      </c>
      <c r="B14">
        <v>130</v>
      </c>
      <c r="C14" t="s">
        <v>26</v>
      </c>
      <c r="D14">
        <v>4.1786000000000003</v>
      </c>
      <c r="E14">
        <v>23.93</v>
      </c>
      <c r="F14">
        <v>18.78</v>
      </c>
      <c r="G14">
        <v>23.48</v>
      </c>
      <c r="H14">
        <v>0.28000000000000003</v>
      </c>
      <c r="I14">
        <v>48</v>
      </c>
      <c r="J14">
        <v>258.32</v>
      </c>
      <c r="K14">
        <v>59.19</v>
      </c>
      <c r="L14">
        <v>4</v>
      </c>
      <c r="M14">
        <v>46</v>
      </c>
      <c r="N14">
        <v>65.13</v>
      </c>
      <c r="O14">
        <v>32094.19</v>
      </c>
      <c r="P14">
        <v>259.01</v>
      </c>
      <c r="Q14">
        <v>3699.01</v>
      </c>
      <c r="R14">
        <v>109.99</v>
      </c>
      <c r="S14">
        <v>60.59</v>
      </c>
      <c r="T14">
        <v>24761.61</v>
      </c>
      <c r="U14">
        <v>0.55000000000000004</v>
      </c>
      <c r="V14">
        <v>0.92</v>
      </c>
      <c r="W14">
        <v>0.25</v>
      </c>
      <c r="X14">
        <v>1.5</v>
      </c>
      <c r="Y14">
        <v>1</v>
      </c>
      <c r="Z14">
        <v>10</v>
      </c>
    </row>
    <row r="15" spans="1:26" x14ac:dyDescent="0.25">
      <c r="A15">
        <v>13</v>
      </c>
      <c r="B15">
        <v>130</v>
      </c>
      <c r="C15" t="s">
        <v>26</v>
      </c>
      <c r="D15">
        <v>4.2527999999999997</v>
      </c>
      <c r="E15">
        <v>23.51</v>
      </c>
      <c r="F15">
        <v>18.559999999999999</v>
      </c>
      <c r="G15">
        <v>25.31</v>
      </c>
      <c r="H15">
        <v>0.28999999999999998</v>
      </c>
      <c r="I15">
        <v>44</v>
      </c>
      <c r="J15">
        <v>258.77999999999997</v>
      </c>
      <c r="K15">
        <v>59.19</v>
      </c>
      <c r="L15">
        <v>4.25</v>
      </c>
      <c r="M15">
        <v>42</v>
      </c>
      <c r="N15">
        <v>65.34</v>
      </c>
      <c r="O15">
        <v>32150.98</v>
      </c>
      <c r="P15">
        <v>251.52</v>
      </c>
      <c r="Q15">
        <v>3698.89</v>
      </c>
      <c r="R15">
        <v>102.38</v>
      </c>
      <c r="S15">
        <v>60.59</v>
      </c>
      <c r="T15">
        <v>20977.06</v>
      </c>
      <c r="U15">
        <v>0.59</v>
      </c>
      <c r="V15">
        <v>0.93</v>
      </c>
      <c r="W15">
        <v>0.24</v>
      </c>
      <c r="X15">
        <v>1.28</v>
      </c>
      <c r="Y15">
        <v>1</v>
      </c>
      <c r="Z15">
        <v>10</v>
      </c>
    </row>
    <row r="16" spans="1:26" x14ac:dyDescent="0.25">
      <c r="A16">
        <v>14</v>
      </c>
      <c r="B16">
        <v>130</v>
      </c>
      <c r="C16" t="s">
        <v>26</v>
      </c>
      <c r="D16">
        <v>4.3170999999999999</v>
      </c>
      <c r="E16">
        <v>23.16</v>
      </c>
      <c r="F16">
        <v>18.399999999999999</v>
      </c>
      <c r="G16">
        <v>27.6</v>
      </c>
      <c r="H16">
        <v>0.31</v>
      </c>
      <c r="I16">
        <v>40</v>
      </c>
      <c r="J16">
        <v>259.25</v>
      </c>
      <c r="K16">
        <v>59.19</v>
      </c>
      <c r="L16">
        <v>4.5</v>
      </c>
      <c r="M16">
        <v>38</v>
      </c>
      <c r="N16">
        <v>65.55</v>
      </c>
      <c r="O16">
        <v>32207.85</v>
      </c>
      <c r="P16">
        <v>244.33</v>
      </c>
      <c r="Q16">
        <v>3698.82</v>
      </c>
      <c r="R16">
        <v>97.29</v>
      </c>
      <c r="S16">
        <v>60.59</v>
      </c>
      <c r="T16">
        <v>18451.830000000002</v>
      </c>
      <c r="U16">
        <v>0.62</v>
      </c>
      <c r="V16">
        <v>0.94</v>
      </c>
      <c r="W16">
        <v>0.23</v>
      </c>
      <c r="X16">
        <v>1.1299999999999999</v>
      </c>
      <c r="Y16">
        <v>1</v>
      </c>
      <c r="Z16">
        <v>10</v>
      </c>
    </row>
    <row r="17" spans="1:26" x14ac:dyDescent="0.25">
      <c r="A17">
        <v>15</v>
      </c>
      <c r="B17">
        <v>130</v>
      </c>
      <c r="C17" t="s">
        <v>26</v>
      </c>
      <c r="D17">
        <v>4.3620000000000001</v>
      </c>
      <c r="E17">
        <v>22.93</v>
      </c>
      <c r="F17">
        <v>18.309999999999999</v>
      </c>
      <c r="G17">
        <v>29.69</v>
      </c>
      <c r="H17">
        <v>0.33</v>
      </c>
      <c r="I17">
        <v>37</v>
      </c>
      <c r="J17">
        <v>259.70999999999998</v>
      </c>
      <c r="K17">
        <v>59.19</v>
      </c>
      <c r="L17">
        <v>4.75</v>
      </c>
      <c r="M17">
        <v>35</v>
      </c>
      <c r="N17">
        <v>65.760000000000005</v>
      </c>
      <c r="O17">
        <v>32264.79</v>
      </c>
      <c r="P17">
        <v>238.21</v>
      </c>
      <c r="Q17">
        <v>3698.96</v>
      </c>
      <c r="R17">
        <v>94.29</v>
      </c>
      <c r="S17">
        <v>60.59</v>
      </c>
      <c r="T17">
        <v>16962.78</v>
      </c>
      <c r="U17">
        <v>0.64</v>
      </c>
      <c r="V17">
        <v>0.94</v>
      </c>
      <c r="W17">
        <v>0.22</v>
      </c>
      <c r="X17">
        <v>1.03</v>
      </c>
      <c r="Y17">
        <v>1</v>
      </c>
      <c r="Z17">
        <v>10</v>
      </c>
    </row>
    <row r="18" spans="1:26" x14ac:dyDescent="0.25">
      <c r="A18">
        <v>16</v>
      </c>
      <c r="B18">
        <v>130</v>
      </c>
      <c r="C18" t="s">
        <v>26</v>
      </c>
      <c r="D18">
        <v>4.3920000000000003</v>
      </c>
      <c r="E18">
        <v>22.77</v>
      </c>
      <c r="F18">
        <v>18.25</v>
      </c>
      <c r="G18">
        <v>31.29</v>
      </c>
      <c r="H18">
        <v>0.34</v>
      </c>
      <c r="I18">
        <v>35</v>
      </c>
      <c r="J18">
        <v>260.17</v>
      </c>
      <c r="K18">
        <v>59.19</v>
      </c>
      <c r="L18">
        <v>5</v>
      </c>
      <c r="M18">
        <v>33</v>
      </c>
      <c r="N18">
        <v>65.98</v>
      </c>
      <c r="O18">
        <v>32321.82</v>
      </c>
      <c r="P18">
        <v>233.88</v>
      </c>
      <c r="Q18">
        <v>3699.14</v>
      </c>
      <c r="R18">
        <v>92.46</v>
      </c>
      <c r="S18">
        <v>60.59</v>
      </c>
      <c r="T18">
        <v>16061.49</v>
      </c>
      <c r="U18">
        <v>0.66</v>
      </c>
      <c r="V18">
        <v>0.94</v>
      </c>
      <c r="W18">
        <v>0.22</v>
      </c>
      <c r="X18">
        <v>0.97</v>
      </c>
      <c r="Y18">
        <v>1</v>
      </c>
      <c r="Z18">
        <v>10</v>
      </c>
    </row>
    <row r="19" spans="1:26" x14ac:dyDescent="0.25">
      <c r="A19">
        <v>17</v>
      </c>
      <c r="B19">
        <v>130</v>
      </c>
      <c r="C19" t="s">
        <v>26</v>
      </c>
      <c r="D19">
        <v>4.4241000000000001</v>
      </c>
      <c r="E19">
        <v>22.6</v>
      </c>
      <c r="F19">
        <v>18.18</v>
      </c>
      <c r="G19">
        <v>33.06</v>
      </c>
      <c r="H19">
        <v>0.36</v>
      </c>
      <c r="I19">
        <v>33</v>
      </c>
      <c r="J19">
        <v>260.63</v>
      </c>
      <c r="K19">
        <v>59.19</v>
      </c>
      <c r="L19">
        <v>5.25</v>
      </c>
      <c r="M19">
        <v>27</v>
      </c>
      <c r="N19">
        <v>66.19</v>
      </c>
      <c r="O19">
        <v>32378.93</v>
      </c>
      <c r="P19">
        <v>227.32</v>
      </c>
      <c r="Q19">
        <v>3698.75</v>
      </c>
      <c r="R19">
        <v>90.09</v>
      </c>
      <c r="S19">
        <v>60.59</v>
      </c>
      <c r="T19">
        <v>14886.93</v>
      </c>
      <c r="U19">
        <v>0.67</v>
      </c>
      <c r="V19">
        <v>0.95</v>
      </c>
      <c r="W19">
        <v>0.22</v>
      </c>
      <c r="X19">
        <v>0.91</v>
      </c>
      <c r="Y19">
        <v>1</v>
      </c>
      <c r="Z19">
        <v>10</v>
      </c>
    </row>
    <row r="20" spans="1:26" x14ac:dyDescent="0.25">
      <c r="A20">
        <v>18</v>
      </c>
      <c r="B20">
        <v>130</v>
      </c>
      <c r="C20" t="s">
        <v>26</v>
      </c>
      <c r="D20">
        <v>4.4524999999999997</v>
      </c>
      <c r="E20">
        <v>22.46</v>
      </c>
      <c r="F20">
        <v>18.14</v>
      </c>
      <c r="G20">
        <v>35.11</v>
      </c>
      <c r="H20">
        <v>0.37</v>
      </c>
      <c r="I20">
        <v>31</v>
      </c>
      <c r="J20">
        <v>261.10000000000002</v>
      </c>
      <c r="K20">
        <v>59.19</v>
      </c>
      <c r="L20">
        <v>5.5</v>
      </c>
      <c r="M20">
        <v>16</v>
      </c>
      <c r="N20">
        <v>66.400000000000006</v>
      </c>
      <c r="O20">
        <v>32436.11</v>
      </c>
      <c r="P20">
        <v>223.77</v>
      </c>
      <c r="Q20">
        <v>3698.81</v>
      </c>
      <c r="R20">
        <v>88.03</v>
      </c>
      <c r="S20">
        <v>60.59</v>
      </c>
      <c r="T20">
        <v>13865.23</v>
      </c>
      <c r="U20">
        <v>0.69</v>
      </c>
      <c r="V20">
        <v>0.95</v>
      </c>
      <c r="W20">
        <v>0.23</v>
      </c>
      <c r="X20">
        <v>0.86</v>
      </c>
      <c r="Y20">
        <v>1</v>
      </c>
      <c r="Z20">
        <v>10</v>
      </c>
    </row>
    <row r="21" spans="1:26" x14ac:dyDescent="0.25">
      <c r="A21">
        <v>19</v>
      </c>
      <c r="B21">
        <v>130</v>
      </c>
      <c r="C21" t="s">
        <v>26</v>
      </c>
      <c r="D21">
        <v>4.4648000000000003</v>
      </c>
      <c r="E21">
        <v>22.4</v>
      </c>
      <c r="F21">
        <v>18.13</v>
      </c>
      <c r="G21">
        <v>36.25</v>
      </c>
      <c r="H21">
        <v>0.39</v>
      </c>
      <c r="I21">
        <v>30</v>
      </c>
      <c r="J21">
        <v>261.56</v>
      </c>
      <c r="K21">
        <v>59.19</v>
      </c>
      <c r="L21">
        <v>5.75</v>
      </c>
      <c r="M21">
        <v>5</v>
      </c>
      <c r="N21">
        <v>66.62</v>
      </c>
      <c r="O21">
        <v>32493.38</v>
      </c>
      <c r="P21">
        <v>221.42</v>
      </c>
      <c r="Q21">
        <v>3698.65</v>
      </c>
      <c r="R21">
        <v>87.37</v>
      </c>
      <c r="S21">
        <v>60.59</v>
      </c>
      <c r="T21">
        <v>13540.6</v>
      </c>
      <c r="U21">
        <v>0.69</v>
      </c>
      <c r="V21">
        <v>0.95</v>
      </c>
      <c r="W21">
        <v>0.24</v>
      </c>
      <c r="X21">
        <v>0.85</v>
      </c>
      <c r="Y21">
        <v>1</v>
      </c>
      <c r="Z21">
        <v>10</v>
      </c>
    </row>
    <row r="22" spans="1:26" x14ac:dyDescent="0.25">
      <c r="A22">
        <v>20</v>
      </c>
      <c r="B22">
        <v>130</v>
      </c>
      <c r="C22" t="s">
        <v>26</v>
      </c>
      <c r="D22">
        <v>4.4615999999999998</v>
      </c>
      <c r="E22">
        <v>22.41</v>
      </c>
      <c r="F22">
        <v>18.14</v>
      </c>
      <c r="G22">
        <v>36.28</v>
      </c>
      <c r="H22">
        <v>0.41</v>
      </c>
      <c r="I22">
        <v>30</v>
      </c>
      <c r="J22">
        <v>262.02999999999997</v>
      </c>
      <c r="K22">
        <v>59.19</v>
      </c>
      <c r="L22">
        <v>6</v>
      </c>
      <c r="M22">
        <v>0</v>
      </c>
      <c r="N22">
        <v>66.83</v>
      </c>
      <c r="O22">
        <v>32550.720000000001</v>
      </c>
      <c r="P22">
        <v>221.56</v>
      </c>
      <c r="Q22">
        <v>3698.65</v>
      </c>
      <c r="R22">
        <v>87.65</v>
      </c>
      <c r="S22">
        <v>60.59</v>
      </c>
      <c r="T22">
        <v>13681.43</v>
      </c>
      <c r="U22">
        <v>0.69</v>
      </c>
      <c r="V22">
        <v>0.95</v>
      </c>
      <c r="W22">
        <v>0.25</v>
      </c>
      <c r="X22">
        <v>0.86</v>
      </c>
      <c r="Y22">
        <v>1</v>
      </c>
      <c r="Z22">
        <v>10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Z9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75</v>
      </c>
      <c r="C2" t="s">
        <v>26</v>
      </c>
      <c r="D2">
        <v>3.3048000000000002</v>
      </c>
      <c r="E2">
        <v>30.26</v>
      </c>
      <c r="F2">
        <v>22.51</v>
      </c>
      <c r="G2">
        <v>7.55</v>
      </c>
      <c r="H2">
        <v>0.12</v>
      </c>
      <c r="I2">
        <v>179</v>
      </c>
      <c r="J2">
        <v>150.44</v>
      </c>
      <c r="K2">
        <v>49.1</v>
      </c>
      <c r="L2">
        <v>1</v>
      </c>
      <c r="M2">
        <v>177</v>
      </c>
      <c r="N2">
        <v>25.34</v>
      </c>
      <c r="O2">
        <v>18787.759999999998</v>
      </c>
      <c r="P2">
        <v>246.67</v>
      </c>
      <c r="Q2">
        <v>3699.83</v>
      </c>
      <c r="R2">
        <v>231.46</v>
      </c>
      <c r="S2">
        <v>60.59</v>
      </c>
      <c r="T2">
        <v>84840.320000000007</v>
      </c>
      <c r="U2">
        <v>0.26</v>
      </c>
      <c r="V2">
        <v>0.77</v>
      </c>
      <c r="W2">
        <v>0.46</v>
      </c>
      <c r="X2">
        <v>5.23</v>
      </c>
      <c r="Y2">
        <v>1</v>
      </c>
      <c r="Z2">
        <v>10</v>
      </c>
    </row>
    <row r="3" spans="1:26" x14ac:dyDescent="0.25">
      <c r="A3">
        <v>1</v>
      </c>
      <c r="B3">
        <v>75</v>
      </c>
      <c r="C3" t="s">
        <v>26</v>
      </c>
      <c r="D3">
        <v>3.6650999999999998</v>
      </c>
      <c r="E3">
        <v>27.28</v>
      </c>
      <c r="F3">
        <v>21.04</v>
      </c>
      <c r="G3">
        <v>9.7100000000000009</v>
      </c>
      <c r="H3">
        <v>0.15</v>
      </c>
      <c r="I3">
        <v>130</v>
      </c>
      <c r="J3">
        <v>150.78</v>
      </c>
      <c r="K3">
        <v>49.1</v>
      </c>
      <c r="L3">
        <v>1.25</v>
      </c>
      <c r="M3">
        <v>128</v>
      </c>
      <c r="N3">
        <v>25.44</v>
      </c>
      <c r="O3">
        <v>18830.650000000001</v>
      </c>
      <c r="P3">
        <v>223.45</v>
      </c>
      <c r="Q3">
        <v>3699.22</v>
      </c>
      <c r="R3">
        <v>183.33</v>
      </c>
      <c r="S3">
        <v>60.59</v>
      </c>
      <c r="T3">
        <v>61020.68</v>
      </c>
      <c r="U3">
        <v>0.33</v>
      </c>
      <c r="V3">
        <v>0.82</v>
      </c>
      <c r="W3">
        <v>0.37</v>
      </c>
      <c r="X3">
        <v>3.76</v>
      </c>
      <c r="Y3">
        <v>1</v>
      </c>
      <c r="Z3">
        <v>10</v>
      </c>
    </row>
    <row r="4" spans="1:26" x14ac:dyDescent="0.25">
      <c r="A4">
        <v>2</v>
      </c>
      <c r="B4">
        <v>75</v>
      </c>
      <c r="C4" t="s">
        <v>26</v>
      </c>
      <c r="D4">
        <v>3.9281999999999999</v>
      </c>
      <c r="E4">
        <v>25.46</v>
      </c>
      <c r="F4">
        <v>20.13</v>
      </c>
      <c r="G4">
        <v>12.08</v>
      </c>
      <c r="H4">
        <v>0.18</v>
      </c>
      <c r="I4">
        <v>100</v>
      </c>
      <c r="J4">
        <v>151.13</v>
      </c>
      <c r="K4">
        <v>49.1</v>
      </c>
      <c r="L4">
        <v>1.5</v>
      </c>
      <c r="M4">
        <v>98</v>
      </c>
      <c r="N4">
        <v>25.54</v>
      </c>
      <c r="O4">
        <v>18873.580000000002</v>
      </c>
      <c r="P4">
        <v>206.57</v>
      </c>
      <c r="Q4">
        <v>3699.48</v>
      </c>
      <c r="R4">
        <v>153.33000000000001</v>
      </c>
      <c r="S4">
        <v>60.59</v>
      </c>
      <c r="T4">
        <v>46170.51</v>
      </c>
      <c r="U4">
        <v>0.4</v>
      </c>
      <c r="V4">
        <v>0.86</v>
      </c>
      <c r="W4">
        <v>0.32</v>
      </c>
      <c r="X4">
        <v>2.85</v>
      </c>
      <c r="Y4">
        <v>1</v>
      </c>
      <c r="Z4">
        <v>10</v>
      </c>
    </row>
    <row r="5" spans="1:26" x14ac:dyDescent="0.25">
      <c r="A5">
        <v>3</v>
      </c>
      <c r="B5">
        <v>75</v>
      </c>
      <c r="C5" t="s">
        <v>26</v>
      </c>
      <c r="D5">
        <v>4.1273</v>
      </c>
      <c r="E5">
        <v>24.23</v>
      </c>
      <c r="F5">
        <v>19.510000000000002</v>
      </c>
      <c r="G5">
        <v>14.63</v>
      </c>
      <c r="H5">
        <v>0.2</v>
      </c>
      <c r="I5">
        <v>80</v>
      </c>
      <c r="J5">
        <v>151.47999999999999</v>
      </c>
      <c r="K5">
        <v>49.1</v>
      </c>
      <c r="L5">
        <v>1.75</v>
      </c>
      <c r="M5">
        <v>78</v>
      </c>
      <c r="N5">
        <v>25.64</v>
      </c>
      <c r="O5">
        <v>18916.54</v>
      </c>
      <c r="P5">
        <v>192.62</v>
      </c>
      <c r="Q5">
        <v>3698.75</v>
      </c>
      <c r="R5">
        <v>133.43</v>
      </c>
      <c r="S5">
        <v>60.59</v>
      </c>
      <c r="T5">
        <v>36322.239999999998</v>
      </c>
      <c r="U5">
        <v>0.45</v>
      </c>
      <c r="V5">
        <v>0.88</v>
      </c>
      <c r="W5">
        <v>0.28999999999999998</v>
      </c>
      <c r="X5">
        <v>2.23</v>
      </c>
      <c r="Y5">
        <v>1</v>
      </c>
      <c r="Z5">
        <v>10</v>
      </c>
    </row>
    <row r="6" spans="1:26" x14ac:dyDescent="0.25">
      <c r="A6">
        <v>4</v>
      </c>
      <c r="B6">
        <v>75</v>
      </c>
      <c r="C6" t="s">
        <v>26</v>
      </c>
      <c r="D6">
        <v>4.2748999999999997</v>
      </c>
      <c r="E6">
        <v>23.39</v>
      </c>
      <c r="F6">
        <v>19.100000000000001</v>
      </c>
      <c r="G6">
        <v>17.36</v>
      </c>
      <c r="H6">
        <v>0.23</v>
      </c>
      <c r="I6">
        <v>66</v>
      </c>
      <c r="J6">
        <v>151.83000000000001</v>
      </c>
      <c r="K6">
        <v>49.1</v>
      </c>
      <c r="L6">
        <v>2</v>
      </c>
      <c r="M6">
        <v>64</v>
      </c>
      <c r="N6">
        <v>25.73</v>
      </c>
      <c r="O6">
        <v>18959.54</v>
      </c>
      <c r="P6">
        <v>180.79</v>
      </c>
      <c r="Q6">
        <v>3699.16</v>
      </c>
      <c r="R6">
        <v>119.78</v>
      </c>
      <c r="S6">
        <v>60.59</v>
      </c>
      <c r="T6">
        <v>29562.9</v>
      </c>
      <c r="U6">
        <v>0.51</v>
      </c>
      <c r="V6">
        <v>0.9</v>
      </c>
      <c r="W6">
        <v>0.27</v>
      </c>
      <c r="X6">
        <v>1.82</v>
      </c>
      <c r="Y6">
        <v>1</v>
      </c>
      <c r="Z6">
        <v>10</v>
      </c>
    </row>
    <row r="7" spans="1:26" x14ac:dyDescent="0.25">
      <c r="A7">
        <v>5</v>
      </c>
      <c r="B7">
        <v>75</v>
      </c>
      <c r="C7" t="s">
        <v>26</v>
      </c>
      <c r="D7">
        <v>4.4077999999999999</v>
      </c>
      <c r="E7">
        <v>22.69</v>
      </c>
      <c r="F7">
        <v>18.73</v>
      </c>
      <c r="G7">
        <v>20.43</v>
      </c>
      <c r="H7">
        <v>0.26</v>
      </c>
      <c r="I7">
        <v>55</v>
      </c>
      <c r="J7">
        <v>152.18</v>
      </c>
      <c r="K7">
        <v>49.1</v>
      </c>
      <c r="L7">
        <v>2.25</v>
      </c>
      <c r="M7">
        <v>45</v>
      </c>
      <c r="N7">
        <v>25.83</v>
      </c>
      <c r="O7">
        <v>19002.560000000001</v>
      </c>
      <c r="P7">
        <v>168.53</v>
      </c>
      <c r="Q7">
        <v>3698.89</v>
      </c>
      <c r="R7">
        <v>107.08</v>
      </c>
      <c r="S7">
        <v>60.59</v>
      </c>
      <c r="T7">
        <v>23271.7</v>
      </c>
      <c r="U7">
        <v>0.56999999999999995</v>
      </c>
      <c r="V7">
        <v>0.92</v>
      </c>
      <c r="W7">
        <v>0.27</v>
      </c>
      <c r="X7">
        <v>1.45</v>
      </c>
      <c r="Y7">
        <v>1</v>
      </c>
      <c r="Z7">
        <v>10</v>
      </c>
    </row>
    <row r="8" spans="1:26" x14ac:dyDescent="0.25">
      <c r="A8">
        <v>6</v>
      </c>
      <c r="B8">
        <v>75</v>
      </c>
      <c r="C8" t="s">
        <v>26</v>
      </c>
      <c r="D8">
        <v>4.4255000000000004</v>
      </c>
      <c r="E8">
        <v>22.6</v>
      </c>
      <c r="F8">
        <v>18.760000000000002</v>
      </c>
      <c r="G8">
        <v>22.07</v>
      </c>
      <c r="H8">
        <v>0.28999999999999998</v>
      </c>
      <c r="I8">
        <v>51</v>
      </c>
      <c r="J8">
        <v>152.53</v>
      </c>
      <c r="K8">
        <v>49.1</v>
      </c>
      <c r="L8">
        <v>2.5</v>
      </c>
      <c r="M8">
        <v>12</v>
      </c>
      <c r="N8">
        <v>25.93</v>
      </c>
      <c r="O8">
        <v>19045.63</v>
      </c>
      <c r="P8">
        <v>164.71</v>
      </c>
      <c r="Q8">
        <v>3698.7</v>
      </c>
      <c r="R8">
        <v>108.35</v>
      </c>
      <c r="S8">
        <v>60.59</v>
      </c>
      <c r="T8">
        <v>23925.68</v>
      </c>
      <c r="U8">
        <v>0.56000000000000005</v>
      </c>
      <c r="V8">
        <v>0.92</v>
      </c>
      <c r="W8">
        <v>0.27</v>
      </c>
      <c r="X8">
        <v>1.48</v>
      </c>
      <c r="Y8">
        <v>1</v>
      </c>
      <c r="Z8">
        <v>10</v>
      </c>
    </row>
    <row r="9" spans="1:26" x14ac:dyDescent="0.25">
      <c r="A9">
        <v>7</v>
      </c>
      <c r="B9">
        <v>75</v>
      </c>
      <c r="C9" t="s">
        <v>26</v>
      </c>
      <c r="D9">
        <v>4.4226000000000001</v>
      </c>
      <c r="E9">
        <v>22.61</v>
      </c>
      <c r="F9">
        <v>18.78</v>
      </c>
      <c r="G9">
        <v>22.09</v>
      </c>
      <c r="H9">
        <v>0.32</v>
      </c>
      <c r="I9">
        <v>51</v>
      </c>
      <c r="J9">
        <v>152.88</v>
      </c>
      <c r="K9">
        <v>49.1</v>
      </c>
      <c r="L9">
        <v>2.75</v>
      </c>
      <c r="M9">
        <v>0</v>
      </c>
      <c r="N9">
        <v>26.03</v>
      </c>
      <c r="O9">
        <v>19088.72</v>
      </c>
      <c r="P9">
        <v>165.03</v>
      </c>
      <c r="Q9">
        <v>3698.82</v>
      </c>
      <c r="R9">
        <v>107.96</v>
      </c>
      <c r="S9">
        <v>60.59</v>
      </c>
      <c r="T9">
        <v>23729.14</v>
      </c>
      <c r="U9">
        <v>0.56000000000000005</v>
      </c>
      <c r="V9">
        <v>0.92</v>
      </c>
      <c r="W9">
        <v>0.28999999999999998</v>
      </c>
      <c r="X9">
        <v>1.5</v>
      </c>
      <c r="Y9">
        <v>1</v>
      </c>
      <c r="Z9">
        <v>10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Z13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95</v>
      </c>
      <c r="C2" t="s">
        <v>26</v>
      </c>
      <c r="D2">
        <v>2.8812000000000002</v>
      </c>
      <c r="E2">
        <v>34.71</v>
      </c>
      <c r="F2">
        <v>23.9</v>
      </c>
      <c r="G2">
        <v>6.4</v>
      </c>
      <c r="H2">
        <v>0.1</v>
      </c>
      <c r="I2">
        <v>224</v>
      </c>
      <c r="J2">
        <v>185.69</v>
      </c>
      <c r="K2">
        <v>53.44</v>
      </c>
      <c r="L2">
        <v>1</v>
      </c>
      <c r="M2">
        <v>222</v>
      </c>
      <c r="N2">
        <v>36.26</v>
      </c>
      <c r="O2">
        <v>23136.14</v>
      </c>
      <c r="P2">
        <v>308.23</v>
      </c>
      <c r="Q2">
        <v>3700.05</v>
      </c>
      <c r="R2">
        <v>277.02999999999997</v>
      </c>
      <c r="S2">
        <v>60.59</v>
      </c>
      <c r="T2">
        <v>107398.03</v>
      </c>
      <c r="U2">
        <v>0.22</v>
      </c>
      <c r="V2">
        <v>0.72</v>
      </c>
      <c r="W2">
        <v>0.52</v>
      </c>
      <c r="X2">
        <v>6.62</v>
      </c>
      <c r="Y2">
        <v>1</v>
      </c>
      <c r="Z2">
        <v>10</v>
      </c>
    </row>
    <row r="3" spans="1:26" x14ac:dyDescent="0.25">
      <c r="A3">
        <v>1</v>
      </c>
      <c r="B3">
        <v>95</v>
      </c>
      <c r="C3" t="s">
        <v>26</v>
      </c>
      <c r="D3">
        <v>3.2755000000000001</v>
      </c>
      <c r="E3">
        <v>30.53</v>
      </c>
      <c r="F3">
        <v>22.03</v>
      </c>
      <c r="G3">
        <v>8.16</v>
      </c>
      <c r="H3">
        <v>0.12</v>
      </c>
      <c r="I3">
        <v>162</v>
      </c>
      <c r="J3">
        <v>186.07</v>
      </c>
      <c r="K3">
        <v>53.44</v>
      </c>
      <c r="L3">
        <v>1.25</v>
      </c>
      <c r="M3">
        <v>160</v>
      </c>
      <c r="N3">
        <v>36.39</v>
      </c>
      <c r="O3">
        <v>23182.76</v>
      </c>
      <c r="P3">
        <v>278.49</v>
      </c>
      <c r="Q3">
        <v>3699.33</v>
      </c>
      <c r="R3">
        <v>216.14</v>
      </c>
      <c r="S3">
        <v>60.59</v>
      </c>
      <c r="T3">
        <v>77262.61</v>
      </c>
      <c r="U3">
        <v>0.28000000000000003</v>
      </c>
      <c r="V3">
        <v>0.78</v>
      </c>
      <c r="W3">
        <v>0.42</v>
      </c>
      <c r="X3">
        <v>4.75</v>
      </c>
      <c r="Y3">
        <v>1</v>
      </c>
      <c r="Z3">
        <v>10</v>
      </c>
    </row>
    <row r="4" spans="1:26" x14ac:dyDescent="0.25">
      <c r="A4">
        <v>2</v>
      </c>
      <c r="B4">
        <v>95</v>
      </c>
      <c r="C4" t="s">
        <v>26</v>
      </c>
      <c r="D4">
        <v>3.5609999999999999</v>
      </c>
      <c r="E4">
        <v>28.08</v>
      </c>
      <c r="F4">
        <v>20.92</v>
      </c>
      <c r="G4">
        <v>9.9600000000000009</v>
      </c>
      <c r="H4">
        <v>0.14000000000000001</v>
      </c>
      <c r="I4">
        <v>126</v>
      </c>
      <c r="J4">
        <v>186.45</v>
      </c>
      <c r="K4">
        <v>53.44</v>
      </c>
      <c r="L4">
        <v>1.5</v>
      </c>
      <c r="M4">
        <v>124</v>
      </c>
      <c r="N4">
        <v>36.51</v>
      </c>
      <c r="O4">
        <v>23229.42</v>
      </c>
      <c r="P4">
        <v>259.2</v>
      </c>
      <c r="Q4">
        <v>3699.7</v>
      </c>
      <c r="R4">
        <v>179.46</v>
      </c>
      <c r="S4">
        <v>60.59</v>
      </c>
      <c r="T4">
        <v>59104.63</v>
      </c>
      <c r="U4">
        <v>0.34</v>
      </c>
      <c r="V4">
        <v>0.82</v>
      </c>
      <c r="W4">
        <v>0.37</v>
      </c>
      <c r="X4">
        <v>3.64</v>
      </c>
      <c r="Y4">
        <v>1</v>
      </c>
      <c r="Z4">
        <v>10</v>
      </c>
    </row>
    <row r="5" spans="1:26" x14ac:dyDescent="0.25">
      <c r="A5">
        <v>3</v>
      </c>
      <c r="B5">
        <v>95</v>
      </c>
      <c r="C5" t="s">
        <v>26</v>
      </c>
      <c r="D5">
        <v>3.7778</v>
      </c>
      <c r="E5">
        <v>26.47</v>
      </c>
      <c r="F5">
        <v>20.2</v>
      </c>
      <c r="G5">
        <v>11.89</v>
      </c>
      <c r="H5">
        <v>0.17</v>
      </c>
      <c r="I5">
        <v>102</v>
      </c>
      <c r="J5">
        <v>186.83</v>
      </c>
      <c r="K5">
        <v>53.44</v>
      </c>
      <c r="L5">
        <v>1.75</v>
      </c>
      <c r="M5">
        <v>100</v>
      </c>
      <c r="N5">
        <v>36.64</v>
      </c>
      <c r="O5">
        <v>23276.13</v>
      </c>
      <c r="P5">
        <v>244.86</v>
      </c>
      <c r="Q5">
        <v>3699.17</v>
      </c>
      <c r="R5">
        <v>156.1</v>
      </c>
      <c r="S5">
        <v>60.59</v>
      </c>
      <c r="T5">
        <v>47543.68</v>
      </c>
      <c r="U5">
        <v>0.39</v>
      </c>
      <c r="V5">
        <v>0.85</v>
      </c>
      <c r="W5">
        <v>0.33</v>
      </c>
      <c r="X5">
        <v>2.93</v>
      </c>
      <c r="Y5">
        <v>1</v>
      </c>
      <c r="Z5">
        <v>10</v>
      </c>
    </row>
    <row r="6" spans="1:26" x14ac:dyDescent="0.25">
      <c r="A6">
        <v>4</v>
      </c>
      <c r="B6">
        <v>95</v>
      </c>
      <c r="C6" t="s">
        <v>26</v>
      </c>
      <c r="D6">
        <v>3.9502000000000002</v>
      </c>
      <c r="E6">
        <v>25.32</v>
      </c>
      <c r="F6">
        <v>19.68</v>
      </c>
      <c r="G6">
        <v>13.89</v>
      </c>
      <c r="H6">
        <v>0.19</v>
      </c>
      <c r="I6">
        <v>85</v>
      </c>
      <c r="J6">
        <v>187.21</v>
      </c>
      <c r="K6">
        <v>53.44</v>
      </c>
      <c r="L6">
        <v>2</v>
      </c>
      <c r="M6">
        <v>83</v>
      </c>
      <c r="N6">
        <v>36.770000000000003</v>
      </c>
      <c r="O6">
        <v>23322.880000000001</v>
      </c>
      <c r="P6">
        <v>232.95</v>
      </c>
      <c r="Q6">
        <v>3699.24</v>
      </c>
      <c r="R6">
        <v>138.99</v>
      </c>
      <c r="S6">
        <v>60.59</v>
      </c>
      <c r="T6">
        <v>39076.69</v>
      </c>
      <c r="U6">
        <v>0.44</v>
      </c>
      <c r="V6">
        <v>0.87</v>
      </c>
      <c r="W6">
        <v>0.3</v>
      </c>
      <c r="X6">
        <v>2.4</v>
      </c>
      <c r="Y6">
        <v>1</v>
      </c>
      <c r="Z6">
        <v>10</v>
      </c>
    </row>
    <row r="7" spans="1:26" x14ac:dyDescent="0.25">
      <c r="A7">
        <v>5</v>
      </c>
      <c r="B7">
        <v>95</v>
      </c>
      <c r="C7" t="s">
        <v>26</v>
      </c>
      <c r="D7">
        <v>4.0933999999999999</v>
      </c>
      <c r="E7">
        <v>24.43</v>
      </c>
      <c r="F7">
        <v>19.28</v>
      </c>
      <c r="G7">
        <v>16.07</v>
      </c>
      <c r="H7">
        <v>0.21</v>
      </c>
      <c r="I7">
        <v>72</v>
      </c>
      <c r="J7">
        <v>187.59</v>
      </c>
      <c r="K7">
        <v>53.44</v>
      </c>
      <c r="L7">
        <v>2.25</v>
      </c>
      <c r="M7">
        <v>70</v>
      </c>
      <c r="N7">
        <v>36.9</v>
      </c>
      <c r="O7">
        <v>23369.68</v>
      </c>
      <c r="P7">
        <v>222.42</v>
      </c>
      <c r="Q7">
        <v>3699.05</v>
      </c>
      <c r="R7">
        <v>126.06</v>
      </c>
      <c r="S7">
        <v>60.59</v>
      </c>
      <c r="T7">
        <v>32676.99</v>
      </c>
      <c r="U7">
        <v>0.48</v>
      </c>
      <c r="V7">
        <v>0.89</v>
      </c>
      <c r="W7">
        <v>0.27</v>
      </c>
      <c r="X7">
        <v>2</v>
      </c>
      <c r="Y7">
        <v>1</v>
      </c>
      <c r="Z7">
        <v>10</v>
      </c>
    </row>
    <row r="8" spans="1:26" x14ac:dyDescent="0.25">
      <c r="A8">
        <v>6</v>
      </c>
      <c r="B8">
        <v>95</v>
      </c>
      <c r="C8" t="s">
        <v>26</v>
      </c>
      <c r="D8">
        <v>4.2106000000000003</v>
      </c>
      <c r="E8">
        <v>23.75</v>
      </c>
      <c r="F8">
        <v>18.97</v>
      </c>
      <c r="G8">
        <v>18.36</v>
      </c>
      <c r="H8">
        <v>0.24</v>
      </c>
      <c r="I8">
        <v>62</v>
      </c>
      <c r="J8">
        <v>187.97</v>
      </c>
      <c r="K8">
        <v>53.44</v>
      </c>
      <c r="L8">
        <v>2.5</v>
      </c>
      <c r="M8">
        <v>60</v>
      </c>
      <c r="N8">
        <v>37.03</v>
      </c>
      <c r="O8">
        <v>23416.52</v>
      </c>
      <c r="P8">
        <v>212.8</v>
      </c>
      <c r="Q8">
        <v>3699.08</v>
      </c>
      <c r="R8">
        <v>115.52</v>
      </c>
      <c r="S8">
        <v>60.59</v>
      </c>
      <c r="T8">
        <v>27454.85</v>
      </c>
      <c r="U8">
        <v>0.52</v>
      </c>
      <c r="V8">
        <v>0.91</v>
      </c>
      <c r="W8">
        <v>0.27</v>
      </c>
      <c r="X8">
        <v>1.69</v>
      </c>
      <c r="Y8">
        <v>1</v>
      </c>
      <c r="Z8">
        <v>10</v>
      </c>
    </row>
    <row r="9" spans="1:26" x14ac:dyDescent="0.25">
      <c r="A9">
        <v>7</v>
      </c>
      <c r="B9">
        <v>95</v>
      </c>
      <c r="C9" t="s">
        <v>26</v>
      </c>
      <c r="D9">
        <v>4.3411999999999997</v>
      </c>
      <c r="E9">
        <v>23.04</v>
      </c>
      <c r="F9">
        <v>18.559999999999999</v>
      </c>
      <c r="G9">
        <v>20.62</v>
      </c>
      <c r="H9">
        <v>0.26</v>
      </c>
      <c r="I9">
        <v>54</v>
      </c>
      <c r="J9">
        <v>188.35</v>
      </c>
      <c r="K9">
        <v>53.44</v>
      </c>
      <c r="L9">
        <v>2.75</v>
      </c>
      <c r="M9">
        <v>52</v>
      </c>
      <c r="N9">
        <v>37.159999999999997</v>
      </c>
      <c r="O9">
        <v>23463.4</v>
      </c>
      <c r="P9">
        <v>200.34</v>
      </c>
      <c r="Q9">
        <v>3698.96</v>
      </c>
      <c r="R9">
        <v>102.04</v>
      </c>
      <c r="S9">
        <v>60.59</v>
      </c>
      <c r="T9">
        <v>20755.66</v>
      </c>
      <c r="U9">
        <v>0.59</v>
      </c>
      <c r="V9">
        <v>0.93</v>
      </c>
      <c r="W9">
        <v>0.24</v>
      </c>
      <c r="X9">
        <v>1.28</v>
      </c>
      <c r="Y9">
        <v>1</v>
      </c>
      <c r="Z9">
        <v>10</v>
      </c>
    </row>
    <row r="10" spans="1:26" x14ac:dyDescent="0.25">
      <c r="A10">
        <v>8</v>
      </c>
      <c r="B10">
        <v>95</v>
      </c>
      <c r="C10" t="s">
        <v>26</v>
      </c>
      <c r="D10">
        <v>4.3192000000000004</v>
      </c>
      <c r="E10">
        <v>23.15</v>
      </c>
      <c r="F10">
        <v>18.86</v>
      </c>
      <c r="G10">
        <v>23.09</v>
      </c>
      <c r="H10">
        <v>0.28000000000000003</v>
      </c>
      <c r="I10">
        <v>49</v>
      </c>
      <c r="J10">
        <v>188.73</v>
      </c>
      <c r="K10">
        <v>53.44</v>
      </c>
      <c r="L10">
        <v>3</v>
      </c>
      <c r="M10">
        <v>47</v>
      </c>
      <c r="N10">
        <v>37.29</v>
      </c>
      <c r="O10">
        <v>23510.33</v>
      </c>
      <c r="P10">
        <v>199.55</v>
      </c>
      <c r="Q10">
        <v>3699.06</v>
      </c>
      <c r="R10">
        <v>113.11</v>
      </c>
      <c r="S10">
        <v>60.59</v>
      </c>
      <c r="T10">
        <v>26317.43</v>
      </c>
      <c r="U10">
        <v>0.54</v>
      </c>
      <c r="V10">
        <v>0.91</v>
      </c>
      <c r="W10">
        <v>0.23</v>
      </c>
      <c r="X10">
        <v>1.58</v>
      </c>
      <c r="Y10">
        <v>1</v>
      </c>
      <c r="Z10">
        <v>10</v>
      </c>
    </row>
    <row r="11" spans="1:26" x14ac:dyDescent="0.25">
      <c r="A11">
        <v>9</v>
      </c>
      <c r="B11">
        <v>95</v>
      </c>
      <c r="C11" t="s">
        <v>26</v>
      </c>
      <c r="D11">
        <v>4.4287999999999998</v>
      </c>
      <c r="E11">
        <v>22.58</v>
      </c>
      <c r="F11">
        <v>18.510000000000002</v>
      </c>
      <c r="G11">
        <v>25.83</v>
      </c>
      <c r="H11">
        <v>0.3</v>
      </c>
      <c r="I11">
        <v>43</v>
      </c>
      <c r="J11">
        <v>189.11</v>
      </c>
      <c r="K11">
        <v>53.44</v>
      </c>
      <c r="L11">
        <v>3.25</v>
      </c>
      <c r="M11">
        <v>31</v>
      </c>
      <c r="N11">
        <v>37.42</v>
      </c>
      <c r="O11">
        <v>23557.3</v>
      </c>
      <c r="P11">
        <v>188.44</v>
      </c>
      <c r="Q11">
        <v>3698.82</v>
      </c>
      <c r="R11">
        <v>100.48</v>
      </c>
      <c r="S11">
        <v>60.59</v>
      </c>
      <c r="T11">
        <v>20031.490000000002</v>
      </c>
      <c r="U11">
        <v>0.6</v>
      </c>
      <c r="V11">
        <v>0.93</v>
      </c>
      <c r="W11">
        <v>0.24</v>
      </c>
      <c r="X11">
        <v>1.23</v>
      </c>
      <c r="Y11">
        <v>1</v>
      </c>
      <c r="Z11">
        <v>10</v>
      </c>
    </row>
    <row r="12" spans="1:26" x14ac:dyDescent="0.25">
      <c r="A12">
        <v>10</v>
      </c>
      <c r="B12">
        <v>95</v>
      </c>
      <c r="C12" t="s">
        <v>26</v>
      </c>
      <c r="D12">
        <v>4.4493</v>
      </c>
      <c r="E12">
        <v>22.48</v>
      </c>
      <c r="F12">
        <v>18.48</v>
      </c>
      <c r="G12">
        <v>27.04</v>
      </c>
      <c r="H12">
        <v>0.33</v>
      </c>
      <c r="I12">
        <v>41</v>
      </c>
      <c r="J12">
        <v>189.49</v>
      </c>
      <c r="K12">
        <v>53.44</v>
      </c>
      <c r="L12">
        <v>3.5</v>
      </c>
      <c r="M12">
        <v>9</v>
      </c>
      <c r="N12">
        <v>37.549999999999997</v>
      </c>
      <c r="O12">
        <v>23604.32</v>
      </c>
      <c r="P12">
        <v>184.93</v>
      </c>
      <c r="Q12">
        <v>3698.85</v>
      </c>
      <c r="R12">
        <v>98.61</v>
      </c>
      <c r="S12">
        <v>60.59</v>
      </c>
      <c r="T12">
        <v>19107.36</v>
      </c>
      <c r="U12">
        <v>0.61</v>
      </c>
      <c r="V12">
        <v>0.93</v>
      </c>
      <c r="W12">
        <v>0.27</v>
      </c>
      <c r="X12">
        <v>1.2</v>
      </c>
      <c r="Y12">
        <v>1</v>
      </c>
      <c r="Z12">
        <v>10</v>
      </c>
    </row>
    <row r="13" spans="1:26" x14ac:dyDescent="0.25">
      <c r="A13">
        <v>11</v>
      </c>
      <c r="B13">
        <v>95</v>
      </c>
      <c r="C13" t="s">
        <v>26</v>
      </c>
      <c r="D13">
        <v>4.4614000000000003</v>
      </c>
      <c r="E13">
        <v>22.41</v>
      </c>
      <c r="F13">
        <v>18.46</v>
      </c>
      <c r="G13">
        <v>27.69</v>
      </c>
      <c r="H13">
        <v>0.35</v>
      </c>
      <c r="I13">
        <v>40</v>
      </c>
      <c r="J13">
        <v>189.87</v>
      </c>
      <c r="K13">
        <v>53.44</v>
      </c>
      <c r="L13">
        <v>3.75</v>
      </c>
      <c r="M13">
        <v>0</v>
      </c>
      <c r="N13">
        <v>37.69</v>
      </c>
      <c r="O13">
        <v>23651.38</v>
      </c>
      <c r="P13">
        <v>184.68</v>
      </c>
      <c r="Q13">
        <v>3698.93</v>
      </c>
      <c r="R13">
        <v>97.3</v>
      </c>
      <c r="S13">
        <v>60.59</v>
      </c>
      <c r="T13">
        <v>18456.18</v>
      </c>
      <c r="U13">
        <v>0.62</v>
      </c>
      <c r="V13">
        <v>0.93</v>
      </c>
      <c r="W13">
        <v>0.28000000000000003</v>
      </c>
      <c r="X13">
        <v>1.18</v>
      </c>
      <c r="Y13">
        <v>1</v>
      </c>
      <c r="Z13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25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140</v>
      </c>
      <c r="C2" t="s">
        <v>26</v>
      </c>
      <c r="D2">
        <v>2.0695000000000001</v>
      </c>
      <c r="E2">
        <v>48.32</v>
      </c>
      <c r="F2">
        <v>27.61</v>
      </c>
      <c r="G2">
        <v>4.8600000000000003</v>
      </c>
      <c r="H2">
        <v>0.06</v>
      </c>
      <c r="I2">
        <v>341</v>
      </c>
      <c r="J2">
        <v>274.08999999999997</v>
      </c>
      <c r="K2">
        <v>60.56</v>
      </c>
      <c r="L2">
        <v>1</v>
      </c>
      <c r="M2">
        <v>339</v>
      </c>
      <c r="N2">
        <v>72.53</v>
      </c>
      <c r="O2">
        <v>34038.11</v>
      </c>
      <c r="P2">
        <v>468.01</v>
      </c>
      <c r="Q2">
        <v>3700.13</v>
      </c>
      <c r="R2">
        <v>399.39</v>
      </c>
      <c r="S2">
        <v>60.59</v>
      </c>
      <c r="T2">
        <v>167993.83</v>
      </c>
      <c r="U2">
        <v>0.15</v>
      </c>
      <c r="V2">
        <v>0.62</v>
      </c>
      <c r="W2">
        <v>0.71</v>
      </c>
      <c r="X2">
        <v>10.33</v>
      </c>
      <c r="Y2">
        <v>1</v>
      </c>
      <c r="Z2">
        <v>10</v>
      </c>
    </row>
    <row r="3" spans="1:26" x14ac:dyDescent="0.25">
      <c r="A3">
        <v>1</v>
      </c>
      <c r="B3">
        <v>140</v>
      </c>
      <c r="C3" t="s">
        <v>26</v>
      </c>
      <c r="D3">
        <v>2.5203000000000002</v>
      </c>
      <c r="E3">
        <v>39.68</v>
      </c>
      <c r="F3">
        <v>24.35</v>
      </c>
      <c r="G3">
        <v>6.14</v>
      </c>
      <c r="H3">
        <v>0.08</v>
      </c>
      <c r="I3">
        <v>238</v>
      </c>
      <c r="J3">
        <v>274.57</v>
      </c>
      <c r="K3">
        <v>60.56</v>
      </c>
      <c r="L3">
        <v>1.25</v>
      </c>
      <c r="M3">
        <v>236</v>
      </c>
      <c r="N3">
        <v>72.760000000000005</v>
      </c>
      <c r="O3">
        <v>34097.72</v>
      </c>
      <c r="P3">
        <v>408.82</v>
      </c>
      <c r="Q3">
        <v>3700.51</v>
      </c>
      <c r="R3">
        <v>291.75</v>
      </c>
      <c r="S3">
        <v>60.59</v>
      </c>
      <c r="T3">
        <v>114690.12</v>
      </c>
      <c r="U3">
        <v>0.21</v>
      </c>
      <c r="V3">
        <v>0.71</v>
      </c>
      <c r="W3">
        <v>0.54</v>
      </c>
      <c r="X3">
        <v>7.06</v>
      </c>
      <c r="Y3">
        <v>1</v>
      </c>
      <c r="Z3">
        <v>10</v>
      </c>
    </row>
    <row r="4" spans="1:26" x14ac:dyDescent="0.25">
      <c r="A4">
        <v>2</v>
      </c>
      <c r="B4">
        <v>140</v>
      </c>
      <c r="C4" t="s">
        <v>26</v>
      </c>
      <c r="D4">
        <v>2.8559000000000001</v>
      </c>
      <c r="E4">
        <v>35.020000000000003</v>
      </c>
      <c r="F4">
        <v>22.61</v>
      </c>
      <c r="G4">
        <v>7.45</v>
      </c>
      <c r="H4">
        <v>0.1</v>
      </c>
      <c r="I4">
        <v>182</v>
      </c>
      <c r="J4">
        <v>275.05</v>
      </c>
      <c r="K4">
        <v>60.56</v>
      </c>
      <c r="L4">
        <v>1.5</v>
      </c>
      <c r="M4">
        <v>180</v>
      </c>
      <c r="N4">
        <v>73</v>
      </c>
      <c r="O4">
        <v>34157.42</v>
      </c>
      <c r="P4">
        <v>375.97</v>
      </c>
      <c r="Q4">
        <v>3699.46</v>
      </c>
      <c r="R4">
        <v>234.65</v>
      </c>
      <c r="S4">
        <v>60.59</v>
      </c>
      <c r="T4">
        <v>86418.08</v>
      </c>
      <c r="U4">
        <v>0.26</v>
      </c>
      <c r="V4">
        <v>0.76</v>
      </c>
      <c r="W4">
        <v>0.46</v>
      </c>
      <c r="X4">
        <v>5.33</v>
      </c>
      <c r="Y4">
        <v>1</v>
      </c>
      <c r="Z4">
        <v>10</v>
      </c>
    </row>
    <row r="5" spans="1:26" x14ac:dyDescent="0.25">
      <c r="A5">
        <v>3</v>
      </c>
      <c r="B5">
        <v>140</v>
      </c>
      <c r="C5" t="s">
        <v>26</v>
      </c>
      <c r="D5">
        <v>3.1036999999999999</v>
      </c>
      <c r="E5">
        <v>32.22</v>
      </c>
      <c r="F5">
        <v>21.59</v>
      </c>
      <c r="G5">
        <v>8.75</v>
      </c>
      <c r="H5">
        <v>0.11</v>
      </c>
      <c r="I5">
        <v>148</v>
      </c>
      <c r="J5">
        <v>275.54000000000002</v>
      </c>
      <c r="K5">
        <v>60.56</v>
      </c>
      <c r="L5">
        <v>1.75</v>
      </c>
      <c r="M5">
        <v>146</v>
      </c>
      <c r="N5">
        <v>73.23</v>
      </c>
      <c r="O5">
        <v>34217.22</v>
      </c>
      <c r="P5">
        <v>355.64</v>
      </c>
      <c r="Q5">
        <v>3699.82</v>
      </c>
      <c r="R5">
        <v>201.6</v>
      </c>
      <c r="S5">
        <v>60.59</v>
      </c>
      <c r="T5">
        <v>70065.77</v>
      </c>
      <c r="U5">
        <v>0.3</v>
      </c>
      <c r="V5">
        <v>0.8</v>
      </c>
      <c r="W5">
        <v>0.39</v>
      </c>
      <c r="X5">
        <v>4.3099999999999996</v>
      </c>
      <c r="Y5">
        <v>1</v>
      </c>
      <c r="Z5">
        <v>10</v>
      </c>
    </row>
    <row r="6" spans="1:26" x14ac:dyDescent="0.25">
      <c r="A6">
        <v>4</v>
      </c>
      <c r="B6">
        <v>140</v>
      </c>
      <c r="C6" t="s">
        <v>26</v>
      </c>
      <c r="D6">
        <v>3.3083999999999998</v>
      </c>
      <c r="E6">
        <v>30.23</v>
      </c>
      <c r="F6">
        <v>20.85</v>
      </c>
      <c r="G6">
        <v>10.09</v>
      </c>
      <c r="H6">
        <v>0.13</v>
      </c>
      <c r="I6">
        <v>124</v>
      </c>
      <c r="J6">
        <v>276.02</v>
      </c>
      <c r="K6">
        <v>60.56</v>
      </c>
      <c r="L6">
        <v>2</v>
      </c>
      <c r="M6">
        <v>122</v>
      </c>
      <c r="N6">
        <v>73.47</v>
      </c>
      <c r="O6">
        <v>34277.1</v>
      </c>
      <c r="P6">
        <v>340.13</v>
      </c>
      <c r="Q6">
        <v>3699.29</v>
      </c>
      <c r="R6">
        <v>177.21</v>
      </c>
      <c r="S6">
        <v>60.59</v>
      </c>
      <c r="T6">
        <v>57987.77</v>
      </c>
      <c r="U6">
        <v>0.34</v>
      </c>
      <c r="V6">
        <v>0.83</v>
      </c>
      <c r="W6">
        <v>0.36</v>
      </c>
      <c r="X6">
        <v>3.57</v>
      </c>
      <c r="Y6">
        <v>1</v>
      </c>
      <c r="Z6">
        <v>10</v>
      </c>
    </row>
    <row r="7" spans="1:26" x14ac:dyDescent="0.25">
      <c r="A7">
        <v>5</v>
      </c>
      <c r="B7">
        <v>140</v>
      </c>
      <c r="C7" t="s">
        <v>26</v>
      </c>
      <c r="D7">
        <v>3.4802</v>
      </c>
      <c r="E7">
        <v>28.73</v>
      </c>
      <c r="F7">
        <v>20.3</v>
      </c>
      <c r="G7">
        <v>11.49</v>
      </c>
      <c r="H7">
        <v>0.14000000000000001</v>
      </c>
      <c r="I7">
        <v>106</v>
      </c>
      <c r="J7">
        <v>276.51</v>
      </c>
      <c r="K7">
        <v>60.56</v>
      </c>
      <c r="L7">
        <v>2.25</v>
      </c>
      <c r="M7">
        <v>104</v>
      </c>
      <c r="N7">
        <v>73.709999999999994</v>
      </c>
      <c r="O7">
        <v>34337.08</v>
      </c>
      <c r="P7">
        <v>327.48</v>
      </c>
      <c r="Q7">
        <v>3699.43</v>
      </c>
      <c r="R7">
        <v>158.97</v>
      </c>
      <c r="S7">
        <v>60.59</v>
      </c>
      <c r="T7">
        <v>48959.13</v>
      </c>
      <c r="U7">
        <v>0.38</v>
      </c>
      <c r="V7">
        <v>0.85</v>
      </c>
      <c r="W7">
        <v>0.33</v>
      </c>
      <c r="X7">
        <v>3.02</v>
      </c>
      <c r="Y7">
        <v>1</v>
      </c>
      <c r="Z7">
        <v>10</v>
      </c>
    </row>
    <row r="8" spans="1:26" x14ac:dyDescent="0.25">
      <c r="A8">
        <v>6</v>
      </c>
      <c r="B8">
        <v>140</v>
      </c>
      <c r="C8" t="s">
        <v>26</v>
      </c>
      <c r="D8">
        <v>3.6132</v>
      </c>
      <c r="E8">
        <v>27.68</v>
      </c>
      <c r="F8">
        <v>19.920000000000002</v>
      </c>
      <c r="G8">
        <v>12.85</v>
      </c>
      <c r="H8">
        <v>0.16</v>
      </c>
      <c r="I8">
        <v>93</v>
      </c>
      <c r="J8">
        <v>277</v>
      </c>
      <c r="K8">
        <v>60.56</v>
      </c>
      <c r="L8">
        <v>2.5</v>
      </c>
      <c r="M8">
        <v>91</v>
      </c>
      <c r="N8">
        <v>73.94</v>
      </c>
      <c r="O8">
        <v>34397.15</v>
      </c>
      <c r="P8">
        <v>318.18</v>
      </c>
      <c r="Q8">
        <v>3699.4</v>
      </c>
      <c r="R8">
        <v>146.62</v>
      </c>
      <c r="S8">
        <v>60.59</v>
      </c>
      <c r="T8">
        <v>42849.73</v>
      </c>
      <c r="U8">
        <v>0.41</v>
      </c>
      <c r="V8">
        <v>0.86</v>
      </c>
      <c r="W8">
        <v>0.31</v>
      </c>
      <c r="X8">
        <v>2.64</v>
      </c>
      <c r="Y8">
        <v>1</v>
      </c>
      <c r="Z8">
        <v>10</v>
      </c>
    </row>
    <row r="9" spans="1:26" x14ac:dyDescent="0.25">
      <c r="A9">
        <v>7</v>
      </c>
      <c r="B9">
        <v>140</v>
      </c>
      <c r="C9" t="s">
        <v>26</v>
      </c>
      <c r="D9">
        <v>3.7351999999999999</v>
      </c>
      <c r="E9">
        <v>26.77</v>
      </c>
      <c r="F9">
        <v>19.59</v>
      </c>
      <c r="G9">
        <v>14.33</v>
      </c>
      <c r="H9">
        <v>0.18</v>
      </c>
      <c r="I9">
        <v>82</v>
      </c>
      <c r="J9">
        <v>277.48</v>
      </c>
      <c r="K9">
        <v>60.56</v>
      </c>
      <c r="L9">
        <v>2.75</v>
      </c>
      <c r="M9">
        <v>80</v>
      </c>
      <c r="N9">
        <v>74.180000000000007</v>
      </c>
      <c r="O9">
        <v>34457.31</v>
      </c>
      <c r="P9">
        <v>309.60000000000002</v>
      </c>
      <c r="Q9">
        <v>3699.1</v>
      </c>
      <c r="R9">
        <v>135.84</v>
      </c>
      <c r="S9">
        <v>60.59</v>
      </c>
      <c r="T9">
        <v>37513.620000000003</v>
      </c>
      <c r="U9">
        <v>0.45</v>
      </c>
      <c r="V9">
        <v>0.88</v>
      </c>
      <c r="W9">
        <v>0.3</v>
      </c>
      <c r="X9">
        <v>2.31</v>
      </c>
      <c r="Y9">
        <v>1</v>
      </c>
      <c r="Z9">
        <v>10</v>
      </c>
    </row>
    <row r="10" spans="1:26" x14ac:dyDescent="0.25">
      <c r="A10">
        <v>8</v>
      </c>
      <c r="B10">
        <v>140</v>
      </c>
      <c r="C10" t="s">
        <v>26</v>
      </c>
      <c r="D10">
        <v>3.8279999999999998</v>
      </c>
      <c r="E10">
        <v>26.12</v>
      </c>
      <c r="F10">
        <v>19.36</v>
      </c>
      <c r="G10">
        <v>15.7</v>
      </c>
      <c r="H10">
        <v>0.19</v>
      </c>
      <c r="I10">
        <v>74</v>
      </c>
      <c r="J10">
        <v>277.97000000000003</v>
      </c>
      <c r="K10">
        <v>60.56</v>
      </c>
      <c r="L10">
        <v>3</v>
      </c>
      <c r="M10">
        <v>72</v>
      </c>
      <c r="N10">
        <v>74.42</v>
      </c>
      <c r="O10">
        <v>34517.57</v>
      </c>
      <c r="P10">
        <v>302.86</v>
      </c>
      <c r="Q10">
        <v>3699.62</v>
      </c>
      <c r="R10">
        <v>128.09</v>
      </c>
      <c r="S10">
        <v>60.59</v>
      </c>
      <c r="T10">
        <v>33681.75</v>
      </c>
      <c r="U10">
        <v>0.47</v>
      </c>
      <c r="V10">
        <v>0.89</v>
      </c>
      <c r="W10">
        <v>0.28999999999999998</v>
      </c>
      <c r="X10">
        <v>2.08</v>
      </c>
      <c r="Y10">
        <v>1</v>
      </c>
      <c r="Z10">
        <v>10</v>
      </c>
    </row>
    <row r="11" spans="1:26" x14ac:dyDescent="0.25">
      <c r="A11">
        <v>9</v>
      </c>
      <c r="B11">
        <v>140</v>
      </c>
      <c r="C11" t="s">
        <v>26</v>
      </c>
      <c r="D11">
        <v>3.9167999999999998</v>
      </c>
      <c r="E11">
        <v>25.53</v>
      </c>
      <c r="F11">
        <v>19.13</v>
      </c>
      <c r="G11">
        <v>17.13</v>
      </c>
      <c r="H11">
        <v>0.21</v>
      </c>
      <c r="I11">
        <v>67</v>
      </c>
      <c r="J11">
        <v>278.45999999999998</v>
      </c>
      <c r="K11">
        <v>60.56</v>
      </c>
      <c r="L11">
        <v>3.25</v>
      </c>
      <c r="M11">
        <v>65</v>
      </c>
      <c r="N11">
        <v>74.66</v>
      </c>
      <c r="O11">
        <v>34577.919999999998</v>
      </c>
      <c r="P11">
        <v>295.74</v>
      </c>
      <c r="Q11">
        <v>3699.25</v>
      </c>
      <c r="R11">
        <v>120.91</v>
      </c>
      <c r="S11">
        <v>60.59</v>
      </c>
      <c r="T11">
        <v>30124.07</v>
      </c>
      <c r="U11">
        <v>0.5</v>
      </c>
      <c r="V11">
        <v>0.9</v>
      </c>
      <c r="W11">
        <v>0.27</v>
      </c>
      <c r="X11">
        <v>1.85</v>
      </c>
      <c r="Y11">
        <v>1</v>
      </c>
      <c r="Z11">
        <v>10</v>
      </c>
    </row>
    <row r="12" spans="1:26" x14ac:dyDescent="0.25">
      <c r="A12">
        <v>10</v>
      </c>
      <c r="B12">
        <v>140</v>
      </c>
      <c r="C12" t="s">
        <v>26</v>
      </c>
      <c r="D12">
        <v>3.9952999999999999</v>
      </c>
      <c r="E12">
        <v>25.03</v>
      </c>
      <c r="F12">
        <v>18.940000000000001</v>
      </c>
      <c r="G12">
        <v>18.63</v>
      </c>
      <c r="H12">
        <v>0.22</v>
      </c>
      <c r="I12">
        <v>61</v>
      </c>
      <c r="J12">
        <v>278.95</v>
      </c>
      <c r="K12">
        <v>60.56</v>
      </c>
      <c r="L12">
        <v>3.5</v>
      </c>
      <c r="M12">
        <v>59</v>
      </c>
      <c r="N12">
        <v>74.900000000000006</v>
      </c>
      <c r="O12">
        <v>34638.36</v>
      </c>
      <c r="P12">
        <v>289.5</v>
      </c>
      <c r="Q12">
        <v>3699.42</v>
      </c>
      <c r="R12">
        <v>114.57</v>
      </c>
      <c r="S12">
        <v>60.59</v>
      </c>
      <c r="T12">
        <v>26986.080000000002</v>
      </c>
      <c r="U12">
        <v>0.53</v>
      </c>
      <c r="V12">
        <v>0.91</v>
      </c>
      <c r="W12">
        <v>0.26</v>
      </c>
      <c r="X12">
        <v>1.66</v>
      </c>
      <c r="Y12">
        <v>1</v>
      </c>
      <c r="Z12">
        <v>10</v>
      </c>
    </row>
    <row r="13" spans="1:26" x14ac:dyDescent="0.25">
      <c r="A13">
        <v>11</v>
      </c>
      <c r="B13">
        <v>140</v>
      </c>
      <c r="C13" t="s">
        <v>26</v>
      </c>
      <c r="D13">
        <v>4.1074000000000002</v>
      </c>
      <c r="E13">
        <v>24.35</v>
      </c>
      <c r="F13">
        <v>18.57</v>
      </c>
      <c r="G13">
        <v>20.260000000000002</v>
      </c>
      <c r="H13">
        <v>0.24</v>
      </c>
      <c r="I13">
        <v>55</v>
      </c>
      <c r="J13">
        <v>279.44</v>
      </c>
      <c r="K13">
        <v>60.56</v>
      </c>
      <c r="L13">
        <v>3.75</v>
      </c>
      <c r="M13">
        <v>53</v>
      </c>
      <c r="N13">
        <v>75.14</v>
      </c>
      <c r="O13">
        <v>34698.9</v>
      </c>
      <c r="P13">
        <v>279.43</v>
      </c>
      <c r="Q13">
        <v>3699.17</v>
      </c>
      <c r="R13">
        <v>102.26</v>
      </c>
      <c r="S13">
        <v>60.59</v>
      </c>
      <c r="T13">
        <v>20859.330000000002</v>
      </c>
      <c r="U13">
        <v>0.59</v>
      </c>
      <c r="V13">
        <v>0.93</v>
      </c>
      <c r="W13">
        <v>0.24</v>
      </c>
      <c r="X13">
        <v>1.29</v>
      </c>
      <c r="Y13">
        <v>1</v>
      </c>
      <c r="Z13">
        <v>10</v>
      </c>
    </row>
    <row r="14" spans="1:26" x14ac:dyDescent="0.25">
      <c r="A14">
        <v>12</v>
      </c>
      <c r="B14">
        <v>140</v>
      </c>
      <c r="C14" t="s">
        <v>26</v>
      </c>
      <c r="D14">
        <v>4.1174999999999997</v>
      </c>
      <c r="E14">
        <v>24.29</v>
      </c>
      <c r="F14">
        <v>18.72</v>
      </c>
      <c r="G14">
        <v>22.03</v>
      </c>
      <c r="H14">
        <v>0.25</v>
      </c>
      <c r="I14">
        <v>51</v>
      </c>
      <c r="J14">
        <v>279.94</v>
      </c>
      <c r="K14">
        <v>60.56</v>
      </c>
      <c r="L14">
        <v>4</v>
      </c>
      <c r="M14">
        <v>49</v>
      </c>
      <c r="N14">
        <v>75.38</v>
      </c>
      <c r="O14">
        <v>34759.54</v>
      </c>
      <c r="P14">
        <v>278.77</v>
      </c>
      <c r="Q14">
        <v>3699.04</v>
      </c>
      <c r="R14">
        <v>108.91</v>
      </c>
      <c r="S14">
        <v>60.59</v>
      </c>
      <c r="T14">
        <v>24203.14</v>
      </c>
      <c r="U14">
        <v>0.56000000000000005</v>
      </c>
      <c r="V14">
        <v>0.92</v>
      </c>
      <c r="W14">
        <v>0.21</v>
      </c>
      <c r="X14">
        <v>1.44</v>
      </c>
      <c r="Y14">
        <v>1</v>
      </c>
      <c r="Z14">
        <v>10</v>
      </c>
    </row>
    <row r="15" spans="1:26" x14ac:dyDescent="0.25">
      <c r="A15">
        <v>13</v>
      </c>
      <c r="B15">
        <v>140</v>
      </c>
      <c r="C15" t="s">
        <v>26</v>
      </c>
      <c r="D15">
        <v>4.1432000000000002</v>
      </c>
      <c r="E15">
        <v>24.14</v>
      </c>
      <c r="F15">
        <v>18.73</v>
      </c>
      <c r="G15">
        <v>23.41</v>
      </c>
      <c r="H15">
        <v>0.27</v>
      </c>
      <c r="I15">
        <v>48</v>
      </c>
      <c r="J15">
        <v>280.43</v>
      </c>
      <c r="K15">
        <v>60.56</v>
      </c>
      <c r="L15">
        <v>4.25</v>
      </c>
      <c r="M15">
        <v>46</v>
      </c>
      <c r="N15">
        <v>75.62</v>
      </c>
      <c r="O15">
        <v>34820.269999999997</v>
      </c>
      <c r="P15">
        <v>276.25</v>
      </c>
      <c r="Q15">
        <v>3698.92</v>
      </c>
      <c r="R15">
        <v>108.57</v>
      </c>
      <c r="S15">
        <v>60.59</v>
      </c>
      <c r="T15">
        <v>24048.84</v>
      </c>
      <c r="U15">
        <v>0.56000000000000005</v>
      </c>
      <c r="V15">
        <v>0.92</v>
      </c>
      <c r="W15">
        <v>0.23</v>
      </c>
      <c r="X15">
        <v>1.45</v>
      </c>
      <c r="Y15">
        <v>1</v>
      </c>
      <c r="Z15">
        <v>10</v>
      </c>
    </row>
    <row r="16" spans="1:26" x14ac:dyDescent="0.25">
      <c r="A16">
        <v>14</v>
      </c>
      <c r="B16">
        <v>140</v>
      </c>
      <c r="C16" t="s">
        <v>26</v>
      </c>
      <c r="D16">
        <v>4.2123999999999997</v>
      </c>
      <c r="E16">
        <v>23.74</v>
      </c>
      <c r="F16">
        <v>18.54</v>
      </c>
      <c r="G16">
        <v>25.28</v>
      </c>
      <c r="H16">
        <v>0.28999999999999998</v>
      </c>
      <c r="I16">
        <v>44</v>
      </c>
      <c r="J16">
        <v>280.92</v>
      </c>
      <c r="K16">
        <v>60.56</v>
      </c>
      <c r="L16">
        <v>4.5</v>
      </c>
      <c r="M16">
        <v>42</v>
      </c>
      <c r="N16">
        <v>75.87</v>
      </c>
      <c r="O16">
        <v>34881.089999999997</v>
      </c>
      <c r="P16">
        <v>269.43</v>
      </c>
      <c r="Q16">
        <v>3699.05</v>
      </c>
      <c r="R16">
        <v>101.82</v>
      </c>
      <c r="S16">
        <v>60.59</v>
      </c>
      <c r="T16">
        <v>20693.740000000002</v>
      </c>
      <c r="U16">
        <v>0.6</v>
      </c>
      <c r="V16">
        <v>0.93</v>
      </c>
      <c r="W16">
        <v>0.23</v>
      </c>
      <c r="X16">
        <v>1.26</v>
      </c>
      <c r="Y16">
        <v>1</v>
      </c>
      <c r="Z16">
        <v>10</v>
      </c>
    </row>
    <row r="17" spans="1:26" x14ac:dyDescent="0.25">
      <c r="A17">
        <v>15</v>
      </c>
      <c r="B17">
        <v>140</v>
      </c>
      <c r="C17" t="s">
        <v>26</v>
      </c>
      <c r="D17">
        <v>4.26</v>
      </c>
      <c r="E17">
        <v>23.47</v>
      </c>
      <c r="F17">
        <v>18.43</v>
      </c>
      <c r="G17">
        <v>26.97</v>
      </c>
      <c r="H17">
        <v>0.3</v>
      </c>
      <c r="I17">
        <v>41</v>
      </c>
      <c r="J17">
        <v>281.41000000000003</v>
      </c>
      <c r="K17">
        <v>60.56</v>
      </c>
      <c r="L17">
        <v>4.75</v>
      </c>
      <c r="M17">
        <v>39</v>
      </c>
      <c r="N17">
        <v>76.11</v>
      </c>
      <c r="O17">
        <v>34942.019999999997</v>
      </c>
      <c r="P17">
        <v>264.14</v>
      </c>
      <c r="Q17">
        <v>3698.92</v>
      </c>
      <c r="R17">
        <v>98.25</v>
      </c>
      <c r="S17">
        <v>60.59</v>
      </c>
      <c r="T17">
        <v>18925.64</v>
      </c>
      <c r="U17">
        <v>0.62</v>
      </c>
      <c r="V17">
        <v>0.93</v>
      </c>
      <c r="W17">
        <v>0.23</v>
      </c>
      <c r="X17">
        <v>1.1499999999999999</v>
      </c>
      <c r="Y17">
        <v>1</v>
      </c>
      <c r="Z17">
        <v>10</v>
      </c>
    </row>
    <row r="18" spans="1:26" x14ac:dyDescent="0.25">
      <c r="A18">
        <v>16</v>
      </c>
      <c r="B18">
        <v>140</v>
      </c>
      <c r="C18" t="s">
        <v>26</v>
      </c>
      <c r="D18">
        <v>4.2869999999999999</v>
      </c>
      <c r="E18">
        <v>23.33</v>
      </c>
      <c r="F18">
        <v>18.39</v>
      </c>
      <c r="G18">
        <v>28.29</v>
      </c>
      <c r="H18">
        <v>0.32</v>
      </c>
      <c r="I18">
        <v>39</v>
      </c>
      <c r="J18">
        <v>281.91000000000003</v>
      </c>
      <c r="K18">
        <v>60.56</v>
      </c>
      <c r="L18">
        <v>5</v>
      </c>
      <c r="M18">
        <v>37</v>
      </c>
      <c r="N18">
        <v>76.349999999999994</v>
      </c>
      <c r="O18">
        <v>35003.040000000001</v>
      </c>
      <c r="P18">
        <v>259.39999999999998</v>
      </c>
      <c r="Q18">
        <v>3698.86</v>
      </c>
      <c r="R18">
        <v>96.9</v>
      </c>
      <c r="S18">
        <v>60.59</v>
      </c>
      <c r="T18">
        <v>18261.28</v>
      </c>
      <c r="U18">
        <v>0.63</v>
      </c>
      <c r="V18">
        <v>0.94</v>
      </c>
      <c r="W18">
        <v>0.23</v>
      </c>
      <c r="X18">
        <v>1.1100000000000001</v>
      </c>
      <c r="Y18">
        <v>1</v>
      </c>
      <c r="Z18">
        <v>10</v>
      </c>
    </row>
    <row r="19" spans="1:26" x14ac:dyDescent="0.25">
      <c r="A19">
        <v>17</v>
      </c>
      <c r="B19">
        <v>140</v>
      </c>
      <c r="C19" t="s">
        <v>26</v>
      </c>
      <c r="D19">
        <v>4.3372000000000002</v>
      </c>
      <c r="E19">
        <v>23.06</v>
      </c>
      <c r="F19">
        <v>18.28</v>
      </c>
      <c r="G19">
        <v>30.46</v>
      </c>
      <c r="H19">
        <v>0.33</v>
      </c>
      <c r="I19">
        <v>36</v>
      </c>
      <c r="J19">
        <v>282.39999999999998</v>
      </c>
      <c r="K19">
        <v>60.56</v>
      </c>
      <c r="L19">
        <v>5.25</v>
      </c>
      <c r="M19">
        <v>34</v>
      </c>
      <c r="N19">
        <v>76.599999999999994</v>
      </c>
      <c r="O19">
        <v>35064.15</v>
      </c>
      <c r="P19">
        <v>254.12</v>
      </c>
      <c r="Q19">
        <v>3698.99</v>
      </c>
      <c r="R19">
        <v>93.12</v>
      </c>
      <c r="S19">
        <v>60.59</v>
      </c>
      <c r="T19">
        <v>16384.2</v>
      </c>
      <c r="U19">
        <v>0.65</v>
      </c>
      <c r="V19">
        <v>0.94</v>
      </c>
      <c r="W19">
        <v>0.22</v>
      </c>
      <c r="X19">
        <v>1</v>
      </c>
      <c r="Y19">
        <v>1</v>
      </c>
      <c r="Z19">
        <v>10</v>
      </c>
    </row>
    <row r="20" spans="1:26" x14ac:dyDescent="0.25">
      <c r="A20">
        <v>18</v>
      </c>
      <c r="B20">
        <v>140</v>
      </c>
      <c r="C20" t="s">
        <v>26</v>
      </c>
      <c r="D20">
        <v>4.3625999999999996</v>
      </c>
      <c r="E20">
        <v>22.92</v>
      </c>
      <c r="F20">
        <v>18.25</v>
      </c>
      <c r="G20">
        <v>32.200000000000003</v>
      </c>
      <c r="H20">
        <v>0.35</v>
      </c>
      <c r="I20">
        <v>34</v>
      </c>
      <c r="J20">
        <v>282.89999999999998</v>
      </c>
      <c r="K20">
        <v>60.56</v>
      </c>
      <c r="L20">
        <v>5.5</v>
      </c>
      <c r="M20">
        <v>32</v>
      </c>
      <c r="N20">
        <v>76.849999999999994</v>
      </c>
      <c r="O20">
        <v>35125.370000000003</v>
      </c>
      <c r="P20">
        <v>249.36</v>
      </c>
      <c r="Q20">
        <v>3698.7</v>
      </c>
      <c r="R20">
        <v>92.22</v>
      </c>
      <c r="S20">
        <v>60.59</v>
      </c>
      <c r="T20">
        <v>15944.65</v>
      </c>
      <c r="U20">
        <v>0.66</v>
      </c>
      <c r="V20">
        <v>0.94</v>
      </c>
      <c r="W20">
        <v>0.22</v>
      </c>
      <c r="X20">
        <v>0.97</v>
      </c>
      <c r="Y20">
        <v>1</v>
      </c>
      <c r="Z20">
        <v>10</v>
      </c>
    </row>
    <row r="21" spans="1:26" x14ac:dyDescent="0.25">
      <c r="A21">
        <v>19</v>
      </c>
      <c r="B21">
        <v>140</v>
      </c>
      <c r="C21" t="s">
        <v>26</v>
      </c>
      <c r="D21">
        <v>4.3982000000000001</v>
      </c>
      <c r="E21">
        <v>22.74</v>
      </c>
      <c r="F21">
        <v>18.16</v>
      </c>
      <c r="G21">
        <v>34.06</v>
      </c>
      <c r="H21">
        <v>0.36</v>
      </c>
      <c r="I21">
        <v>32</v>
      </c>
      <c r="J21">
        <v>283.39999999999998</v>
      </c>
      <c r="K21">
        <v>60.56</v>
      </c>
      <c r="L21">
        <v>5.75</v>
      </c>
      <c r="M21">
        <v>29</v>
      </c>
      <c r="N21">
        <v>77.09</v>
      </c>
      <c r="O21">
        <v>35186.68</v>
      </c>
      <c r="P21">
        <v>243.5</v>
      </c>
      <c r="Q21">
        <v>3698.9</v>
      </c>
      <c r="R21">
        <v>89.43</v>
      </c>
      <c r="S21">
        <v>60.59</v>
      </c>
      <c r="T21">
        <v>14560.06</v>
      </c>
      <c r="U21">
        <v>0.68</v>
      </c>
      <c r="V21">
        <v>0.95</v>
      </c>
      <c r="W21">
        <v>0.22</v>
      </c>
      <c r="X21">
        <v>0.89</v>
      </c>
      <c r="Y21">
        <v>1</v>
      </c>
      <c r="Z21">
        <v>10</v>
      </c>
    </row>
    <row r="22" spans="1:26" x14ac:dyDescent="0.25">
      <c r="A22">
        <v>20</v>
      </c>
      <c r="B22">
        <v>140</v>
      </c>
      <c r="C22" t="s">
        <v>26</v>
      </c>
      <c r="D22">
        <v>4.431</v>
      </c>
      <c r="E22">
        <v>22.57</v>
      </c>
      <c r="F22">
        <v>18.100000000000001</v>
      </c>
      <c r="G22">
        <v>36.200000000000003</v>
      </c>
      <c r="H22">
        <v>0.38</v>
      </c>
      <c r="I22">
        <v>30</v>
      </c>
      <c r="J22">
        <v>283.89999999999998</v>
      </c>
      <c r="K22">
        <v>60.56</v>
      </c>
      <c r="L22">
        <v>6</v>
      </c>
      <c r="M22">
        <v>22</v>
      </c>
      <c r="N22">
        <v>77.34</v>
      </c>
      <c r="O22">
        <v>35248.1</v>
      </c>
      <c r="P22">
        <v>238.78</v>
      </c>
      <c r="Q22">
        <v>3698.72</v>
      </c>
      <c r="R22">
        <v>87.14</v>
      </c>
      <c r="S22">
        <v>60.59</v>
      </c>
      <c r="T22">
        <v>13424.84</v>
      </c>
      <c r="U22">
        <v>0.7</v>
      </c>
      <c r="V22">
        <v>0.95</v>
      </c>
      <c r="W22">
        <v>0.22</v>
      </c>
      <c r="X22">
        <v>0.82</v>
      </c>
      <c r="Y22">
        <v>1</v>
      </c>
      <c r="Z22">
        <v>10</v>
      </c>
    </row>
    <row r="23" spans="1:26" x14ac:dyDescent="0.25">
      <c r="A23">
        <v>21</v>
      </c>
      <c r="B23">
        <v>140</v>
      </c>
      <c r="C23" t="s">
        <v>26</v>
      </c>
      <c r="D23">
        <v>4.4455</v>
      </c>
      <c r="E23">
        <v>22.49</v>
      </c>
      <c r="F23">
        <v>18.079999999999998</v>
      </c>
      <c r="G23">
        <v>37.4</v>
      </c>
      <c r="H23">
        <v>0.39</v>
      </c>
      <c r="I23">
        <v>29</v>
      </c>
      <c r="J23">
        <v>284.39999999999998</v>
      </c>
      <c r="K23">
        <v>60.56</v>
      </c>
      <c r="L23">
        <v>6.25</v>
      </c>
      <c r="M23">
        <v>13</v>
      </c>
      <c r="N23">
        <v>77.59</v>
      </c>
      <c r="O23">
        <v>35309.61</v>
      </c>
      <c r="P23">
        <v>235.55</v>
      </c>
      <c r="Q23">
        <v>3698.99</v>
      </c>
      <c r="R23">
        <v>86.06</v>
      </c>
      <c r="S23">
        <v>60.59</v>
      </c>
      <c r="T23">
        <v>12888.05</v>
      </c>
      <c r="U23">
        <v>0.7</v>
      </c>
      <c r="V23">
        <v>0.95</v>
      </c>
      <c r="W23">
        <v>0.23</v>
      </c>
      <c r="X23">
        <v>0.8</v>
      </c>
      <c r="Y23">
        <v>1</v>
      </c>
      <c r="Z23">
        <v>10</v>
      </c>
    </row>
    <row r="24" spans="1:26" x14ac:dyDescent="0.25">
      <c r="A24">
        <v>22</v>
      </c>
      <c r="B24">
        <v>140</v>
      </c>
      <c r="C24" t="s">
        <v>26</v>
      </c>
      <c r="D24">
        <v>4.4574999999999996</v>
      </c>
      <c r="E24">
        <v>22.43</v>
      </c>
      <c r="F24">
        <v>18.07</v>
      </c>
      <c r="G24">
        <v>38.72</v>
      </c>
      <c r="H24">
        <v>0.41</v>
      </c>
      <c r="I24">
        <v>28</v>
      </c>
      <c r="J24">
        <v>284.89</v>
      </c>
      <c r="K24">
        <v>60.56</v>
      </c>
      <c r="L24">
        <v>6.5</v>
      </c>
      <c r="M24">
        <v>5</v>
      </c>
      <c r="N24">
        <v>77.84</v>
      </c>
      <c r="O24">
        <v>35371.22</v>
      </c>
      <c r="P24">
        <v>234.09</v>
      </c>
      <c r="Q24">
        <v>3698.91</v>
      </c>
      <c r="R24">
        <v>85.48</v>
      </c>
      <c r="S24">
        <v>60.59</v>
      </c>
      <c r="T24">
        <v>12604.97</v>
      </c>
      <c r="U24">
        <v>0.71</v>
      </c>
      <c r="V24">
        <v>0.95</v>
      </c>
      <c r="W24">
        <v>0.24</v>
      </c>
      <c r="X24">
        <v>0.79</v>
      </c>
      <c r="Y24">
        <v>1</v>
      </c>
      <c r="Z24">
        <v>10</v>
      </c>
    </row>
    <row r="25" spans="1:26" x14ac:dyDescent="0.25">
      <c r="A25">
        <v>23</v>
      </c>
      <c r="B25">
        <v>140</v>
      </c>
      <c r="C25" t="s">
        <v>26</v>
      </c>
      <c r="D25">
        <v>4.4553000000000003</v>
      </c>
      <c r="E25">
        <v>22.45</v>
      </c>
      <c r="F25">
        <v>18.079999999999998</v>
      </c>
      <c r="G25">
        <v>38.75</v>
      </c>
      <c r="H25">
        <v>0.42</v>
      </c>
      <c r="I25">
        <v>28</v>
      </c>
      <c r="J25">
        <v>285.39</v>
      </c>
      <c r="K25">
        <v>60.56</v>
      </c>
      <c r="L25">
        <v>6.75</v>
      </c>
      <c r="M25">
        <v>0</v>
      </c>
      <c r="N25">
        <v>78.09</v>
      </c>
      <c r="O25">
        <v>35432.93</v>
      </c>
      <c r="P25">
        <v>234.27</v>
      </c>
      <c r="Q25">
        <v>3698.75</v>
      </c>
      <c r="R25">
        <v>85.68</v>
      </c>
      <c r="S25">
        <v>60.59</v>
      </c>
      <c r="T25">
        <v>12706.76</v>
      </c>
      <c r="U25">
        <v>0.71</v>
      </c>
      <c r="V25">
        <v>0.95</v>
      </c>
      <c r="W25">
        <v>0.25</v>
      </c>
      <c r="X25">
        <v>0.81</v>
      </c>
      <c r="Y25">
        <v>1</v>
      </c>
      <c r="Z25">
        <v>10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Z6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55</v>
      </c>
      <c r="C2" t="s">
        <v>26</v>
      </c>
      <c r="D2">
        <v>3.7797000000000001</v>
      </c>
      <c r="E2">
        <v>26.46</v>
      </c>
      <c r="F2">
        <v>21.17</v>
      </c>
      <c r="G2">
        <v>9.48</v>
      </c>
      <c r="H2">
        <v>0.15</v>
      </c>
      <c r="I2">
        <v>134</v>
      </c>
      <c r="J2">
        <v>116.05</v>
      </c>
      <c r="K2">
        <v>43.4</v>
      </c>
      <c r="L2">
        <v>1</v>
      </c>
      <c r="M2">
        <v>132</v>
      </c>
      <c r="N2">
        <v>16.649999999999999</v>
      </c>
      <c r="O2">
        <v>14546.17</v>
      </c>
      <c r="P2">
        <v>184.31</v>
      </c>
      <c r="Q2">
        <v>3699.62</v>
      </c>
      <c r="R2">
        <v>187.67</v>
      </c>
      <c r="S2">
        <v>60.59</v>
      </c>
      <c r="T2">
        <v>63167.93</v>
      </c>
      <c r="U2">
        <v>0.32</v>
      </c>
      <c r="V2">
        <v>0.81</v>
      </c>
      <c r="W2">
        <v>0.38</v>
      </c>
      <c r="X2">
        <v>3.89</v>
      </c>
      <c r="Y2">
        <v>1</v>
      </c>
      <c r="Z2">
        <v>10</v>
      </c>
    </row>
    <row r="3" spans="1:26" x14ac:dyDescent="0.25">
      <c r="A3">
        <v>1</v>
      </c>
      <c r="B3">
        <v>55</v>
      </c>
      <c r="C3" t="s">
        <v>26</v>
      </c>
      <c r="D3">
        <v>4.0953999999999997</v>
      </c>
      <c r="E3">
        <v>24.42</v>
      </c>
      <c r="F3">
        <v>20.04</v>
      </c>
      <c r="G3">
        <v>12.53</v>
      </c>
      <c r="H3">
        <v>0.19</v>
      </c>
      <c r="I3">
        <v>96</v>
      </c>
      <c r="J3">
        <v>116.37</v>
      </c>
      <c r="K3">
        <v>43.4</v>
      </c>
      <c r="L3">
        <v>1.25</v>
      </c>
      <c r="M3">
        <v>94</v>
      </c>
      <c r="N3">
        <v>16.72</v>
      </c>
      <c r="O3">
        <v>14585.96</v>
      </c>
      <c r="P3">
        <v>164.16</v>
      </c>
      <c r="Q3">
        <v>3699.54</v>
      </c>
      <c r="R3">
        <v>150.52000000000001</v>
      </c>
      <c r="S3">
        <v>60.59</v>
      </c>
      <c r="T3">
        <v>44784.639999999999</v>
      </c>
      <c r="U3">
        <v>0.4</v>
      </c>
      <c r="V3">
        <v>0.86</v>
      </c>
      <c r="W3">
        <v>0.32</v>
      </c>
      <c r="X3">
        <v>2.76</v>
      </c>
      <c r="Y3">
        <v>1</v>
      </c>
      <c r="Z3">
        <v>10</v>
      </c>
    </row>
    <row r="4" spans="1:26" x14ac:dyDescent="0.25">
      <c r="A4">
        <v>2</v>
      </c>
      <c r="B4">
        <v>55</v>
      </c>
      <c r="C4" t="s">
        <v>26</v>
      </c>
      <c r="D4">
        <v>4.3121</v>
      </c>
      <c r="E4">
        <v>23.19</v>
      </c>
      <c r="F4">
        <v>19.36</v>
      </c>
      <c r="G4">
        <v>15.91</v>
      </c>
      <c r="H4">
        <v>0.23</v>
      </c>
      <c r="I4">
        <v>73</v>
      </c>
      <c r="J4">
        <v>116.69</v>
      </c>
      <c r="K4">
        <v>43.4</v>
      </c>
      <c r="L4">
        <v>1.5</v>
      </c>
      <c r="M4">
        <v>47</v>
      </c>
      <c r="N4">
        <v>16.79</v>
      </c>
      <c r="O4">
        <v>14625.77</v>
      </c>
      <c r="P4">
        <v>148.41999999999999</v>
      </c>
      <c r="Q4">
        <v>3699.38</v>
      </c>
      <c r="R4">
        <v>127.32</v>
      </c>
      <c r="S4">
        <v>60.59</v>
      </c>
      <c r="T4">
        <v>33297.839999999997</v>
      </c>
      <c r="U4">
        <v>0.48</v>
      </c>
      <c r="V4">
        <v>0.89</v>
      </c>
      <c r="W4">
        <v>0.32</v>
      </c>
      <c r="X4">
        <v>2.08</v>
      </c>
      <c r="Y4">
        <v>1</v>
      </c>
      <c r="Z4">
        <v>10</v>
      </c>
    </row>
    <row r="5" spans="1:26" x14ac:dyDescent="0.25">
      <c r="A5">
        <v>3</v>
      </c>
      <c r="B5">
        <v>55</v>
      </c>
      <c r="C5" t="s">
        <v>26</v>
      </c>
      <c r="D5">
        <v>4.3429000000000002</v>
      </c>
      <c r="E5">
        <v>23.03</v>
      </c>
      <c r="F5">
        <v>19.29</v>
      </c>
      <c r="G5">
        <v>16.78</v>
      </c>
      <c r="H5">
        <v>0.26</v>
      </c>
      <c r="I5">
        <v>69</v>
      </c>
      <c r="J5">
        <v>117.01</v>
      </c>
      <c r="K5">
        <v>43.4</v>
      </c>
      <c r="L5">
        <v>1.75</v>
      </c>
      <c r="M5">
        <v>1</v>
      </c>
      <c r="N5">
        <v>16.86</v>
      </c>
      <c r="O5">
        <v>14665.62</v>
      </c>
      <c r="P5">
        <v>145.54</v>
      </c>
      <c r="Q5">
        <v>3699.24</v>
      </c>
      <c r="R5">
        <v>123.32</v>
      </c>
      <c r="S5">
        <v>60.59</v>
      </c>
      <c r="T5">
        <v>31321.34</v>
      </c>
      <c r="U5">
        <v>0.49</v>
      </c>
      <c r="V5">
        <v>0.89</v>
      </c>
      <c r="W5">
        <v>0.36</v>
      </c>
      <c r="X5">
        <v>2.0099999999999998</v>
      </c>
      <c r="Y5">
        <v>1</v>
      </c>
      <c r="Z5">
        <v>10</v>
      </c>
    </row>
    <row r="6" spans="1:26" x14ac:dyDescent="0.25">
      <c r="A6">
        <v>4</v>
      </c>
      <c r="B6">
        <v>55</v>
      </c>
      <c r="C6" t="s">
        <v>26</v>
      </c>
      <c r="D6">
        <v>4.3423999999999996</v>
      </c>
      <c r="E6">
        <v>23.03</v>
      </c>
      <c r="F6">
        <v>19.3</v>
      </c>
      <c r="G6">
        <v>16.78</v>
      </c>
      <c r="H6">
        <v>0.3</v>
      </c>
      <c r="I6">
        <v>69</v>
      </c>
      <c r="J6">
        <v>117.34</v>
      </c>
      <c r="K6">
        <v>43.4</v>
      </c>
      <c r="L6">
        <v>2</v>
      </c>
      <c r="M6">
        <v>0</v>
      </c>
      <c r="N6">
        <v>16.940000000000001</v>
      </c>
      <c r="O6">
        <v>14705.49</v>
      </c>
      <c r="P6">
        <v>145.96</v>
      </c>
      <c r="Q6">
        <v>3699.27</v>
      </c>
      <c r="R6">
        <v>123.36</v>
      </c>
      <c r="S6">
        <v>60.59</v>
      </c>
      <c r="T6">
        <v>31341.24</v>
      </c>
      <c r="U6">
        <v>0.49</v>
      </c>
      <c r="V6">
        <v>0.89</v>
      </c>
      <c r="W6">
        <v>0.37</v>
      </c>
      <c r="X6">
        <v>2.02</v>
      </c>
      <c r="Y6">
        <v>1</v>
      </c>
      <c r="Z6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Z309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100</v>
      </c>
      <c r="C2" t="s">
        <v>26</v>
      </c>
      <c r="D2">
        <v>2.7858000000000001</v>
      </c>
      <c r="E2">
        <v>35.9</v>
      </c>
      <c r="F2">
        <v>24.24</v>
      </c>
      <c r="G2">
        <v>6.19</v>
      </c>
      <c r="H2">
        <v>0.09</v>
      </c>
      <c r="I2">
        <v>235</v>
      </c>
      <c r="J2">
        <v>194.77</v>
      </c>
      <c r="K2">
        <v>54.38</v>
      </c>
      <c r="L2">
        <v>1</v>
      </c>
      <c r="M2">
        <v>233</v>
      </c>
      <c r="N2">
        <v>39.4</v>
      </c>
      <c r="O2">
        <v>24256.19</v>
      </c>
      <c r="P2">
        <v>323.70999999999998</v>
      </c>
      <c r="Q2">
        <v>3700.5</v>
      </c>
      <c r="R2">
        <v>288.35000000000002</v>
      </c>
      <c r="S2">
        <v>60.59</v>
      </c>
      <c r="T2">
        <v>113006.5</v>
      </c>
      <c r="U2">
        <v>0.21</v>
      </c>
      <c r="V2">
        <v>0.71</v>
      </c>
      <c r="W2">
        <v>0.53</v>
      </c>
      <c r="X2">
        <v>6.96</v>
      </c>
      <c r="Y2">
        <v>1</v>
      </c>
      <c r="Z2">
        <v>10</v>
      </c>
    </row>
    <row r="3" spans="1:26" x14ac:dyDescent="0.25">
      <c r="A3">
        <v>1</v>
      </c>
      <c r="B3">
        <v>100</v>
      </c>
      <c r="C3" t="s">
        <v>26</v>
      </c>
      <c r="D3">
        <v>3.1968000000000001</v>
      </c>
      <c r="E3">
        <v>31.28</v>
      </c>
      <c r="F3">
        <v>22.19</v>
      </c>
      <c r="G3">
        <v>7.88</v>
      </c>
      <c r="H3">
        <v>0.11</v>
      </c>
      <c r="I3">
        <v>169</v>
      </c>
      <c r="J3">
        <v>195.16</v>
      </c>
      <c r="K3">
        <v>54.38</v>
      </c>
      <c r="L3">
        <v>1.25</v>
      </c>
      <c r="M3">
        <v>167</v>
      </c>
      <c r="N3">
        <v>39.53</v>
      </c>
      <c r="O3">
        <v>24303.87</v>
      </c>
      <c r="P3">
        <v>291.14</v>
      </c>
      <c r="Q3">
        <v>3700.01</v>
      </c>
      <c r="R3">
        <v>220.73</v>
      </c>
      <c r="S3">
        <v>60.59</v>
      </c>
      <c r="T3">
        <v>79525.16</v>
      </c>
      <c r="U3">
        <v>0.27</v>
      </c>
      <c r="V3">
        <v>0.78</v>
      </c>
      <c r="W3">
        <v>0.44</v>
      </c>
      <c r="X3">
        <v>4.91</v>
      </c>
      <c r="Y3">
        <v>1</v>
      </c>
      <c r="Z3">
        <v>10</v>
      </c>
    </row>
    <row r="4" spans="1:26" x14ac:dyDescent="0.25">
      <c r="A4">
        <v>2</v>
      </c>
      <c r="B4">
        <v>100</v>
      </c>
      <c r="C4" t="s">
        <v>26</v>
      </c>
      <c r="D4">
        <v>3.4883000000000002</v>
      </c>
      <c r="E4">
        <v>28.67</v>
      </c>
      <c r="F4">
        <v>21.06</v>
      </c>
      <c r="G4">
        <v>9.64</v>
      </c>
      <c r="H4">
        <v>0.14000000000000001</v>
      </c>
      <c r="I4">
        <v>131</v>
      </c>
      <c r="J4">
        <v>195.55</v>
      </c>
      <c r="K4">
        <v>54.38</v>
      </c>
      <c r="L4">
        <v>1.5</v>
      </c>
      <c r="M4">
        <v>129</v>
      </c>
      <c r="N4">
        <v>39.67</v>
      </c>
      <c r="O4">
        <v>24351.61</v>
      </c>
      <c r="P4">
        <v>270.99</v>
      </c>
      <c r="Q4">
        <v>3698.97</v>
      </c>
      <c r="R4">
        <v>183.84</v>
      </c>
      <c r="S4">
        <v>60.59</v>
      </c>
      <c r="T4">
        <v>61272.24</v>
      </c>
      <c r="U4">
        <v>0.33</v>
      </c>
      <c r="V4">
        <v>0.82</v>
      </c>
      <c r="W4">
        <v>0.37</v>
      </c>
      <c r="X4">
        <v>3.78</v>
      </c>
      <c r="Y4">
        <v>1</v>
      </c>
      <c r="Z4">
        <v>10</v>
      </c>
    </row>
    <row r="5" spans="1:26" x14ac:dyDescent="0.25">
      <c r="A5">
        <v>3</v>
      </c>
      <c r="B5">
        <v>100</v>
      </c>
      <c r="C5" t="s">
        <v>26</v>
      </c>
      <c r="D5">
        <v>3.7006999999999999</v>
      </c>
      <c r="E5">
        <v>27.02</v>
      </c>
      <c r="F5">
        <v>20.34</v>
      </c>
      <c r="G5">
        <v>11.41</v>
      </c>
      <c r="H5">
        <v>0.16</v>
      </c>
      <c r="I5">
        <v>107</v>
      </c>
      <c r="J5">
        <v>195.93</v>
      </c>
      <c r="K5">
        <v>54.38</v>
      </c>
      <c r="L5">
        <v>1.75</v>
      </c>
      <c r="M5">
        <v>105</v>
      </c>
      <c r="N5">
        <v>39.81</v>
      </c>
      <c r="O5">
        <v>24399.39</v>
      </c>
      <c r="P5">
        <v>256.83</v>
      </c>
      <c r="Q5">
        <v>3699.14</v>
      </c>
      <c r="R5">
        <v>160.49</v>
      </c>
      <c r="S5">
        <v>60.59</v>
      </c>
      <c r="T5">
        <v>49716.74</v>
      </c>
      <c r="U5">
        <v>0.38</v>
      </c>
      <c r="V5">
        <v>0.85</v>
      </c>
      <c r="W5">
        <v>0.34</v>
      </c>
      <c r="X5">
        <v>3.06</v>
      </c>
      <c r="Y5">
        <v>1</v>
      </c>
      <c r="Z5">
        <v>10</v>
      </c>
    </row>
    <row r="6" spans="1:26" x14ac:dyDescent="0.25">
      <c r="A6">
        <v>4</v>
      </c>
      <c r="B6">
        <v>100</v>
      </c>
      <c r="C6" t="s">
        <v>26</v>
      </c>
      <c r="D6">
        <v>3.8795000000000002</v>
      </c>
      <c r="E6">
        <v>25.78</v>
      </c>
      <c r="F6">
        <v>19.8</v>
      </c>
      <c r="G6">
        <v>13.35</v>
      </c>
      <c r="H6">
        <v>0.18</v>
      </c>
      <c r="I6">
        <v>89</v>
      </c>
      <c r="J6">
        <v>196.32</v>
      </c>
      <c r="K6">
        <v>54.38</v>
      </c>
      <c r="L6">
        <v>2</v>
      </c>
      <c r="M6">
        <v>87</v>
      </c>
      <c r="N6">
        <v>39.950000000000003</v>
      </c>
      <c r="O6">
        <v>24447.22</v>
      </c>
      <c r="P6">
        <v>244.81</v>
      </c>
      <c r="Q6">
        <v>3698.9</v>
      </c>
      <c r="R6">
        <v>142.88999999999999</v>
      </c>
      <c r="S6">
        <v>60.59</v>
      </c>
      <c r="T6">
        <v>41007.46</v>
      </c>
      <c r="U6">
        <v>0.42</v>
      </c>
      <c r="V6">
        <v>0.87</v>
      </c>
      <c r="W6">
        <v>0.3</v>
      </c>
      <c r="X6">
        <v>2.52</v>
      </c>
      <c r="Y6">
        <v>1</v>
      </c>
      <c r="Z6">
        <v>10</v>
      </c>
    </row>
    <row r="7" spans="1:26" x14ac:dyDescent="0.25">
      <c r="A7">
        <v>5</v>
      </c>
      <c r="B7">
        <v>100</v>
      </c>
      <c r="C7" t="s">
        <v>26</v>
      </c>
      <c r="D7">
        <v>4.0195999999999996</v>
      </c>
      <c r="E7">
        <v>24.88</v>
      </c>
      <c r="F7">
        <v>19.41</v>
      </c>
      <c r="G7">
        <v>15.32</v>
      </c>
      <c r="H7">
        <v>0.2</v>
      </c>
      <c r="I7">
        <v>76</v>
      </c>
      <c r="J7">
        <v>196.71</v>
      </c>
      <c r="K7">
        <v>54.38</v>
      </c>
      <c r="L7">
        <v>2.25</v>
      </c>
      <c r="M7">
        <v>74</v>
      </c>
      <c r="N7">
        <v>40.08</v>
      </c>
      <c r="O7">
        <v>24495.09</v>
      </c>
      <c r="P7">
        <v>234.47</v>
      </c>
      <c r="Q7">
        <v>3698.91</v>
      </c>
      <c r="R7">
        <v>129.68</v>
      </c>
      <c r="S7">
        <v>60.59</v>
      </c>
      <c r="T7">
        <v>34463.269999999997</v>
      </c>
      <c r="U7">
        <v>0.47</v>
      </c>
      <c r="V7">
        <v>0.89</v>
      </c>
      <c r="W7">
        <v>0.28999999999999998</v>
      </c>
      <c r="X7">
        <v>2.13</v>
      </c>
      <c r="Y7">
        <v>1</v>
      </c>
      <c r="Z7">
        <v>10</v>
      </c>
    </row>
    <row r="8" spans="1:26" x14ac:dyDescent="0.25">
      <c r="A8">
        <v>6</v>
      </c>
      <c r="B8">
        <v>100</v>
      </c>
      <c r="C8" t="s">
        <v>26</v>
      </c>
      <c r="D8">
        <v>4.1349</v>
      </c>
      <c r="E8">
        <v>24.18</v>
      </c>
      <c r="F8">
        <v>19.100000000000001</v>
      </c>
      <c r="G8">
        <v>17.36</v>
      </c>
      <c r="H8">
        <v>0.23</v>
      </c>
      <c r="I8">
        <v>66</v>
      </c>
      <c r="J8">
        <v>197.1</v>
      </c>
      <c r="K8">
        <v>54.38</v>
      </c>
      <c r="L8">
        <v>2.5</v>
      </c>
      <c r="M8">
        <v>64</v>
      </c>
      <c r="N8">
        <v>40.22</v>
      </c>
      <c r="O8">
        <v>24543.01</v>
      </c>
      <c r="P8">
        <v>225.52</v>
      </c>
      <c r="Q8">
        <v>3698.78</v>
      </c>
      <c r="R8">
        <v>119.9</v>
      </c>
      <c r="S8">
        <v>60.59</v>
      </c>
      <c r="T8">
        <v>29625.63</v>
      </c>
      <c r="U8">
        <v>0.51</v>
      </c>
      <c r="V8">
        <v>0.9</v>
      </c>
      <c r="W8">
        <v>0.27</v>
      </c>
      <c r="X8">
        <v>1.82</v>
      </c>
      <c r="Y8">
        <v>1</v>
      </c>
      <c r="Z8">
        <v>10</v>
      </c>
    </row>
    <row r="9" spans="1:26" x14ac:dyDescent="0.25">
      <c r="A9">
        <v>7</v>
      </c>
      <c r="B9">
        <v>100</v>
      </c>
      <c r="C9" t="s">
        <v>26</v>
      </c>
      <c r="D9">
        <v>4.2417999999999996</v>
      </c>
      <c r="E9">
        <v>23.58</v>
      </c>
      <c r="F9">
        <v>18.8</v>
      </c>
      <c r="G9">
        <v>19.45</v>
      </c>
      <c r="H9">
        <v>0.25</v>
      </c>
      <c r="I9">
        <v>58</v>
      </c>
      <c r="J9">
        <v>197.49</v>
      </c>
      <c r="K9">
        <v>54.38</v>
      </c>
      <c r="L9">
        <v>2.75</v>
      </c>
      <c r="M9">
        <v>56</v>
      </c>
      <c r="N9">
        <v>40.36</v>
      </c>
      <c r="O9">
        <v>24590.98</v>
      </c>
      <c r="P9">
        <v>215.93</v>
      </c>
      <c r="Q9">
        <v>3698.88</v>
      </c>
      <c r="R9">
        <v>109.98</v>
      </c>
      <c r="S9">
        <v>60.59</v>
      </c>
      <c r="T9">
        <v>24707.21</v>
      </c>
      <c r="U9">
        <v>0.55000000000000004</v>
      </c>
      <c r="V9">
        <v>0.92</v>
      </c>
      <c r="W9">
        <v>0.26</v>
      </c>
      <c r="X9">
        <v>1.53</v>
      </c>
      <c r="Y9">
        <v>1</v>
      </c>
      <c r="Z9">
        <v>10</v>
      </c>
    </row>
    <row r="10" spans="1:26" x14ac:dyDescent="0.25">
      <c r="A10">
        <v>8</v>
      </c>
      <c r="B10">
        <v>100</v>
      </c>
      <c r="C10" t="s">
        <v>26</v>
      </c>
      <c r="D10">
        <v>4.3026</v>
      </c>
      <c r="E10">
        <v>23.24</v>
      </c>
      <c r="F10">
        <v>18.739999999999998</v>
      </c>
      <c r="G10">
        <v>22.05</v>
      </c>
      <c r="H10">
        <v>0.27</v>
      </c>
      <c r="I10">
        <v>51</v>
      </c>
      <c r="J10">
        <v>197.88</v>
      </c>
      <c r="K10">
        <v>54.38</v>
      </c>
      <c r="L10">
        <v>3</v>
      </c>
      <c r="M10">
        <v>49</v>
      </c>
      <c r="N10">
        <v>40.5</v>
      </c>
      <c r="O10">
        <v>24639</v>
      </c>
      <c r="P10">
        <v>209.18</v>
      </c>
      <c r="Q10">
        <v>3699.01</v>
      </c>
      <c r="R10">
        <v>109.58</v>
      </c>
      <c r="S10">
        <v>60.59</v>
      </c>
      <c r="T10">
        <v>24538.3</v>
      </c>
      <c r="U10">
        <v>0.55000000000000004</v>
      </c>
      <c r="V10">
        <v>0.92</v>
      </c>
      <c r="W10">
        <v>0.21</v>
      </c>
      <c r="X10">
        <v>1.46</v>
      </c>
      <c r="Y10">
        <v>1</v>
      </c>
      <c r="Z10">
        <v>10</v>
      </c>
    </row>
    <row r="11" spans="1:26" x14ac:dyDescent="0.25">
      <c r="A11">
        <v>9</v>
      </c>
      <c r="B11">
        <v>100</v>
      </c>
      <c r="C11" t="s">
        <v>26</v>
      </c>
      <c r="D11">
        <v>4.3613999999999997</v>
      </c>
      <c r="E11">
        <v>22.93</v>
      </c>
      <c r="F11">
        <v>18.62</v>
      </c>
      <c r="G11">
        <v>24.29</v>
      </c>
      <c r="H11">
        <v>0.28999999999999998</v>
      </c>
      <c r="I11">
        <v>46</v>
      </c>
      <c r="J11">
        <v>198.27</v>
      </c>
      <c r="K11">
        <v>54.38</v>
      </c>
      <c r="L11">
        <v>3.25</v>
      </c>
      <c r="M11">
        <v>44</v>
      </c>
      <c r="N11">
        <v>40.64</v>
      </c>
      <c r="O11">
        <v>24687.06</v>
      </c>
      <c r="P11">
        <v>202.36</v>
      </c>
      <c r="Q11">
        <v>3698.93</v>
      </c>
      <c r="R11">
        <v>104.59</v>
      </c>
      <c r="S11">
        <v>60.59</v>
      </c>
      <c r="T11">
        <v>22071.91</v>
      </c>
      <c r="U11">
        <v>0.57999999999999996</v>
      </c>
      <c r="V11">
        <v>0.92</v>
      </c>
      <c r="W11">
        <v>0.24</v>
      </c>
      <c r="X11">
        <v>1.34</v>
      </c>
      <c r="Y11">
        <v>1</v>
      </c>
      <c r="Z11">
        <v>10</v>
      </c>
    </row>
    <row r="12" spans="1:26" x14ac:dyDescent="0.25">
      <c r="A12">
        <v>10</v>
      </c>
      <c r="B12">
        <v>100</v>
      </c>
      <c r="C12" t="s">
        <v>26</v>
      </c>
      <c r="D12">
        <v>4.4337999999999997</v>
      </c>
      <c r="E12">
        <v>22.55</v>
      </c>
      <c r="F12">
        <v>18.440000000000001</v>
      </c>
      <c r="G12">
        <v>26.99</v>
      </c>
      <c r="H12">
        <v>0.31</v>
      </c>
      <c r="I12">
        <v>41</v>
      </c>
      <c r="J12">
        <v>198.66</v>
      </c>
      <c r="K12">
        <v>54.38</v>
      </c>
      <c r="L12">
        <v>3.5</v>
      </c>
      <c r="M12">
        <v>32</v>
      </c>
      <c r="N12">
        <v>40.78</v>
      </c>
      <c r="O12">
        <v>24735.17</v>
      </c>
      <c r="P12">
        <v>194.1</v>
      </c>
      <c r="Q12">
        <v>3698.76</v>
      </c>
      <c r="R12">
        <v>98.29</v>
      </c>
      <c r="S12">
        <v>60.59</v>
      </c>
      <c r="T12">
        <v>18944.39</v>
      </c>
      <c r="U12">
        <v>0.62</v>
      </c>
      <c r="V12">
        <v>0.93</v>
      </c>
      <c r="W12">
        <v>0.24</v>
      </c>
      <c r="X12">
        <v>1.17</v>
      </c>
      <c r="Y12">
        <v>1</v>
      </c>
      <c r="Z12">
        <v>10</v>
      </c>
    </row>
    <row r="13" spans="1:26" x14ac:dyDescent="0.25">
      <c r="A13">
        <v>11</v>
      </c>
      <c r="B13">
        <v>100</v>
      </c>
      <c r="C13" t="s">
        <v>26</v>
      </c>
      <c r="D13">
        <v>4.4546999999999999</v>
      </c>
      <c r="E13">
        <v>22.45</v>
      </c>
      <c r="F13">
        <v>18.41</v>
      </c>
      <c r="G13">
        <v>28.33</v>
      </c>
      <c r="H13">
        <v>0.33</v>
      </c>
      <c r="I13">
        <v>39</v>
      </c>
      <c r="J13">
        <v>199.05</v>
      </c>
      <c r="K13">
        <v>54.38</v>
      </c>
      <c r="L13">
        <v>3.75</v>
      </c>
      <c r="M13">
        <v>9</v>
      </c>
      <c r="N13">
        <v>40.92</v>
      </c>
      <c r="O13">
        <v>24783.33</v>
      </c>
      <c r="P13">
        <v>189.29</v>
      </c>
      <c r="Q13">
        <v>3698.76</v>
      </c>
      <c r="R13">
        <v>96.39</v>
      </c>
      <c r="S13">
        <v>60.59</v>
      </c>
      <c r="T13">
        <v>18006.939999999999</v>
      </c>
      <c r="U13">
        <v>0.63</v>
      </c>
      <c r="V13">
        <v>0.94</v>
      </c>
      <c r="W13">
        <v>0.27</v>
      </c>
      <c r="X13">
        <v>1.1399999999999999</v>
      </c>
      <c r="Y13">
        <v>1</v>
      </c>
      <c r="Z13">
        <v>10</v>
      </c>
    </row>
    <row r="14" spans="1:26" x14ac:dyDescent="0.25">
      <c r="A14">
        <v>12</v>
      </c>
      <c r="B14">
        <v>100</v>
      </c>
      <c r="C14" t="s">
        <v>26</v>
      </c>
      <c r="D14">
        <v>4.468</v>
      </c>
      <c r="E14">
        <v>22.38</v>
      </c>
      <c r="F14">
        <v>18.39</v>
      </c>
      <c r="G14">
        <v>29.03</v>
      </c>
      <c r="H14">
        <v>0.36</v>
      </c>
      <c r="I14">
        <v>38</v>
      </c>
      <c r="J14">
        <v>199.44</v>
      </c>
      <c r="K14">
        <v>54.38</v>
      </c>
      <c r="L14">
        <v>4</v>
      </c>
      <c r="M14">
        <v>0</v>
      </c>
      <c r="N14">
        <v>41.06</v>
      </c>
      <c r="O14">
        <v>24831.54</v>
      </c>
      <c r="P14">
        <v>189</v>
      </c>
      <c r="Q14">
        <v>3699.06</v>
      </c>
      <c r="R14">
        <v>95.32</v>
      </c>
      <c r="S14">
        <v>60.59</v>
      </c>
      <c r="T14">
        <v>17477.150000000001</v>
      </c>
      <c r="U14">
        <v>0.64</v>
      </c>
      <c r="V14">
        <v>0.94</v>
      </c>
      <c r="W14">
        <v>0.27</v>
      </c>
      <c r="X14">
        <v>1.1100000000000001</v>
      </c>
      <c r="Y14">
        <v>1</v>
      </c>
      <c r="Z14">
        <v>10</v>
      </c>
    </row>
    <row r="15" spans="1:26" x14ac:dyDescent="0.25">
      <c r="A15">
        <v>0</v>
      </c>
      <c r="B15">
        <v>140</v>
      </c>
      <c r="C15" t="s">
        <v>26</v>
      </c>
      <c r="D15">
        <v>2.0695000000000001</v>
      </c>
      <c r="E15">
        <v>48.32</v>
      </c>
      <c r="F15">
        <v>27.61</v>
      </c>
      <c r="G15">
        <v>4.8600000000000003</v>
      </c>
      <c r="H15">
        <v>0.06</v>
      </c>
      <c r="I15">
        <v>341</v>
      </c>
      <c r="J15">
        <v>274.08999999999997</v>
      </c>
      <c r="K15">
        <v>60.56</v>
      </c>
      <c r="L15">
        <v>1</v>
      </c>
      <c r="M15">
        <v>339</v>
      </c>
      <c r="N15">
        <v>72.53</v>
      </c>
      <c r="O15">
        <v>34038.11</v>
      </c>
      <c r="P15">
        <v>468.01</v>
      </c>
      <c r="Q15">
        <v>3700.13</v>
      </c>
      <c r="R15">
        <v>399.39</v>
      </c>
      <c r="S15">
        <v>60.59</v>
      </c>
      <c r="T15">
        <v>167993.83</v>
      </c>
      <c r="U15">
        <v>0.15</v>
      </c>
      <c r="V15">
        <v>0.62</v>
      </c>
      <c r="W15">
        <v>0.71</v>
      </c>
      <c r="X15">
        <v>10.33</v>
      </c>
      <c r="Y15">
        <v>1</v>
      </c>
      <c r="Z15">
        <v>10</v>
      </c>
    </row>
    <row r="16" spans="1:26" x14ac:dyDescent="0.25">
      <c r="A16">
        <v>1</v>
      </c>
      <c r="B16">
        <v>140</v>
      </c>
      <c r="C16" t="s">
        <v>26</v>
      </c>
      <c r="D16">
        <v>2.5203000000000002</v>
      </c>
      <c r="E16">
        <v>39.68</v>
      </c>
      <c r="F16">
        <v>24.35</v>
      </c>
      <c r="G16">
        <v>6.14</v>
      </c>
      <c r="H16">
        <v>0.08</v>
      </c>
      <c r="I16">
        <v>238</v>
      </c>
      <c r="J16">
        <v>274.57</v>
      </c>
      <c r="K16">
        <v>60.56</v>
      </c>
      <c r="L16">
        <v>1.25</v>
      </c>
      <c r="M16">
        <v>236</v>
      </c>
      <c r="N16">
        <v>72.760000000000005</v>
      </c>
      <c r="O16">
        <v>34097.72</v>
      </c>
      <c r="P16">
        <v>408.82</v>
      </c>
      <c r="Q16">
        <v>3700.51</v>
      </c>
      <c r="R16">
        <v>291.75</v>
      </c>
      <c r="S16">
        <v>60.59</v>
      </c>
      <c r="T16">
        <v>114690.12</v>
      </c>
      <c r="U16">
        <v>0.21</v>
      </c>
      <c r="V16">
        <v>0.71</v>
      </c>
      <c r="W16">
        <v>0.54</v>
      </c>
      <c r="X16">
        <v>7.06</v>
      </c>
      <c r="Y16">
        <v>1</v>
      </c>
      <c r="Z16">
        <v>10</v>
      </c>
    </row>
    <row r="17" spans="1:26" x14ac:dyDescent="0.25">
      <c r="A17">
        <v>2</v>
      </c>
      <c r="B17">
        <v>140</v>
      </c>
      <c r="C17" t="s">
        <v>26</v>
      </c>
      <c r="D17">
        <v>2.8559000000000001</v>
      </c>
      <c r="E17">
        <v>35.020000000000003</v>
      </c>
      <c r="F17">
        <v>22.61</v>
      </c>
      <c r="G17">
        <v>7.45</v>
      </c>
      <c r="H17">
        <v>0.1</v>
      </c>
      <c r="I17">
        <v>182</v>
      </c>
      <c r="J17">
        <v>275.05</v>
      </c>
      <c r="K17">
        <v>60.56</v>
      </c>
      <c r="L17">
        <v>1.5</v>
      </c>
      <c r="M17">
        <v>180</v>
      </c>
      <c r="N17">
        <v>73</v>
      </c>
      <c r="O17">
        <v>34157.42</v>
      </c>
      <c r="P17">
        <v>375.97</v>
      </c>
      <c r="Q17">
        <v>3699.46</v>
      </c>
      <c r="R17">
        <v>234.65</v>
      </c>
      <c r="S17">
        <v>60.59</v>
      </c>
      <c r="T17">
        <v>86418.08</v>
      </c>
      <c r="U17">
        <v>0.26</v>
      </c>
      <c r="V17">
        <v>0.76</v>
      </c>
      <c r="W17">
        <v>0.46</v>
      </c>
      <c r="X17">
        <v>5.33</v>
      </c>
      <c r="Y17">
        <v>1</v>
      </c>
      <c r="Z17">
        <v>10</v>
      </c>
    </row>
    <row r="18" spans="1:26" x14ac:dyDescent="0.25">
      <c r="A18">
        <v>3</v>
      </c>
      <c r="B18">
        <v>140</v>
      </c>
      <c r="C18" t="s">
        <v>26</v>
      </c>
      <c r="D18">
        <v>3.1036999999999999</v>
      </c>
      <c r="E18">
        <v>32.22</v>
      </c>
      <c r="F18">
        <v>21.59</v>
      </c>
      <c r="G18">
        <v>8.75</v>
      </c>
      <c r="H18">
        <v>0.11</v>
      </c>
      <c r="I18">
        <v>148</v>
      </c>
      <c r="J18">
        <v>275.54000000000002</v>
      </c>
      <c r="K18">
        <v>60.56</v>
      </c>
      <c r="L18">
        <v>1.75</v>
      </c>
      <c r="M18">
        <v>146</v>
      </c>
      <c r="N18">
        <v>73.23</v>
      </c>
      <c r="O18">
        <v>34217.22</v>
      </c>
      <c r="P18">
        <v>355.64</v>
      </c>
      <c r="Q18">
        <v>3699.82</v>
      </c>
      <c r="R18">
        <v>201.6</v>
      </c>
      <c r="S18">
        <v>60.59</v>
      </c>
      <c r="T18">
        <v>70065.77</v>
      </c>
      <c r="U18">
        <v>0.3</v>
      </c>
      <c r="V18">
        <v>0.8</v>
      </c>
      <c r="W18">
        <v>0.39</v>
      </c>
      <c r="X18">
        <v>4.3099999999999996</v>
      </c>
      <c r="Y18">
        <v>1</v>
      </c>
      <c r="Z18">
        <v>10</v>
      </c>
    </row>
    <row r="19" spans="1:26" x14ac:dyDescent="0.25">
      <c r="A19">
        <v>4</v>
      </c>
      <c r="B19">
        <v>140</v>
      </c>
      <c r="C19" t="s">
        <v>26</v>
      </c>
      <c r="D19">
        <v>3.3083999999999998</v>
      </c>
      <c r="E19">
        <v>30.23</v>
      </c>
      <c r="F19">
        <v>20.85</v>
      </c>
      <c r="G19">
        <v>10.09</v>
      </c>
      <c r="H19">
        <v>0.13</v>
      </c>
      <c r="I19">
        <v>124</v>
      </c>
      <c r="J19">
        <v>276.02</v>
      </c>
      <c r="K19">
        <v>60.56</v>
      </c>
      <c r="L19">
        <v>2</v>
      </c>
      <c r="M19">
        <v>122</v>
      </c>
      <c r="N19">
        <v>73.47</v>
      </c>
      <c r="O19">
        <v>34277.1</v>
      </c>
      <c r="P19">
        <v>340.13</v>
      </c>
      <c r="Q19">
        <v>3699.29</v>
      </c>
      <c r="R19">
        <v>177.21</v>
      </c>
      <c r="S19">
        <v>60.59</v>
      </c>
      <c r="T19">
        <v>57987.77</v>
      </c>
      <c r="U19">
        <v>0.34</v>
      </c>
      <c r="V19">
        <v>0.83</v>
      </c>
      <c r="W19">
        <v>0.36</v>
      </c>
      <c r="X19">
        <v>3.57</v>
      </c>
      <c r="Y19">
        <v>1</v>
      </c>
      <c r="Z19">
        <v>10</v>
      </c>
    </row>
    <row r="20" spans="1:26" x14ac:dyDescent="0.25">
      <c r="A20">
        <v>5</v>
      </c>
      <c r="B20">
        <v>140</v>
      </c>
      <c r="C20" t="s">
        <v>26</v>
      </c>
      <c r="D20">
        <v>3.4802</v>
      </c>
      <c r="E20">
        <v>28.73</v>
      </c>
      <c r="F20">
        <v>20.3</v>
      </c>
      <c r="G20">
        <v>11.49</v>
      </c>
      <c r="H20">
        <v>0.14000000000000001</v>
      </c>
      <c r="I20">
        <v>106</v>
      </c>
      <c r="J20">
        <v>276.51</v>
      </c>
      <c r="K20">
        <v>60.56</v>
      </c>
      <c r="L20">
        <v>2.25</v>
      </c>
      <c r="M20">
        <v>104</v>
      </c>
      <c r="N20">
        <v>73.709999999999994</v>
      </c>
      <c r="O20">
        <v>34337.08</v>
      </c>
      <c r="P20">
        <v>327.48</v>
      </c>
      <c r="Q20">
        <v>3699.43</v>
      </c>
      <c r="R20">
        <v>158.97</v>
      </c>
      <c r="S20">
        <v>60.59</v>
      </c>
      <c r="T20">
        <v>48959.13</v>
      </c>
      <c r="U20">
        <v>0.38</v>
      </c>
      <c r="V20">
        <v>0.85</v>
      </c>
      <c r="W20">
        <v>0.33</v>
      </c>
      <c r="X20">
        <v>3.02</v>
      </c>
      <c r="Y20">
        <v>1</v>
      </c>
      <c r="Z20">
        <v>10</v>
      </c>
    </row>
    <row r="21" spans="1:26" x14ac:dyDescent="0.25">
      <c r="A21">
        <v>6</v>
      </c>
      <c r="B21">
        <v>140</v>
      </c>
      <c r="C21" t="s">
        <v>26</v>
      </c>
      <c r="D21">
        <v>3.6132</v>
      </c>
      <c r="E21">
        <v>27.68</v>
      </c>
      <c r="F21">
        <v>19.920000000000002</v>
      </c>
      <c r="G21">
        <v>12.85</v>
      </c>
      <c r="H21">
        <v>0.16</v>
      </c>
      <c r="I21">
        <v>93</v>
      </c>
      <c r="J21">
        <v>277</v>
      </c>
      <c r="K21">
        <v>60.56</v>
      </c>
      <c r="L21">
        <v>2.5</v>
      </c>
      <c r="M21">
        <v>91</v>
      </c>
      <c r="N21">
        <v>73.94</v>
      </c>
      <c r="O21">
        <v>34397.15</v>
      </c>
      <c r="P21">
        <v>318.18</v>
      </c>
      <c r="Q21">
        <v>3699.4</v>
      </c>
      <c r="R21">
        <v>146.62</v>
      </c>
      <c r="S21">
        <v>60.59</v>
      </c>
      <c r="T21">
        <v>42849.73</v>
      </c>
      <c r="U21">
        <v>0.41</v>
      </c>
      <c r="V21">
        <v>0.86</v>
      </c>
      <c r="W21">
        <v>0.31</v>
      </c>
      <c r="X21">
        <v>2.64</v>
      </c>
      <c r="Y21">
        <v>1</v>
      </c>
      <c r="Z21">
        <v>10</v>
      </c>
    </row>
    <row r="22" spans="1:26" x14ac:dyDescent="0.25">
      <c r="A22">
        <v>7</v>
      </c>
      <c r="B22">
        <v>140</v>
      </c>
      <c r="C22" t="s">
        <v>26</v>
      </c>
      <c r="D22">
        <v>3.7351999999999999</v>
      </c>
      <c r="E22">
        <v>26.77</v>
      </c>
      <c r="F22">
        <v>19.59</v>
      </c>
      <c r="G22">
        <v>14.33</v>
      </c>
      <c r="H22">
        <v>0.18</v>
      </c>
      <c r="I22">
        <v>82</v>
      </c>
      <c r="J22">
        <v>277.48</v>
      </c>
      <c r="K22">
        <v>60.56</v>
      </c>
      <c r="L22">
        <v>2.75</v>
      </c>
      <c r="M22">
        <v>80</v>
      </c>
      <c r="N22">
        <v>74.180000000000007</v>
      </c>
      <c r="O22">
        <v>34457.31</v>
      </c>
      <c r="P22">
        <v>309.60000000000002</v>
      </c>
      <c r="Q22">
        <v>3699.1</v>
      </c>
      <c r="R22">
        <v>135.84</v>
      </c>
      <c r="S22">
        <v>60.59</v>
      </c>
      <c r="T22">
        <v>37513.620000000003</v>
      </c>
      <c r="U22">
        <v>0.45</v>
      </c>
      <c r="V22">
        <v>0.88</v>
      </c>
      <c r="W22">
        <v>0.3</v>
      </c>
      <c r="X22">
        <v>2.31</v>
      </c>
      <c r="Y22">
        <v>1</v>
      </c>
      <c r="Z22">
        <v>10</v>
      </c>
    </row>
    <row r="23" spans="1:26" x14ac:dyDescent="0.25">
      <c r="A23">
        <v>8</v>
      </c>
      <c r="B23">
        <v>140</v>
      </c>
      <c r="C23" t="s">
        <v>26</v>
      </c>
      <c r="D23">
        <v>3.8279999999999998</v>
      </c>
      <c r="E23">
        <v>26.12</v>
      </c>
      <c r="F23">
        <v>19.36</v>
      </c>
      <c r="G23">
        <v>15.7</v>
      </c>
      <c r="H23">
        <v>0.19</v>
      </c>
      <c r="I23">
        <v>74</v>
      </c>
      <c r="J23">
        <v>277.97000000000003</v>
      </c>
      <c r="K23">
        <v>60.56</v>
      </c>
      <c r="L23">
        <v>3</v>
      </c>
      <c r="M23">
        <v>72</v>
      </c>
      <c r="N23">
        <v>74.42</v>
      </c>
      <c r="O23">
        <v>34517.57</v>
      </c>
      <c r="P23">
        <v>302.86</v>
      </c>
      <c r="Q23">
        <v>3699.62</v>
      </c>
      <c r="R23">
        <v>128.09</v>
      </c>
      <c r="S23">
        <v>60.59</v>
      </c>
      <c r="T23">
        <v>33681.75</v>
      </c>
      <c r="U23">
        <v>0.47</v>
      </c>
      <c r="V23">
        <v>0.89</v>
      </c>
      <c r="W23">
        <v>0.28999999999999998</v>
      </c>
      <c r="X23">
        <v>2.08</v>
      </c>
      <c r="Y23">
        <v>1</v>
      </c>
      <c r="Z23">
        <v>10</v>
      </c>
    </row>
    <row r="24" spans="1:26" x14ac:dyDescent="0.25">
      <c r="A24">
        <v>9</v>
      </c>
      <c r="B24">
        <v>140</v>
      </c>
      <c r="C24" t="s">
        <v>26</v>
      </c>
      <c r="D24">
        <v>3.9167999999999998</v>
      </c>
      <c r="E24">
        <v>25.53</v>
      </c>
      <c r="F24">
        <v>19.13</v>
      </c>
      <c r="G24">
        <v>17.13</v>
      </c>
      <c r="H24">
        <v>0.21</v>
      </c>
      <c r="I24">
        <v>67</v>
      </c>
      <c r="J24">
        <v>278.45999999999998</v>
      </c>
      <c r="K24">
        <v>60.56</v>
      </c>
      <c r="L24">
        <v>3.25</v>
      </c>
      <c r="M24">
        <v>65</v>
      </c>
      <c r="N24">
        <v>74.66</v>
      </c>
      <c r="O24">
        <v>34577.919999999998</v>
      </c>
      <c r="P24">
        <v>295.74</v>
      </c>
      <c r="Q24">
        <v>3699.25</v>
      </c>
      <c r="R24">
        <v>120.91</v>
      </c>
      <c r="S24">
        <v>60.59</v>
      </c>
      <c r="T24">
        <v>30124.07</v>
      </c>
      <c r="U24">
        <v>0.5</v>
      </c>
      <c r="V24">
        <v>0.9</v>
      </c>
      <c r="W24">
        <v>0.27</v>
      </c>
      <c r="X24">
        <v>1.85</v>
      </c>
      <c r="Y24">
        <v>1</v>
      </c>
      <c r="Z24">
        <v>10</v>
      </c>
    </row>
    <row r="25" spans="1:26" x14ac:dyDescent="0.25">
      <c r="A25">
        <v>10</v>
      </c>
      <c r="B25">
        <v>140</v>
      </c>
      <c r="C25" t="s">
        <v>26</v>
      </c>
      <c r="D25">
        <v>3.9952999999999999</v>
      </c>
      <c r="E25">
        <v>25.03</v>
      </c>
      <c r="F25">
        <v>18.940000000000001</v>
      </c>
      <c r="G25">
        <v>18.63</v>
      </c>
      <c r="H25">
        <v>0.22</v>
      </c>
      <c r="I25">
        <v>61</v>
      </c>
      <c r="J25">
        <v>278.95</v>
      </c>
      <c r="K25">
        <v>60.56</v>
      </c>
      <c r="L25">
        <v>3.5</v>
      </c>
      <c r="M25">
        <v>59</v>
      </c>
      <c r="N25">
        <v>74.900000000000006</v>
      </c>
      <c r="O25">
        <v>34638.36</v>
      </c>
      <c r="P25">
        <v>289.5</v>
      </c>
      <c r="Q25">
        <v>3699.42</v>
      </c>
      <c r="R25">
        <v>114.57</v>
      </c>
      <c r="S25">
        <v>60.59</v>
      </c>
      <c r="T25">
        <v>26986.080000000002</v>
      </c>
      <c r="U25">
        <v>0.53</v>
      </c>
      <c r="V25">
        <v>0.91</v>
      </c>
      <c r="W25">
        <v>0.26</v>
      </c>
      <c r="X25">
        <v>1.66</v>
      </c>
      <c r="Y25">
        <v>1</v>
      </c>
      <c r="Z25">
        <v>10</v>
      </c>
    </row>
    <row r="26" spans="1:26" x14ac:dyDescent="0.25">
      <c r="A26">
        <v>11</v>
      </c>
      <c r="B26">
        <v>140</v>
      </c>
      <c r="C26" t="s">
        <v>26</v>
      </c>
      <c r="D26">
        <v>4.1074000000000002</v>
      </c>
      <c r="E26">
        <v>24.35</v>
      </c>
      <c r="F26">
        <v>18.57</v>
      </c>
      <c r="G26">
        <v>20.260000000000002</v>
      </c>
      <c r="H26">
        <v>0.24</v>
      </c>
      <c r="I26">
        <v>55</v>
      </c>
      <c r="J26">
        <v>279.44</v>
      </c>
      <c r="K26">
        <v>60.56</v>
      </c>
      <c r="L26">
        <v>3.75</v>
      </c>
      <c r="M26">
        <v>53</v>
      </c>
      <c r="N26">
        <v>75.14</v>
      </c>
      <c r="O26">
        <v>34698.9</v>
      </c>
      <c r="P26">
        <v>279.43</v>
      </c>
      <c r="Q26">
        <v>3699.17</v>
      </c>
      <c r="R26">
        <v>102.26</v>
      </c>
      <c r="S26">
        <v>60.59</v>
      </c>
      <c r="T26">
        <v>20859.330000000002</v>
      </c>
      <c r="U26">
        <v>0.59</v>
      </c>
      <c r="V26">
        <v>0.93</v>
      </c>
      <c r="W26">
        <v>0.24</v>
      </c>
      <c r="X26">
        <v>1.29</v>
      </c>
      <c r="Y26">
        <v>1</v>
      </c>
      <c r="Z26">
        <v>10</v>
      </c>
    </row>
    <row r="27" spans="1:26" x14ac:dyDescent="0.25">
      <c r="A27">
        <v>12</v>
      </c>
      <c r="B27">
        <v>140</v>
      </c>
      <c r="C27" t="s">
        <v>26</v>
      </c>
      <c r="D27">
        <v>4.1174999999999997</v>
      </c>
      <c r="E27">
        <v>24.29</v>
      </c>
      <c r="F27">
        <v>18.72</v>
      </c>
      <c r="G27">
        <v>22.03</v>
      </c>
      <c r="H27">
        <v>0.25</v>
      </c>
      <c r="I27">
        <v>51</v>
      </c>
      <c r="J27">
        <v>279.94</v>
      </c>
      <c r="K27">
        <v>60.56</v>
      </c>
      <c r="L27">
        <v>4</v>
      </c>
      <c r="M27">
        <v>49</v>
      </c>
      <c r="N27">
        <v>75.38</v>
      </c>
      <c r="O27">
        <v>34759.54</v>
      </c>
      <c r="P27">
        <v>278.77</v>
      </c>
      <c r="Q27">
        <v>3699.04</v>
      </c>
      <c r="R27">
        <v>108.91</v>
      </c>
      <c r="S27">
        <v>60.59</v>
      </c>
      <c r="T27">
        <v>24203.14</v>
      </c>
      <c r="U27">
        <v>0.56000000000000005</v>
      </c>
      <c r="V27">
        <v>0.92</v>
      </c>
      <c r="W27">
        <v>0.21</v>
      </c>
      <c r="X27">
        <v>1.44</v>
      </c>
      <c r="Y27">
        <v>1</v>
      </c>
      <c r="Z27">
        <v>10</v>
      </c>
    </row>
    <row r="28" spans="1:26" x14ac:dyDescent="0.25">
      <c r="A28">
        <v>13</v>
      </c>
      <c r="B28">
        <v>140</v>
      </c>
      <c r="C28" t="s">
        <v>26</v>
      </c>
      <c r="D28">
        <v>4.1432000000000002</v>
      </c>
      <c r="E28">
        <v>24.14</v>
      </c>
      <c r="F28">
        <v>18.73</v>
      </c>
      <c r="G28">
        <v>23.41</v>
      </c>
      <c r="H28">
        <v>0.27</v>
      </c>
      <c r="I28">
        <v>48</v>
      </c>
      <c r="J28">
        <v>280.43</v>
      </c>
      <c r="K28">
        <v>60.56</v>
      </c>
      <c r="L28">
        <v>4.25</v>
      </c>
      <c r="M28">
        <v>46</v>
      </c>
      <c r="N28">
        <v>75.62</v>
      </c>
      <c r="O28">
        <v>34820.269999999997</v>
      </c>
      <c r="P28">
        <v>276.25</v>
      </c>
      <c r="Q28">
        <v>3698.92</v>
      </c>
      <c r="R28">
        <v>108.57</v>
      </c>
      <c r="S28">
        <v>60.59</v>
      </c>
      <c r="T28">
        <v>24048.84</v>
      </c>
      <c r="U28">
        <v>0.56000000000000005</v>
      </c>
      <c r="V28">
        <v>0.92</v>
      </c>
      <c r="W28">
        <v>0.23</v>
      </c>
      <c r="X28">
        <v>1.45</v>
      </c>
      <c r="Y28">
        <v>1</v>
      </c>
      <c r="Z28">
        <v>10</v>
      </c>
    </row>
    <row r="29" spans="1:26" x14ac:dyDescent="0.25">
      <c r="A29">
        <v>14</v>
      </c>
      <c r="B29">
        <v>140</v>
      </c>
      <c r="C29" t="s">
        <v>26</v>
      </c>
      <c r="D29">
        <v>4.2123999999999997</v>
      </c>
      <c r="E29">
        <v>23.74</v>
      </c>
      <c r="F29">
        <v>18.54</v>
      </c>
      <c r="G29">
        <v>25.28</v>
      </c>
      <c r="H29">
        <v>0.28999999999999998</v>
      </c>
      <c r="I29">
        <v>44</v>
      </c>
      <c r="J29">
        <v>280.92</v>
      </c>
      <c r="K29">
        <v>60.56</v>
      </c>
      <c r="L29">
        <v>4.5</v>
      </c>
      <c r="M29">
        <v>42</v>
      </c>
      <c r="N29">
        <v>75.87</v>
      </c>
      <c r="O29">
        <v>34881.089999999997</v>
      </c>
      <c r="P29">
        <v>269.43</v>
      </c>
      <c r="Q29">
        <v>3699.05</v>
      </c>
      <c r="R29">
        <v>101.82</v>
      </c>
      <c r="S29">
        <v>60.59</v>
      </c>
      <c r="T29">
        <v>20693.740000000002</v>
      </c>
      <c r="U29">
        <v>0.6</v>
      </c>
      <c r="V29">
        <v>0.93</v>
      </c>
      <c r="W29">
        <v>0.23</v>
      </c>
      <c r="X29">
        <v>1.26</v>
      </c>
      <c r="Y29">
        <v>1</v>
      </c>
      <c r="Z29">
        <v>10</v>
      </c>
    </row>
    <row r="30" spans="1:26" x14ac:dyDescent="0.25">
      <c r="A30">
        <v>15</v>
      </c>
      <c r="B30">
        <v>140</v>
      </c>
      <c r="C30" t="s">
        <v>26</v>
      </c>
      <c r="D30">
        <v>4.26</v>
      </c>
      <c r="E30">
        <v>23.47</v>
      </c>
      <c r="F30">
        <v>18.43</v>
      </c>
      <c r="G30">
        <v>26.97</v>
      </c>
      <c r="H30">
        <v>0.3</v>
      </c>
      <c r="I30">
        <v>41</v>
      </c>
      <c r="J30">
        <v>281.41000000000003</v>
      </c>
      <c r="K30">
        <v>60.56</v>
      </c>
      <c r="L30">
        <v>4.75</v>
      </c>
      <c r="M30">
        <v>39</v>
      </c>
      <c r="N30">
        <v>76.11</v>
      </c>
      <c r="O30">
        <v>34942.019999999997</v>
      </c>
      <c r="P30">
        <v>264.14</v>
      </c>
      <c r="Q30">
        <v>3698.92</v>
      </c>
      <c r="R30">
        <v>98.25</v>
      </c>
      <c r="S30">
        <v>60.59</v>
      </c>
      <c r="T30">
        <v>18925.64</v>
      </c>
      <c r="U30">
        <v>0.62</v>
      </c>
      <c r="V30">
        <v>0.93</v>
      </c>
      <c r="W30">
        <v>0.23</v>
      </c>
      <c r="X30">
        <v>1.1499999999999999</v>
      </c>
      <c r="Y30">
        <v>1</v>
      </c>
      <c r="Z30">
        <v>10</v>
      </c>
    </row>
    <row r="31" spans="1:26" x14ac:dyDescent="0.25">
      <c r="A31">
        <v>16</v>
      </c>
      <c r="B31">
        <v>140</v>
      </c>
      <c r="C31" t="s">
        <v>26</v>
      </c>
      <c r="D31">
        <v>4.2869999999999999</v>
      </c>
      <c r="E31">
        <v>23.33</v>
      </c>
      <c r="F31">
        <v>18.39</v>
      </c>
      <c r="G31">
        <v>28.29</v>
      </c>
      <c r="H31">
        <v>0.32</v>
      </c>
      <c r="I31">
        <v>39</v>
      </c>
      <c r="J31">
        <v>281.91000000000003</v>
      </c>
      <c r="K31">
        <v>60.56</v>
      </c>
      <c r="L31">
        <v>5</v>
      </c>
      <c r="M31">
        <v>37</v>
      </c>
      <c r="N31">
        <v>76.349999999999994</v>
      </c>
      <c r="O31">
        <v>35003.040000000001</v>
      </c>
      <c r="P31">
        <v>259.39999999999998</v>
      </c>
      <c r="Q31">
        <v>3698.86</v>
      </c>
      <c r="R31">
        <v>96.9</v>
      </c>
      <c r="S31">
        <v>60.59</v>
      </c>
      <c r="T31">
        <v>18261.28</v>
      </c>
      <c r="U31">
        <v>0.63</v>
      </c>
      <c r="V31">
        <v>0.94</v>
      </c>
      <c r="W31">
        <v>0.23</v>
      </c>
      <c r="X31">
        <v>1.1100000000000001</v>
      </c>
      <c r="Y31">
        <v>1</v>
      </c>
      <c r="Z31">
        <v>10</v>
      </c>
    </row>
    <row r="32" spans="1:26" x14ac:dyDescent="0.25">
      <c r="A32">
        <v>17</v>
      </c>
      <c r="B32">
        <v>140</v>
      </c>
      <c r="C32" t="s">
        <v>26</v>
      </c>
      <c r="D32">
        <v>4.3372000000000002</v>
      </c>
      <c r="E32">
        <v>23.06</v>
      </c>
      <c r="F32">
        <v>18.28</v>
      </c>
      <c r="G32">
        <v>30.46</v>
      </c>
      <c r="H32">
        <v>0.33</v>
      </c>
      <c r="I32">
        <v>36</v>
      </c>
      <c r="J32">
        <v>282.39999999999998</v>
      </c>
      <c r="K32">
        <v>60.56</v>
      </c>
      <c r="L32">
        <v>5.25</v>
      </c>
      <c r="M32">
        <v>34</v>
      </c>
      <c r="N32">
        <v>76.599999999999994</v>
      </c>
      <c r="O32">
        <v>35064.15</v>
      </c>
      <c r="P32">
        <v>254.12</v>
      </c>
      <c r="Q32">
        <v>3698.99</v>
      </c>
      <c r="R32">
        <v>93.12</v>
      </c>
      <c r="S32">
        <v>60.59</v>
      </c>
      <c r="T32">
        <v>16384.2</v>
      </c>
      <c r="U32">
        <v>0.65</v>
      </c>
      <c r="V32">
        <v>0.94</v>
      </c>
      <c r="W32">
        <v>0.22</v>
      </c>
      <c r="X32">
        <v>1</v>
      </c>
      <c r="Y32">
        <v>1</v>
      </c>
      <c r="Z32">
        <v>10</v>
      </c>
    </row>
    <row r="33" spans="1:26" x14ac:dyDescent="0.25">
      <c r="A33">
        <v>18</v>
      </c>
      <c r="B33">
        <v>140</v>
      </c>
      <c r="C33" t="s">
        <v>26</v>
      </c>
      <c r="D33">
        <v>4.3625999999999996</v>
      </c>
      <c r="E33">
        <v>22.92</v>
      </c>
      <c r="F33">
        <v>18.25</v>
      </c>
      <c r="G33">
        <v>32.200000000000003</v>
      </c>
      <c r="H33">
        <v>0.35</v>
      </c>
      <c r="I33">
        <v>34</v>
      </c>
      <c r="J33">
        <v>282.89999999999998</v>
      </c>
      <c r="K33">
        <v>60.56</v>
      </c>
      <c r="L33">
        <v>5.5</v>
      </c>
      <c r="M33">
        <v>32</v>
      </c>
      <c r="N33">
        <v>76.849999999999994</v>
      </c>
      <c r="O33">
        <v>35125.370000000003</v>
      </c>
      <c r="P33">
        <v>249.36</v>
      </c>
      <c r="Q33">
        <v>3698.7</v>
      </c>
      <c r="R33">
        <v>92.22</v>
      </c>
      <c r="S33">
        <v>60.59</v>
      </c>
      <c r="T33">
        <v>15944.65</v>
      </c>
      <c r="U33">
        <v>0.66</v>
      </c>
      <c r="V33">
        <v>0.94</v>
      </c>
      <c r="W33">
        <v>0.22</v>
      </c>
      <c r="X33">
        <v>0.97</v>
      </c>
      <c r="Y33">
        <v>1</v>
      </c>
      <c r="Z33">
        <v>10</v>
      </c>
    </row>
    <row r="34" spans="1:26" x14ac:dyDescent="0.25">
      <c r="A34">
        <v>19</v>
      </c>
      <c r="B34">
        <v>140</v>
      </c>
      <c r="C34" t="s">
        <v>26</v>
      </c>
      <c r="D34">
        <v>4.3982000000000001</v>
      </c>
      <c r="E34">
        <v>22.74</v>
      </c>
      <c r="F34">
        <v>18.16</v>
      </c>
      <c r="G34">
        <v>34.06</v>
      </c>
      <c r="H34">
        <v>0.36</v>
      </c>
      <c r="I34">
        <v>32</v>
      </c>
      <c r="J34">
        <v>283.39999999999998</v>
      </c>
      <c r="K34">
        <v>60.56</v>
      </c>
      <c r="L34">
        <v>5.75</v>
      </c>
      <c r="M34">
        <v>29</v>
      </c>
      <c r="N34">
        <v>77.09</v>
      </c>
      <c r="O34">
        <v>35186.68</v>
      </c>
      <c r="P34">
        <v>243.5</v>
      </c>
      <c r="Q34">
        <v>3698.9</v>
      </c>
      <c r="R34">
        <v>89.43</v>
      </c>
      <c r="S34">
        <v>60.59</v>
      </c>
      <c r="T34">
        <v>14560.06</v>
      </c>
      <c r="U34">
        <v>0.68</v>
      </c>
      <c r="V34">
        <v>0.95</v>
      </c>
      <c r="W34">
        <v>0.22</v>
      </c>
      <c r="X34">
        <v>0.89</v>
      </c>
      <c r="Y34">
        <v>1</v>
      </c>
      <c r="Z34">
        <v>10</v>
      </c>
    </row>
    <row r="35" spans="1:26" x14ac:dyDescent="0.25">
      <c r="A35">
        <v>20</v>
      </c>
      <c r="B35">
        <v>140</v>
      </c>
      <c r="C35" t="s">
        <v>26</v>
      </c>
      <c r="D35">
        <v>4.431</v>
      </c>
      <c r="E35">
        <v>22.57</v>
      </c>
      <c r="F35">
        <v>18.100000000000001</v>
      </c>
      <c r="G35">
        <v>36.200000000000003</v>
      </c>
      <c r="H35">
        <v>0.38</v>
      </c>
      <c r="I35">
        <v>30</v>
      </c>
      <c r="J35">
        <v>283.89999999999998</v>
      </c>
      <c r="K35">
        <v>60.56</v>
      </c>
      <c r="L35">
        <v>6</v>
      </c>
      <c r="M35">
        <v>22</v>
      </c>
      <c r="N35">
        <v>77.34</v>
      </c>
      <c r="O35">
        <v>35248.1</v>
      </c>
      <c r="P35">
        <v>238.78</v>
      </c>
      <c r="Q35">
        <v>3698.72</v>
      </c>
      <c r="R35">
        <v>87.14</v>
      </c>
      <c r="S35">
        <v>60.59</v>
      </c>
      <c r="T35">
        <v>13424.84</v>
      </c>
      <c r="U35">
        <v>0.7</v>
      </c>
      <c r="V35">
        <v>0.95</v>
      </c>
      <c r="W35">
        <v>0.22</v>
      </c>
      <c r="X35">
        <v>0.82</v>
      </c>
      <c r="Y35">
        <v>1</v>
      </c>
      <c r="Z35">
        <v>10</v>
      </c>
    </row>
    <row r="36" spans="1:26" x14ac:dyDescent="0.25">
      <c r="A36">
        <v>21</v>
      </c>
      <c r="B36">
        <v>140</v>
      </c>
      <c r="C36" t="s">
        <v>26</v>
      </c>
      <c r="D36">
        <v>4.4455</v>
      </c>
      <c r="E36">
        <v>22.49</v>
      </c>
      <c r="F36">
        <v>18.079999999999998</v>
      </c>
      <c r="G36">
        <v>37.4</v>
      </c>
      <c r="H36">
        <v>0.39</v>
      </c>
      <c r="I36">
        <v>29</v>
      </c>
      <c r="J36">
        <v>284.39999999999998</v>
      </c>
      <c r="K36">
        <v>60.56</v>
      </c>
      <c r="L36">
        <v>6.25</v>
      </c>
      <c r="M36">
        <v>13</v>
      </c>
      <c r="N36">
        <v>77.59</v>
      </c>
      <c r="O36">
        <v>35309.61</v>
      </c>
      <c r="P36">
        <v>235.55</v>
      </c>
      <c r="Q36">
        <v>3698.99</v>
      </c>
      <c r="R36">
        <v>86.06</v>
      </c>
      <c r="S36">
        <v>60.59</v>
      </c>
      <c r="T36">
        <v>12888.05</v>
      </c>
      <c r="U36">
        <v>0.7</v>
      </c>
      <c r="V36">
        <v>0.95</v>
      </c>
      <c r="W36">
        <v>0.23</v>
      </c>
      <c r="X36">
        <v>0.8</v>
      </c>
      <c r="Y36">
        <v>1</v>
      </c>
      <c r="Z36">
        <v>10</v>
      </c>
    </row>
    <row r="37" spans="1:26" x14ac:dyDescent="0.25">
      <c r="A37">
        <v>22</v>
      </c>
      <c r="B37">
        <v>140</v>
      </c>
      <c r="C37" t="s">
        <v>26</v>
      </c>
      <c r="D37">
        <v>4.4574999999999996</v>
      </c>
      <c r="E37">
        <v>22.43</v>
      </c>
      <c r="F37">
        <v>18.07</v>
      </c>
      <c r="G37">
        <v>38.72</v>
      </c>
      <c r="H37">
        <v>0.41</v>
      </c>
      <c r="I37">
        <v>28</v>
      </c>
      <c r="J37">
        <v>284.89</v>
      </c>
      <c r="K37">
        <v>60.56</v>
      </c>
      <c r="L37">
        <v>6.5</v>
      </c>
      <c r="M37">
        <v>5</v>
      </c>
      <c r="N37">
        <v>77.84</v>
      </c>
      <c r="O37">
        <v>35371.22</v>
      </c>
      <c r="P37">
        <v>234.09</v>
      </c>
      <c r="Q37">
        <v>3698.91</v>
      </c>
      <c r="R37">
        <v>85.48</v>
      </c>
      <c r="S37">
        <v>60.59</v>
      </c>
      <c r="T37">
        <v>12604.97</v>
      </c>
      <c r="U37">
        <v>0.71</v>
      </c>
      <c r="V37">
        <v>0.95</v>
      </c>
      <c r="W37">
        <v>0.24</v>
      </c>
      <c r="X37">
        <v>0.79</v>
      </c>
      <c r="Y37">
        <v>1</v>
      </c>
      <c r="Z37">
        <v>10</v>
      </c>
    </row>
    <row r="38" spans="1:26" x14ac:dyDescent="0.25">
      <c r="A38">
        <v>23</v>
      </c>
      <c r="B38">
        <v>140</v>
      </c>
      <c r="C38" t="s">
        <v>26</v>
      </c>
      <c r="D38">
        <v>4.4553000000000003</v>
      </c>
      <c r="E38">
        <v>22.45</v>
      </c>
      <c r="F38">
        <v>18.079999999999998</v>
      </c>
      <c r="G38">
        <v>38.75</v>
      </c>
      <c r="H38">
        <v>0.42</v>
      </c>
      <c r="I38">
        <v>28</v>
      </c>
      <c r="J38">
        <v>285.39</v>
      </c>
      <c r="K38">
        <v>60.56</v>
      </c>
      <c r="L38">
        <v>6.75</v>
      </c>
      <c r="M38">
        <v>0</v>
      </c>
      <c r="N38">
        <v>78.09</v>
      </c>
      <c r="O38">
        <v>35432.93</v>
      </c>
      <c r="P38">
        <v>234.27</v>
      </c>
      <c r="Q38">
        <v>3698.75</v>
      </c>
      <c r="R38">
        <v>85.68</v>
      </c>
      <c r="S38">
        <v>60.59</v>
      </c>
      <c r="T38">
        <v>12706.76</v>
      </c>
      <c r="U38">
        <v>0.71</v>
      </c>
      <c r="V38">
        <v>0.95</v>
      </c>
      <c r="W38">
        <v>0.25</v>
      </c>
      <c r="X38">
        <v>0.81</v>
      </c>
      <c r="Y38">
        <v>1</v>
      </c>
      <c r="Z38">
        <v>10</v>
      </c>
    </row>
    <row r="39" spans="1:26" x14ac:dyDescent="0.25">
      <c r="A39">
        <v>0</v>
      </c>
      <c r="B39">
        <v>40</v>
      </c>
      <c r="C39" t="s">
        <v>26</v>
      </c>
      <c r="D39">
        <v>4.1837</v>
      </c>
      <c r="E39">
        <v>23.9</v>
      </c>
      <c r="F39">
        <v>20.11</v>
      </c>
      <c r="G39">
        <v>12.31</v>
      </c>
      <c r="H39">
        <v>0.2</v>
      </c>
      <c r="I39">
        <v>98</v>
      </c>
      <c r="J39">
        <v>89.87</v>
      </c>
      <c r="K39">
        <v>37.549999999999997</v>
      </c>
      <c r="L39">
        <v>1</v>
      </c>
      <c r="M39">
        <v>50</v>
      </c>
      <c r="N39">
        <v>11.32</v>
      </c>
      <c r="O39">
        <v>11317.98</v>
      </c>
      <c r="P39">
        <v>131.78</v>
      </c>
      <c r="Q39">
        <v>3699.47</v>
      </c>
      <c r="R39">
        <v>150.77000000000001</v>
      </c>
      <c r="S39">
        <v>60.59</v>
      </c>
      <c r="T39">
        <v>44899.51</v>
      </c>
      <c r="U39">
        <v>0.4</v>
      </c>
      <c r="V39">
        <v>0.86</v>
      </c>
      <c r="W39">
        <v>0.38</v>
      </c>
      <c r="X39">
        <v>2.83</v>
      </c>
      <c r="Y39">
        <v>1</v>
      </c>
      <c r="Z39">
        <v>10</v>
      </c>
    </row>
    <row r="40" spans="1:26" x14ac:dyDescent="0.25">
      <c r="A40">
        <v>1</v>
      </c>
      <c r="B40">
        <v>40</v>
      </c>
      <c r="C40" t="s">
        <v>26</v>
      </c>
      <c r="D40">
        <v>4.2068000000000003</v>
      </c>
      <c r="E40">
        <v>23.77</v>
      </c>
      <c r="F40">
        <v>20.059999999999999</v>
      </c>
      <c r="G40">
        <v>12.8</v>
      </c>
      <c r="H40">
        <v>0.24</v>
      </c>
      <c r="I40">
        <v>94</v>
      </c>
      <c r="J40">
        <v>90.18</v>
      </c>
      <c r="K40">
        <v>37.549999999999997</v>
      </c>
      <c r="L40">
        <v>1.25</v>
      </c>
      <c r="M40">
        <v>0</v>
      </c>
      <c r="N40">
        <v>11.37</v>
      </c>
      <c r="O40">
        <v>11355.7</v>
      </c>
      <c r="P40">
        <v>130.63999999999999</v>
      </c>
      <c r="Q40">
        <v>3699.36</v>
      </c>
      <c r="R40">
        <v>147.16999999999999</v>
      </c>
      <c r="S40">
        <v>60.59</v>
      </c>
      <c r="T40">
        <v>43117.79</v>
      </c>
      <c r="U40">
        <v>0.41</v>
      </c>
      <c r="V40">
        <v>0.86</v>
      </c>
      <c r="W40">
        <v>0.44</v>
      </c>
      <c r="X40">
        <v>2.78</v>
      </c>
      <c r="Y40">
        <v>1</v>
      </c>
      <c r="Z40">
        <v>10</v>
      </c>
    </row>
    <row r="41" spans="1:26" x14ac:dyDescent="0.25">
      <c r="A41">
        <v>0</v>
      </c>
      <c r="B41">
        <v>125</v>
      </c>
      <c r="C41" t="s">
        <v>26</v>
      </c>
      <c r="D41">
        <v>2.3218000000000001</v>
      </c>
      <c r="E41">
        <v>43.07</v>
      </c>
      <c r="F41">
        <v>26.24</v>
      </c>
      <c r="G41">
        <v>5.28</v>
      </c>
      <c r="H41">
        <v>7.0000000000000007E-2</v>
      </c>
      <c r="I41">
        <v>298</v>
      </c>
      <c r="J41">
        <v>242.64</v>
      </c>
      <c r="K41">
        <v>58.47</v>
      </c>
      <c r="L41">
        <v>1</v>
      </c>
      <c r="M41">
        <v>296</v>
      </c>
      <c r="N41">
        <v>58.17</v>
      </c>
      <c r="O41">
        <v>30160.1</v>
      </c>
      <c r="P41">
        <v>409.39</v>
      </c>
      <c r="Q41">
        <v>3700.33</v>
      </c>
      <c r="R41">
        <v>353.71</v>
      </c>
      <c r="S41">
        <v>60.59</v>
      </c>
      <c r="T41">
        <v>145368.73000000001</v>
      </c>
      <c r="U41">
        <v>0.17</v>
      </c>
      <c r="V41">
        <v>0.66</v>
      </c>
      <c r="W41">
        <v>0.64</v>
      </c>
      <c r="X41">
        <v>8.9499999999999993</v>
      </c>
      <c r="Y41">
        <v>1</v>
      </c>
      <c r="Z41">
        <v>10</v>
      </c>
    </row>
    <row r="42" spans="1:26" x14ac:dyDescent="0.25">
      <c r="A42">
        <v>1</v>
      </c>
      <c r="B42">
        <v>125</v>
      </c>
      <c r="C42" t="s">
        <v>26</v>
      </c>
      <c r="D42">
        <v>2.7669000000000001</v>
      </c>
      <c r="E42">
        <v>36.14</v>
      </c>
      <c r="F42">
        <v>23.47</v>
      </c>
      <c r="G42">
        <v>6.71</v>
      </c>
      <c r="H42">
        <v>0.09</v>
      </c>
      <c r="I42">
        <v>210</v>
      </c>
      <c r="J42">
        <v>243.08</v>
      </c>
      <c r="K42">
        <v>58.47</v>
      </c>
      <c r="L42">
        <v>1.25</v>
      </c>
      <c r="M42">
        <v>208</v>
      </c>
      <c r="N42">
        <v>58.36</v>
      </c>
      <c r="O42">
        <v>30214.33</v>
      </c>
      <c r="P42">
        <v>361.85</v>
      </c>
      <c r="Q42">
        <v>3699.97</v>
      </c>
      <c r="R42">
        <v>263.02</v>
      </c>
      <c r="S42">
        <v>60.59</v>
      </c>
      <c r="T42">
        <v>100466.19</v>
      </c>
      <c r="U42">
        <v>0.23</v>
      </c>
      <c r="V42">
        <v>0.73</v>
      </c>
      <c r="W42">
        <v>0.5</v>
      </c>
      <c r="X42">
        <v>6.18</v>
      </c>
      <c r="Y42">
        <v>1</v>
      </c>
      <c r="Z42">
        <v>10</v>
      </c>
    </row>
    <row r="43" spans="1:26" x14ac:dyDescent="0.25">
      <c r="A43">
        <v>2</v>
      </c>
      <c r="B43">
        <v>125</v>
      </c>
      <c r="C43" t="s">
        <v>26</v>
      </c>
      <c r="D43">
        <v>3.0771999999999999</v>
      </c>
      <c r="E43">
        <v>32.5</v>
      </c>
      <c r="F43">
        <v>22.04</v>
      </c>
      <c r="G43">
        <v>8.11</v>
      </c>
      <c r="H43">
        <v>0.11</v>
      </c>
      <c r="I43">
        <v>163</v>
      </c>
      <c r="J43">
        <v>243.52</v>
      </c>
      <c r="K43">
        <v>58.47</v>
      </c>
      <c r="L43">
        <v>1.5</v>
      </c>
      <c r="M43">
        <v>161</v>
      </c>
      <c r="N43">
        <v>58.55</v>
      </c>
      <c r="O43">
        <v>30268.639999999999</v>
      </c>
      <c r="P43">
        <v>335.83</v>
      </c>
      <c r="Q43">
        <v>3699.62</v>
      </c>
      <c r="R43">
        <v>216.59</v>
      </c>
      <c r="S43">
        <v>60.59</v>
      </c>
      <c r="T43">
        <v>77485.08</v>
      </c>
      <c r="U43">
        <v>0.28000000000000003</v>
      </c>
      <c r="V43">
        <v>0.78</v>
      </c>
      <c r="W43">
        <v>0.42</v>
      </c>
      <c r="X43">
        <v>4.76</v>
      </c>
      <c r="Y43">
        <v>1</v>
      </c>
      <c r="Z43">
        <v>10</v>
      </c>
    </row>
    <row r="44" spans="1:26" x14ac:dyDescent="0.25">
      <c r="A44">
        <v>3</v>
      </c>
      <c r="B44">
        <v>125</v>
      </c>
      <c r="C44" t="s">
        <v>26</v>
      </c>
      <c r="D44">
        <v>3.3243999999999998</v>
      </c>
      <c r="E44">
        <v>30.08</v>
      </c>
      <c r="F44">
        <v>21.09</v>
      </c>
      <c r="G44">
        <v>9.59</v>
      </c>
      <c r="H44">
        <v>0.13</v>
      </c>
      <c r="I44">
        <v>132</v>
      </c>
      <c r="J44">
        <v>243.96</v>
      </c>
      <c r="K44">
        <v>58.47</v>
      </c>
      <c r="L44">
        <v>1.75</v>
      </c>
      <c r="M44">
        <v>130</v>
      </c>
      <c r="N44">
        <v>58.74</v>
      </c>
      <c r="O44">
        <v>30323.01</v>
      </c>
      <c r="P44">
        <v>317.29000000000002</v>
      </c>
      <c r="Q44">
        <v>3699.32</v>
      </c>
      <c r="R44">
        <v>185.1</v>
      </c>
      <c r="S44">
        <v>60.59</v>
      </c>
      <c r="T44">
        <v>61895.11</v>
      </c>
      <c r="U44">
        <v>0.33</v>
      </c>
      <c r="V44">
        <v>0.82</v>
      </c>
      <c r="W44">
        <v>0.37</v>
      </c>
      <c r="X44">
        <v>3.81</v>
      </c>
      <c r="Y44">
        <v>1</v>
      </c>
      <c r="Z44">
        <v>10</v>
      </c>
    </row>
    <row r="45" spans="1:26" x14ac:dyDescent="0.25">
      <c r="A45">
        <v>4</v>
      </c>
      <c r="B45">
        <v>125</v>
      </c>
      <c r="C45" t="s">
        <v>26</v>
      </c>
      <c r="D45">
        <v>3.5249999999999999</v>
      </c>
      <c r="E45">
        <v>28.37</v>
      </c>
      <c r="F45">
        <v>20.420000000000002</v>
      </c>
      <c r="G45">
        <v>11.14</v>
      </c>
      <c r="H45">
        <v>0.15</v>
      </c>
      <c r="I45">
        <v>110</v>
      </c>
      <c r="J45">
        <v>244.41</v>
      </c>
      <c r="K45">
        <v>58.47</v>
      </c>
      <c r="L45">
        <v>2</v>
      </c>
      <c r="M45">
        <v>108</v>
      </c>
      <c r="N45">
        <v>58.93</v>
      </c>
      <c r="O45">
        <v>30377.45</v>
      </c>
      <c r="P45">
        <v>303.29000000000002</v>
      </c>
      <c r="Q45">
        <v>3699.56</v>
      </c>
      <c r="R45">
        <v>162.97</v>
      </c>
      <c r="S45">
        <v>60.59</v>
      </c>
      <c r="T45">
        <v>50937.96</v>
      </c>
      <c r="U45">
        <v>0.37</v>
      </c>
      <c r="V45">
        <v>0.84</v>
      </c>
      <c r="W45">
        <v>0.34</v>
      </c>
      <c r="X45">
        <v>3.14</v>
      </c>
      <c r="Y45">
        <v>1</v>
      </c>
      <c r="Z45">
        <v>10</v>
      </c>
    </row>
    <row r="46" spans="1:26" x14ac:dyDescent="0.25">
      <c r="A46">
        <v>5</v>
      </c>
      <c r="B46">
        <v>125</v>
      </c>
      <c r="C46" t="s">
        <v>26</v>
      </c>
      <c r="D46">
        <v>3.6749000000000001</v>
      </c>
      <c r="E46">
        <v>27.21</v>
      </c>
      <c r="F46">
        <v>19.97</v>
      </c>
      <c r="G46">
        <v>12.61</v>
      </c>
      <c r="H46">
        <v>0.16</v>
      </c>
      <c r="I46">
        <v>95</v>
      </c>
      <c r="J46">
        <v>244.85</v>
      </c>
      <c r="K46">
        <v>58.47</v>
      </c>
      <c r="L46">
        <v>2.25</v>
      </c>
      <c r="M46">
        <v>93</v>
      </c>
      <c r="N46">
        <v>59.12</v>
      </c>
      <c r="O46">
        <v>30431.96</v>
      </c>
      <c r="P46">
        <v>292.73</v>
      </c>
      <c r="Q46">
        <v>3699.12</v>
      </c>
      <c r="R46">
        <v>148.36000000000001</v>
      </c>
      <c r="S46">
        <v>60.59</v>
      </c>
      <c r="T46">
        <v>43709.14</v>
      </c>
      <c r="U46">
        <v>0.41</v>
      </c>
      <c r="V46">
        <v>0.86</v>
      </c>
      <c r="W46">
        <v>0.31</v>
      </c>
      <c r="X46">
        <v>2.69</v>
      </c>
      <c r="Y46">
        <v>1</v>
      </c>
      <c r="Z46">
        <v>10</v>
      </c>
    </row>
    <row r="47" spans="1:26" x14ac:dyDescent="0.25">
      <c r="A47">
        <v>6</v>
      </c>
      <c r="B47">
        <v>125</v>
      </c>
      <c r="C47" t="s">
        <v>26</v>
      </c>
      <c r="D47">
        <v>3.8031999999999999</v>
      </c>
      <c r="E47">
        <v>26.29</v>
      </c>
      <c r="F47">
        <v>19.62</v>
      </c>
      <c r="G47">
        <v>14.18</v>
      </c>
      <c r="H47">
        <v>0.18</v>
      </c>
      <c r="I47">
        <v>83</v>
      </c>
      <c r="J47">
        <v>245.29</v>
      </c>
      <c r="K47">
        <v>58.47</v>
      </c>
      <c r="L47">
        <v>2.5</v>
      </c>
      <c r="M47">
        <v>81</v>
      </c>
      <c r="N47">
        <v>59.32</v>
      </c>
      <c r="O47">
        <v>30486.54</v>
      </c>
      <c r="P47">
        <v>283.83999999999997</v>
      </c>
      <c r="Q47">
        <v>3698.87</v>
      </c>
      <c r="R47">
        <v>136.69999999999999</v>
      </c>
      <c r="S47">
        <v>60.59</v>
      </c>
      <c r="T47">
        <v>37940.400000000001</v>
      </c>
      <c r="U47">
        <v>0.44</v>
      </c>
      <c r="V47">
        <v>0.88</v>
      </c>
      <c r="W47">
        <v>0.3</v>
      </c>
      <c r="X47">
        <v>2.34</v>
      </c>
      <c r="Y47">
        <v>1</v>
      </c>
      <c r="Z47">
        <v>10</v>
      </c>
    </row>
    <row r="48" spans="1:26" x14ac:dyDescent="0.25">
      <c r="A48">
        <v>7</v>
      </c>
      <c r="B48">
        <v>125</v>
      </c>
      <c r="C48" t="s">
        <v>26</v>
      </c>
      <c r="D48">
        <v>3.9165000000000001</v>
      </c>
      <c r="E48">
        <v>25.53</v>
      </c>
      <c r="F48">
        <v>19.329999999999998</v>
      </c>
      <c r="G48">
        <v>15.89</v>
      </c>
      <c r="H48">
        <v>0.2</v>
      </c>
      <c r="I48">
        <v>73</v>
      </c>
      <c r="J48">
        <v>245.73</v>
      </c>
      <c r="K48">
        <v>58.47</v>
      </c>
      <c r="L48">
        <v>2.75</v>
      </c>
      <c r="M48">
        <v>71</v>
      </c>
      <c r="N48">
        <v>59.51</v>
      </c>
      <c r="O48">
        <v>30541.19</v>
      </c>
      <c r="P48">
        <v>275.74</v>
      </c>
      <c r="Q48">
        <v>3699.03</v>
      </c>
      <c r="R48">
        <v>127.52</v>
      </c>
      <c r="S48">
        <v>60.59</v>
      </c>
      <c r="T48">
        <v>33398.32</v>
      </c>
      <c r="U48">
        <v>0.48</v>
      </c>
      <c r="V48">
        <v>0.89</v>
      </c>
      <c r="W48">
        <v>0.28000000000000003</v>
      </c>
      <c r="X48">
        <v>2.0499999999999998</v>
      </c>
      <c r="Y48">
        <v>1</v>
      </c>
      <c r="Z48">
        <v>10</v>
      </c>
    </row>
    <row r="49" spans="1:26" x14ac:dyDescent="0.25">
      <c r="A49">
        <v>8</v>
      </c>
      <c r="B49">
        <v>125</v>
      </c>
      <c r="C49" t="s">
        <v>26</v>
      </c>
      <c r="D49">
        <v>4.0175999999999998</v>
      </c>
      <c r="E49">
        <v>24.89</v>
      </c>
      <c r="F49">
        <v>19.059999999999999</v>
      </c>
      <c r="G49">
        <v>17.600000000000001</v>
      </c>
      <c r="H49">
        <v>0.22</v>
      </c>
      <c r="I49">
        <v>65</v>
      </c>
      <c r="J49">
        <v>246.18</v>
      </c>
      <c r="K49">
        <v>58.47</v>
      </c>
      <c r="L49">
        <v>3</v>
      </c>
      <c r="M49">
        <v>63</v>
      </c>
      <c r="N49">
        <v>59.7</v>
      </c>
      <c r="O49">
        <v>30595.91</v>
      </c>
      <c r="P49">
        <v>267.63</v>
      </c>
      <c r="Q49">
        <v>3699.1</v>
      </c>
      <c r="R49">
        <v>118.77</v>
      </c>
      <c r="S49">
        <v>60.59</v>
      </c>
      <c r="T49">
        <v>29064.21</v>
      </c>
      <c r="U49">
        <v>0.51</v>
      </c>
      <c r="V49">
        <v>0.9</v>
      </c>
      <c r="W49">
        <v>0.27</v>
      </c>
      <c r="X49">
        <v>1.79</v>
      </c>
      <c r="Y49">
        <v>1</v>
      </c>
      <c r="Z49">
        <v>10</v>
      </c>
    </row>
    <row r="50" spans="1:26" x14ac:dyDescent="0.25">
      <c r="A50">
        <v>9</v>
      </c>
      <c r="B50">
        <v>125</v>
      </c>
      <c r="C50" t="s">
        <v>26</v>
      </c>
      <c r="D50">
        <v>4.0990000000000002</v>
      </c>
      <c r="E50">
        <v>24.4</v>
      </c>
      <c r="F50">
        <v>18.850000000000001</v>
      </c>
      <c r="G50">
        <v>19.170000000000002</v>
      </c>
      <c r="H50">
        <v>0.23</v>
      </c>
      <c r="I50">
        <v>59</v>
      </c>
      <c r="J50">
        <v>246.62</v>
      </c>
      <c r="K50">
        <v>58.47</v>
      </c>
      <c r="L50">
        <v>3.25</v>
      </c>
      <c r="M50">
        <v>57</v>
      </c>
      <c r="N50">
        <v>59.9</v>
      </c>
      <c r="O50">
        <v>30650.7</v>
      </c>
      <c r="P50">
        <v>260.81</v>
      </c>
      <c r="Q50">
        <v>3699.05</v>
      </c>
      <c r="R50">
        <v>111.61</v>
      </c>
      <c r="S50">
        <v>60.59</v>
      </c>
      <c r="T50">
        <v>25512.799999999999</v>
      </c>
      <c r="U50">
        <v>0.54</v>
      </c>
      <c r="V50">
        <v>0.91</v>
      </c>
      <c r="W50">
        <v>0.26</v>
      </c>
      <c r="X50">
        <v>1.57</v>
      </c>
      <c r="Y50">
        <v>1</v>
      </c>
      <c r="Z50">
        <v>10</v>
      </c>
    </row>
    <row r="51" spans="1:26" x14ac:dyDescent="0.25">
      <c r="A51">
        <v>10</v>
      </c>
      <c r="B51">
        <v>125</v>
      </c>
      <c r="C51" t="s">
        <v>26</v>
      </c>
      <c r="D51">
        <v>4.2004999999999999</v>
      </c>
      <c r="E51">
        <v>23.81</v>
      </c>
      <c r="F51">
        <v>18.55</v>
      </c>
      <c r="G51">
        <v>21</v>
      </c>
      <c r="H51">
        <v>0.25</v>
      </c>
      <c r="I51">
        <v>53</v>
      </c>
      <c r="J51">
        <v>247.07</v>
      </c>
      <c r="K51">
        <v>58.47</v>
      </c>
      <c r="L51">
        <v>3.5</v>
      </c>
      <c r="M51">
        <v>51</v>
      </c>
      <c r="N51">
        <v>60.09</v>
      </c>
      <c r="O51">
        <v>30705.56</v>
      </c>
      <c r="P51">
        <v>251.72</v>
      </c>
      <c r="Q51">
        <v>3699.11</v>
      </c>
      <c r="R51">
        <v>101.8</v>
      </c>
      <c r="S51">
        <v>60.59</v>
      </c>
      <c r="T51">
        <v>20640.669999999998</v>
      </c>
      <c r="U51">
        <v>0.6</v>
      </c>
      <c r="V51">
        <v>0.93</v>
      </c>
      <c r="W51">
        <v>0.23</v>
      </c>
      <c r="X51">
        <v>1.27</v>
      </c>
      <c r="Y51">
        <v>1</v>
      </c>
      <c r="Z51">
        <v>10</v>
      </c>
    </row>
    <row r="52" spans="1:26" x14ac:dyDescent="0.25">
      <c r="A52">
        <v>11</v>
      </c>
      <c r="B52">
        <v>125</v>
      </c>
      <c r="C52" t="s">
        <v>26</v>
      </c>
      <c r="D52">
        <v>4.1563999999999997</v>
      </c>
      <c r="E52">
        <v>24.06</v>
      </c>
      <c r="F52">
        <v>18.940000000000001</v>
      </c>
      <c r="G52">
        <v>22.73</v>
      </c>
      <c r="H52">
        <v>0.27</v>
      </c>
      <c r="I52">
        <v>50</v>
      </c>
      <c r="J52">
        <v>247.51</v>
      </c>
      <c r="K52">
        <v>58.47</v>
      </c>
      <c r="L52">
        <v>3.75</v>
      </c>
      <c r="M52">
        <v>48</v>
      </c>
      <c r="N52">
        <v>60.29</v>
      </c>
      <c r="O52">
        <v>30760.49</v>
      </c>
      <c r="P52">
        <v>254.63</v>
      </c>
      <c r="Q52">
        <v>3698.78</v>
      </c>
      <c r="R52">
        <v>116.38</v>
      </c>
      <c r="S52">
        <v>60.59</v>
      </c>
      <c r="T52">
        <v>27944.77</v>
      </c>
      <c r="U52">
        <v>0.52</v>
      </c>
      <c r="V52">
        <v>0.91</v>
      </c>
      <c r="W52">
        <v>0.23</v>
      </c>
      <c r="X52">
        <v>1.66</v>
      </c>
      <c r="Y52">
        <v>1</v>
      </c>
      <c r="Z52">
        <v>10</v>
      </c>
    </row>
    <row r="53" spans="1:26" x14ac:dyDescent="0.25">
      <c r="A53">
        <v>12</v>
      </c>
      <c r="B53">
        <v>125</v>
      </c>
      <c r="C53" t="s">
        <v>26</v>
      </c>
      <c r="D53">
        <v>4.2630999999999997</v>
      </c>
      <c r="E53">
        <v>23.46</v>
      </c>
      <c r="F53">
        <v>18.57</v>
      </c>
      <c r="G53">
        <v>24.77</v>
      </c>
      <c r="H53">
        <v>0.28999999999999998</v>
      </c>
      <c r="I53">
        <v>45</v>
      </c>
      <c r="J53">
        <v>247.96</v>
      </c>
      <c r="K53">
        <v>58.47</v>
      </c>
      <c r="L53">
        <v>4</v>
      </c>
      <c r="M53">
        <v>43</v>
      </c>
      <c r="N53">
        <v>60.48</v>
      </c>
      <c r="O53">
        <v>30815.5</v>
      </c>
      <c r="P53">
        <v>244.29</v>
      </c>
      <c r="Q53">
        <v>3698.94</v>
      </c>
      <c r="R53">
        <v>103.02</v>
      </c>
      <c r="S53">
        <v>60.59</v>
      </c>
      <c r="T53">
        <v>21292.48</v>
      </c>
      <c r="U53">
        <v>0.59</v>
      </c>
      <c r="V53">
        <v>0.93</v>
      </c>
      <c r="W53">
        <v>0.24</v>
      </c>
      <c r="X53">
        <v>1.3</v>
      </c>
      <c r="Y53">
        <v>1</v>
      </c>
      <c r="Z53">
        <v>10</v>
      </c>
    </row>
    <row r="54" spans="1:26" x14ac:dyDescent="0.25">
      <c r="A54">
        <v>13</v>
      </c>
      <c r="B54">
        <v>125</v>
      </c>
      <c r="C54" t="s">
        <v>26</v>
      </c>
      <c r="D54">
        <v>4.3080999999999996</v>
      </c>
      <c r="E54">
        <v>23.21</v>
      </c>
      <c r="F54">
        <v>18.47</v>
      </c>
      <c r="G54">
        <v>26.39</v>
      </c>
      <c r="H54">
        <v>0.3</v>
      </c>
      <c r="I54">
        <v>42</v>
      </c>
      <c r="J54">
        <v>248.4</v>
      </c>
      <c r="K54">
        <v>58.47</v>
      </c>
      <c r="L54">
        <v>4.25</v>
      </c>
      <c r="M54">
        <v>40</v>
      </c>
      <c r="N54">
        <v>60.68</v>
      </c>
      <c r="O54">
        <v>30870.57</v>
      </c>
      <c r="P54">
        <v>238.29</v>
      </c>
      <c r="Q54">
        <v>3698.92</v>
      </c>
      <c r="R54">
        <v>99.46</v>
      </c>
      <c r="S54">
        <v>60.59</v>
      </c>
      <c r="T54">
        <v>19524.21</v>
      </c>
      <c r="U54">
        <v>0.61</v>
      </c>
      <c r="V54">
        <v>0.93</v>
      </c>
      <c r="W54">
        <v>0.23</v>
      </c>
      <c r="X54">
        <v>1.19</v>
      </c>
      <c r="Y54">
        <v>1</v>
      </c>
      <c r="Z54">
        <v>10</v>
      </c>
    </row>
    <row r="55" spans="1:26" x14ac:dyDescent="0.25">
      <c r="A55">
        <v>14</v>
      </c>
      <c r="B55">
        <v>125</v>
      </c>
      <c r="C55" t="s">
        <v>26</v>
      </c>
      <c r="D55">
        <v>4.3693999999999997</v>
      </c>
      <c r="E55">
        <v>22.89</v>
      </c>
      <c r="F55">
        <v>18.34</v>
      </c>
      <c r="G55">
        <v>28.95</v>
      </c>
      <c r="H55">
        <v>0.32</v>
      </c>
      <c r="I55">
        <v>38</v>
      </c>
      <c r="J55">
        <v>248.85</v>
      </c>
      <c r="K55">
        <v>58.47</v>
      </c>
      <c r="L55">
        <v>4.5</v>
      </c>
      <c r="M55">
        <v>36</v>
      </c>
      <c r="N55">
        <v>60.88</v>
      </c>
      <c r="O55">
        <v>30925.72</v>
      </c>
      <c r="P55">
        <v>231.66</v>
      </c>
      <c r="Q55">
        <v>3698.88</v>
      </c>
      <c r="R55">
        <v>95.22</v>
      </c>
      <c r="S55">
        <v>60.59</v>
      </c>
      <c r="T55">
        <v>17423.34</v>
      </c>
      <c r="U55">
        <v>0.64</v>
      </c>
      <c r="V55">
        <v>0.94</v>
      </c>
      <c r="W55">
        <v>0.22</v>
      </c>
      <c r="X55">
        <v>1.06</v>
      </c>
      <c r="Y55">
        <v>1</v>
      </c>
      <c r="Z55">
        <v>10</v>
      </c>
    </row>
    <row r="56" spans="1:26" x14ac:dyDescent="0.25">
      <c r="A56">
        <v>15</v>
      </c>
      <c r="B56">
        <v>125</v>
      </c>
      <c r="C56" t="s">
        <v>26</v>
      </c>
      <c r="D56">
        <v>4.4138999999999999</v>
      </c>
      <c r="E56">
        <v>22.66</v>
      </c>
      <c r="F56">
        <v>18.25</v>
      </c>
      <c r="G56">
        <v>31.28</v>
      </c>
      <c r="H56">
        <v>0.34</v>
      </c>
      <c r="I56">
        <v>35</v>
      </c>
      <c r="J56">
        <v>249.3</v>
      </c>
      <c r="K56">
        <v>58.47</v>
      </c>
      <c r="L56">
        <v>4.75</v>
      </c>
      <c r="M56">
        <v>32</v>
      </c>
      <c r="N56">
        <v>61.07</v>
      </c>
      <c r="O56">
        <v>30980.93</v>
      </c>
      <c r="P56">
        <v>225.02</v>
      </c>
      <c r="Q56">
        <v>3698.88</v>
      </c>
      <c r="R56">
        <v>92.16</v>
      </c>
      <c r="S56">
        <v>60.59</v>
      </c>
      <c r="T56">
        <v>15908.83</v>
      </c>
      <c r="U56">
        <v>0.66</v>
      </c>
      <c r="V56">
        <v>0.94</v>
      </c>
      <c r="W56">
        <v>0.22</v>
      </c>
      <c r="X56">
        <v>0.97</v>
      </c>
      <c r="Y56">
        <v>1</v>
      </c>
      <c r="Z56">
        <v>10</v>
      </c>
    </row>
    <row r="57" spans="1:26" x14ac:dyDescent="0.25">
      <c r="A57">
        <v>16</v>
      </c>
      <c r="B57">
        <v>125</v>
      </c>
      <c r="C57" t="s">
        <v>26</v>
      </c>
      <c r="D57">
        <v>4.4417999999999997</v>
      </c>
      <c r="E57">
        <v>22.51</v>
      </c>
      <c r="F57">
        <v>18.2</v>
      </c>
      <c r="G57">
        <v>33.090000000000003</v>
      </c>
      <c r="H57">
        <v>0.36</v>
      </c>
      <c r="I57">
        <v>33</v>
      </c>
      <c r="J57">
        <v>249.75</v>
      </c>
      <c r="K57">
        <v>58.47</v>
      </c>
      <c r="L57">
        <v>5</v>
      </c>
      <c r="M57">
        <v>24</v>
      </c>
      <c r="N57">
        <v>61.27</v>
      </c>
      <c r="O57">
        <v>31036.22</v>
      </c>
      <c r="P57">
        <v>220.34</v>
      </c>
      <c r="Q57">
        <v>3698.98</v>
      </c>
      <c r="R57">
        <v>90.32</v>
      </c>
      <c r="S57">
        <v>60.59</v>
      </c>
      <c r="T57">
        <v>14999.75</v>
      </c>
      <c r="U57">
        <v>0.67</v>
      </c>
      <c r="V57">
        <v>0.95</v>
      </c>
      <c r="W57">
        <v>0.23</v>
      </c>
      <c r="X57">
        <v>0.92</v>
      </c>
      <c r="Y57">
        <v>1</v>
      </c>
      <c r="Z57">
        <v>10</v>
      </c>
    </row>
    <row r="58" spans="1:26" x14ac:dyDescent="0.25">
      <c r="A58">
        <v>17</v>
      </c>
      <c r="B58">
        <v>125</v>
      </c>
      <c r="C58" t="s">
        <v>26</v>
      </c>
      <c r="D58">
        <v>4.4547999999999996</v>
      </c>
      <c r="E58">
        <v>22.45</v>
      </c>
      <c r="F58">
        <v>18.18</v>
      </c>
      <c r="G58">
        <v>34.090000000000003</v>
      </c>
      <c r="H58">
        <v>0.37</v>
      </c>
      <c r="I58">
        <v>32</v>
      </c>
      <c r="J58">
        <v>250.2</v>
      </c>
      <c r="K58">
        <v>58.47</v>
      </c>
      <c r="L58">
        <v>5.25</v>
      </c>
      <c r="M58">
        <v>14</v>
      </c>
      <c r="N58">
        <v>61.47</v>
      </c>
      <c r="O58">
        <v>31091.59</v>
      </c>
      <c r="P58">
        <v>216.41</v>
      </c>
      <c r="Q58">
        <v>3698.93</v>
      </c>
      <c r="R58">
        <v>89.34</v>
      </c>
      <c r="S58">
        <v>60.59</v>
      </c>
      <c r="T58">
        <v>14512.97</v>
      </c>
      <c r="U58">
        <v>0.68</v>
      </c>
      <c r="V58">
        <v>0.95</v>
      </c>
      <c r="W58">
        <v>0.23</v>
      </c>
      <c r="X58">
        <v>0.9</v>
      </c>
      <c r="Y58">
        <v>1</v>
      </c>
      <c r="Z58">
        <v>10</v>
      </c>
    </row>
    <row r="59" spans="1:26" x14ac:dyDescent="0.25">
      <c r="A59">
        <v>18</v>
      </c>
      <c r="B59">
        <v>125</v>
      </c>
      <c r="C59" t="s">
        <v>26</v>
      </c>
      <c r="D59">
        <v>4.4696999999999996</v>
      </c>
      <c r="E59">
        <v>22.37</v>
      </c>
      <c r="F59">
        <v>18.149999999999999</v>
      </c>
      <c r="G59">
        <v>35.130000000000003</v>
      </c>
      <c r="H59">
        <v>0.39</v>
      </c>
      <c r="I59">
        <v>31</v>
      </c>
      <c r="J59">
        <v>250.64</v>
      </c>
      <c r="K59">
        <v>58.47</v>
      </c>
      <c r="L59">
        <v>5.5</v>
      </c>
      <c r="M59">
        <v>2</v>
      </c>
      <c r="N59">
        <v>61.67</v>
      </c>
      <c r="O59">
        <v>31147.02</v>
      </c>
      <c r="P59">
        <v>216.07</v>
      </c>
      <c r="Q59">
        <v>3698.83</v>
      </c>
      <c r="R59">
        <v>87.92</v>
      </c>
      <c r="S59">
        <v>60.59</v>
      </c>
      <c r="T59">
        <v>13810.17</v>
      </c>
      <c r="U59">
        <v>0.69</v>
      </c>
      <c r="V59">
        <v>0.95</v>
      </c>
      <c r="W59">
        <v>0.25</v>
      </c>
      <c r="X59">
        <v>0.87</v>
      </c>
      <c r="Y59">
        <v>1</v>
      </c>
      <c r="Z59">
        <v>10</v>
      </c>
    </row>
    <row r="60" spans="1:26" x14ac:dyDescent="0.25">
      <c r="A60">
        <v>19</v>
      </c>
      <c r="B60">
        <v>125</v>
      </c>
      <c r="C60" t="s">
        <v>26</v>
      </c>
      <c r="D60">
        <v>4.4691000000000001</v>
      </c>
      <c r="E60">
        <v>22.38</v>
      </c>
      <c r="F60">
        <v>18.16</v>
      </c>
      <c r="G60">
        <v>35.14</v>
      </c>
      <c r="H60">
        <v>0.41</v>
      </c>
      <c r="I60">
        <v>31</v>
      </c>
      <c r="J60">
        <v>251.09</v>
      </c>
      <c r="K60">
        <v>58.47</v>
      </c>
      <c r="L60">
        <v>5.75</v>
      </c>
      <c r="M60">
        <v>0</v>
      </c>
      <c r="N60">
        <v>61.87</v>
      </c>
      <c r="O60">
        <v>31202.53</v>
      </c>
      <c r="P60">
        <v>216.59</v>
      </c>
      <c r="Q60">
        <v>3698.84</v>
      </c>
      <c r="R60">
        <v>87.95</v>
      </c>
      <c r="S60">
        <v>60.59</v>
      </c>
      <c r="T60">
        <v>13822.91</v>
      </c>
      <c r="U60">
        <v>0.69</v>
      </c>
      <c r="V60">
        <v>0.95</v>
      </c>
      <c r="W60">
        <v>0.25</v>
      </c>
      <c r="X60">
        <v>0.88</v>
      </c>
      <c r="Y60">
        <v>1</v>
      </c>
      <c r="Z60">
        <v>10</v>
      </c>
    </row>
    <row r="61" spans="1:26" x14ac:dyDescent="0.25">
      <c r="A61">
        <v>0</v>
      </c>
      <c r="B61">
        <v>30</v>
      </c>
      <c r="C61" t="s">
        <v>26</v>
      </c>
      <c r="D61">
        <v>4.0336999999999996</v>
      </c>
      <c r="E61">
        <v>24.79</v>
      </c>
      <c r="F61">
        <v>21</v>
      </c>
      <c r="G61">
        <v>10.08</v>
      </c>
      <c r="H61">
        <v>0.24</v>
      </c>
      <c r="I61">
        <v>125</v>
      </c>
      <c r="J61">
        <v>71.52</v>
      </c>
      <c r="K61">
        <v>32.270000000000003</v>
      </c>
      <c r="L61">
        <v>1</v>
      </c>
      <c r="M61">
        <v>0</v>
      </c>
      <c r="N61">
        <v>8.25</v>
      </c>
      <c r="O61">
        <v>9054.6</v>
      </c>
      <c r="P61">
        <v>119.45</v>
      </c>
      <c r="Q61">
        <v>3699.94</v>
      </c>
      <c r="R61">
        <v>176.64</v>
      </c>
      <c r="S61">
        <v>60.59</v>
      </c>
      <c r="T61">
        <v>57698.38</v>
      </c>
      <c r="U61">
        <v>0.34</v>
      </c>
      <c r="V61">
        <v>0.82</v>
      </c>
      <c r="W61">
        <v>0.53</v>
      </c>
      <c r="X61">
        <v>3.72</v>
      </c>
      <c r="Y61">
        <v>1</v>
      </c>
      <c r="Z61">
        <v>10</v>
      </c>
    </row>
    <row r="62" spans="1:26" x14ac:dyDescent="0.25">
      <c r="A62">
        <v>0</v>
      </c>
      <c r="B62">
        <v>15</v>
      </c>
      <c r="C62" t="s">
        <v>26</v>
      </c>
      <c r="D62">
        <v>3.43</v>
      </c>
      <c r="E62">
        <v>29.15</v>
      </c>
      <c r="F62">
        <v>24.7</v>
      </c>
      <c r="G62">
        <v>5.98</v>
      </c>
      <c r="H62">
        <v>0.43</v>
      </c>
      <c r="I62">
        <v>248</v>
      </c>
      <c r="J62">
        <v>39.78</v>
      </c>
      <c r="K62">
        <v>19.54</v>
      </c>
      <c r="L62">
        <v>1</v>
      </c>
      <c r="M62">
        <v>0</v>
      </c>
      <c r="N62">
        <v>4.24</v>
      </c>
      <c r="O62">
        <v>5140</v>
      </c>
      <c r="P62">
        <v>97.02</v>
      </c>
      <c r="Q62">
        <v>3700.46</v>
      </c>
      <c r="R62">
        <v>291.73</v>
      </c>
      <c r="S62">
        <v>60.59</v>
      </c>
      <c r="T62">
        <v>114630.84</v>
      </c>
      <c r="U62">
        <v>0.21</v>
      </c>
      <c r="V62">
        <v>0.7</v>
      </c>
      <c r="W62">
        <v>0.89</v>
      </c>
      <c r="X62">
        <v>7.42</v>
      </c>
      <c r="Y62">
        <v>1</v>
      </c>
      <c r="Z62">
        <v>10</v>
      </c>
    </row>
    <row r="63" spans="1:26" x14ac:dyDescent="0.25">
      <c r="A63">
        <v>0</v>
      </c>
      <c r="B63">
        <v>70</v>
      </c>
      <c r="C63" t="s">
        <v>26</v>
      </c>
      <c r="D63">
        <v>3.4214000000000002</v>
      </c>
      <c r="E63">
        <v>29.23</v>
      </c>
      <c r="F63">
        <v>22.15</v>
      </c>
      <c r="G63">
        <v>7.91</v>
      </c>
      <c r="H63">
        <v>0.12</v>
      </c>
      <c r="I63">
        <v>168</v>
      </c>
      <c r="J63">
        <v>141.81</v>
      </c>
      <c r="K63">
        <v>47.83</v>
      </c>
      <c r="L63">
        <v>1</v>
      </c>
      <c r="M63">
        <v>166</v>
      </c>
      <c r="N63">
        <v>22.98</v>
      </c>
      <c r="O63">
        <v>17723.39</v>
      </c>
      <c r="P63">
        <v>230.98</v>
      </c>
      <c r="Q63">
        <v>3699.69</v>
      </c>
      <c r="R63">
        <v>219.8</v>
      </c>
      <c r="S63">
        <v>60.59</v>
      </c>
      <c r="T63">
        <v>79065.34</v>
      </c>
      <c r="U63">
        <v>0.28000000000000003</v>
      </c>
      <c r="V63">
        <v>0.78</v>
      </c>
      <c r="W63">
        <v>0.42</v>
      </c>
      <c r="X63">
        <v>4.8600000000000003</v>
      </c>
      <c r="Y63">
        <v>1</v>
      </c>
      <c r="Z63">
        <v>10</v>
      </c>
    </row>
    <row r="64" spans="1:26" x14ac:dyDescent="0.25">
      <c r="A64">
        <v>1</v>
      </c>
      <c r="B64">
        <v>70</v>
      </c>
      <c r="C64" t="s">
        <v>26</v>
      </c>
      <c r="D64">
        <v>3.7679999999999998</v>
      </c>
      <c r="E64">
        <v>26.54</v>
      </c>
      <c r="F64">
        <v>20.79</v>
      </c>
      <c r="G64">
        <v>10.220000000000001</v>
      </c>
      <c r="H64">
        <v>0.16</v>
      </c>
      <c r="I64">
        <v>122</v>
      </c>
      <c r="J64">
        <v>142.15</v>
      </c>
      <c r="K64">
        <v>47.83</v>
      </c>
      <c r="L64">
        <v>1.25</v>
      </c>
      <c r="M64">
        <v>120</v>
      </c>
      <c r="N64">
        <v>23.07</v>
      </c>
      <c r="O64">
        <v>17765.46</v>
      </c>
      <c r="P64">
        <v>209.55</v>
      </c>
      <c r="Q64">
        <v>3699.27</v>
      </c>
      <c r="R64">
        <v>175.26</v>
      </c>
      <c r="S64">
        <v>60.59</v>
      </c>
      <c r="T64">
        <v>57025.8</v>
      </c>
      <c r="U64">
        <v>0.35</v>
      </c>
      <c r="V64">
        <v>0.83</v>
      </c>
      <c r="W64">
        <v>0.36</v>
      </c>
      <c r="X64">
        <v>3.51</v>
      </c>
      <c r="Y64">
        <v>1</v>
      </c>
      <c r="Z64">
        <v>10</v>
      </c>
    </row>
    <row r="65" spans="1:26" x14ac:dyDescent="0.25">
      <c r="A65">
        <v>2</v>
      </c>
      <c r="B65">
        <v>70</v>
      </c>
      <c r="C65" t="s">
        <v>26</v>
      </c>
      <c r="D65">
        <v>4.0164999999999997</v>
      </c>
      <c r="E65">
        <v>24.9</v>
      </c>
      <c r="F65">
        <v>19.95</v>
      </c>
      <c r="G65">
        <v>12.74</v>
      </c>
      <c r="H65">
        <v>0.19</v>
      </c>
      <c r="I65">
        <v>94</v>
      </c>
      <c r="J65">
        <v>142.49</v>
      </c>
      <c r="K65">
        <v>47.83</v>
      </c>
      <c r="L65">
        <v>1.5</v>
      </c>
      <c r="M65">
        <v>92</v>
      </c>
      <c r="N65">
        <v>23.16</v>
      </c>
      <c r="O65">
        <v>17807.560000000001</v>
      </c>
      <c r="P65">
        <v>193.16</v>
      </c>
      <c r="Q65">
        <v>3699</v>
      </c>
      <c r="R65">
        <v>147.65</v>
      </c>
      <c r="S65">
        <v>60.59</v>
      </c>
      <c r="T65">
        <v>43359.76</v>
      </c>
      <c r="U65">
        <v>0.41</v>
      </c>
      <c r="V65">
        <v>0.86</v>
      </c>
      <c r="W65">
        <v>0.32</v>
      </c>
      <c r="X65">
        <v>2.67</v>
      </c>
      <c r="Y65">
        <v>1</v>
      </c>
      <c r="Z65">
        <v>10</v>
      </c>
    </row>
    <row r="66" spans="1:26" x14ac:dyDescent="0.25">
      <c r="A66">
        <v>3</v>
      </c>
      <c r="B66">
        <v>70</v>
      </c>
      <c r="C66" t="s">
        <v>26</v>
      </c>
      <c r="D66">
        <v>4.2081999999999997</v>
      </c>
      <c r="E66">
        <v>23.76</v>
      </c>
      <c r="F66">
        <v>19.37</v>
      </c>
      <c r="G66">
        <v>15.49</v>
      </c>
      <c r="H66">
        <v>0.22</v>
      </c>
      <c r="I66">
        <v>75</v>
      </c>
      <c r="J66">
        <v>142.83000000000001</v>
      </c>
      <c r="K66">
        <v>47.83</v>
      </c>
      <c r="L66">
        <v>1.75</v>
      </c>
      <c r="M66">
        <v>73</v>
      </c>
      <c r="N66">
        <v>23.25</v>
      </c>
      <c r="O66">
        <v>17849.7</v>
      </c>
      <c r="P66">
        <v>178.98</v>
      </c>
      <c r="Q66">
        <v>3698.97</v>
      </c>
      <c r="R66">
        <v>128.72999999999999</v>
      </c>
      <c r="S66">
        <v>60.59</v>
      </c>
      <c r="T66">
        <v>33997.19</v>
      </c>
      <c r="U66">
        <v>0.47</v>
      </c>
      <c r="V66">
        <v>0.89</v>
      </c>
      <c r="W66">
        <v>0.28000000000000003</v>
      </c>
      <c r="X66">
        <v>2.09</v>
      </c>
      <c r="Y66">
        <v>1</v>
      </c>
      <c r="Z66">
        <v>10</v>
      </c>
    </row>
    <row r="67" spans="1:26" x14ac:dyDescent="0.25">
      <c r="A67">
        <v>4</v>
      </c>
      <c r="B67">
        <v>70</v>
      </c>
      <c r="C67" t="s">
        <v>26</v>
      </c>
      <c r="D67">
        <v>4.3601999999999999</v>
      </c>
      <c r="E67">
        <v>22.93</v>
      </c>
      <c r="F67">
        <v>18.940000000000001</v>
      </c>
      <c r="G67">
        <v>18.63</v>
      </c>
      <c r="H67">
        <v>0.25</v>
      </c>
      <c r="I67">
        <v>61</v>
      </c>
      <c r="J67">
        <v>143.16999999999999</v>
      </c>
      <c r="K67">
        <v>47.83</v>
      </c>
      <c r="L67">
        <v>2</v>
      </c>
      <c r="M67">
        <v>53</v>
      </c>
      <c r="N67">
        <v>23.34</v>
      </c>
      <c r="O67">
        <v>17891.86</v>
      </c>
      <c r="P67">
        <v>166.01</v>
      </c>
      <c r="Q67">
        <v>3699.12</v>
      </c>
      <c r="R67">
        <v>114.38</v>
      </c>
      <c r="S67">
        <v>60.59</v>
      </c>
      <c r="T67">
        <v>26888.44</v>
      </c>
      <c r="U67">
        <v>0.53</v>
      </c>
      <c r="V67">
        <v>0.91</v>
      </c>
      <c r="W67">
        <v>0.27</v>
      </c>
      <c r="X67">
        <v>1.67</v>
      </c>
      <c r="Y67">
        <v>1</v>
      </c>
      <c r="Z67">
        <v>10</v>
      </c>
    </row>
    <row r="68" spans="1:26" x14ac:dyDescent="0.25">
      <c r="A68">
        <v>5</v>
      </c>
      <c r="B68">
        <v>70</v>
      </c>
      <c r="C68" t="s">
        <v>26</v>
      </c>
      <c r="D68">
        <v>4.4104999999999999</v>
      </c>
      <c r="E68">
        <v>22.67</v>
      </c>
      <c r="F68">
        <v>18.86</v>
      </c>
      <c r="G68">
        <v>20.57</v>
      </c>
      <c r="H68">
        <v>0.28000000000000003</v>
      </c>
      <c r="I68">
        <v>55</v>
      </c>
      <c r="J68">
        <v>143.51</v>
      </c>
      <c r="K68">
        <v>47.83</v>
      </c>
      <c r="L68">
        <v>2.25</v>
      </c>
      <c r="M68">
        <v>11</v>
      </c>
      <c r="N68">
        <v>23.44</v>
      </c>
      <c r="O68">
        <v>17934.060000000001</v>
      </c>
      <c r="P68">
        <v>160.57</v>
      </c>
      <c r="Q68">
        <v>3698.83</v>
      </c>
      <c r="R68">
        <v>110.16</v>
      </c>
      <c r="S68">
        <v>60.59</v>
      </c>
      <c r="T68">
        <v>24811.34</v>
      </c>
      <c r="U68">
        <v>0.55000000000000004</v>
      </c>
      <c r="V68">
        <v>0.91</v>
      </c>
      <c r="W68">
        <v>0.31</v>
      </c>
      <c r="X68">
        <v>1.58</v>
      </c>
      <c r="Y68">
        <v>1</v>
      </c>
      <c r="Z68">
        <v>10</v>
      </c>
    </row>
    <row r="69" spans="1:26" x14ac:dyDescent="0.25">
      <c r="A69">
        <v>6</v>
      </c>
      <c r="B69">
        <v>70</v>
      </c>
      <c r="C69" t="s">
        <v>26</v>
      </c>
      <c r="D69">
        <v>4.4156000000000004</v>
      </c>
      <c r="E69">
        <v>22.65</v>
      </c>
      <c r="F69">
        <v>18.86</v>
      </c>
      <c r="G69">
        <v>20.95</v>
      </c>
      <c r="H69">
        <v>0.31</v>
      </c>
      <c r="I69">
        <v>54</v>
      </c>
      <c r="J69">
        <v>143.86000000000001</v>
      </c>
      <c r="K69">
        <v>47.83</v>
      </c>
      <c r="L69">
        <v>2.5</v>
      </c>
      <c r="M69">
        <v>0</v>
      </c>
      <c r="N69">
        <v>23.53</v>
      </c>
      <c r="O69">
        <v>17976.29</v>
      </c>
      <c r="P69">
        <v>160.22999999999999</v>
      </c>
      <c r="Q69">
        <v>3698.86</v>
      </c>
      <c r="R69">
        <v>109.75</v>
      </c>
      <c r="S69">
        <v>60.59</v>
      </c>
      <c r="T69">
        <v>24608.42</v>
      </c>
      <c r="U69">
        <v>0.55000000000000004</v>
      </c>
      <c r="V69">
        <v>0.91</v>
      </c>
      <c r="W69">
        <v>0.32</v>
      </c>
      <c r="X69">
        <v>1.58</v>
      </c>
      <c r="Y69">
        <v>1</v>
      </c>
      <c r="Z69">
        <v>10</v>
      </c>
    </row>
    <row r="70" spans="1:26" x14ac:dyDescent="0.25">
      <c r="A70">
        <v>0</v>
      </c>
      <c r="B70">
        <v>90</v>
      </c>
      <c r="C70" t="s">
        <v>26</v>
      </c>
      <c r="D70">
        <v>2.9792000000000001</v>
      </c>
      <c r="E70">
        <v>33.57</v>
      </c>
      <c r="F70">
        <v>23.57</v>
      </c>
      <c r="G70">
        <v>6.64</v>
      </c>
      <c r="H70">
        <v>0.1</v>
      </c>
      <c r="I70">
        <v>213</v>
      </c>
      <c r="J70">
        <v>176.73</v>
      </c>
      <c r="K70">
        <v>52.44</v>
      </c>
      <c r="L70">
        <v>1</v>
      </c>
      <c r="M70">
        <v>211</v>
      </c>
      <c r="N70">
        <v>33.29</v>
      </c>
      <c r="O70">
        <v>22031.19</v>
      </c>
      <c r="P70">
        <v>292.92</v>
      </c>
      <c r="Q70">
        <v>3699.85</v>
      </c>
      <c r="R70">
        <v>266.22000000000003</v>
      </c>
      <c r="S70">
        <v>60.59</v>
      </c>
      <c r="T70">
        <v>102049.60000000001</v>
      </c>
      <c r="U70">
        <v>0.23</v>
      </c>
      <c r="V70">
        <v>0.73</v>
      </c>
      <c r="W70">
        <v>0.51</v>
      </c>
      <c r="X70">
        <v>6.29</v>
      </c>
      <c r="Y70">
        <v>1</v>
      </c>
      <c r="Z70">
        <v>10</v>
      </c>
    </row>
    <row r="71" spans="1:26" x14ac:dyDescent="0.25">
      <c r="A71">
        <v>1</v>
      </c>
      <c r="B71">
        <v>90</v>
      </c>
      <c r="C71" t="s">
        <v>26</v>
      </c>
      <c r="D71">
        <v>3.3719999999999999</v>
      </c>
      <c r="E71">
        <v>29.66</v>
      </c>
      <c r="F71">
        <v>21.76</v>
      </c>
      <c r="G71">
        <v>8.48</v>
      </c>
      <c r="H71">
        <v>0.13</v>
      </c>
      <c r="I71">
        <v>154</v>
      </c>
      <c r="J71">
        <v>177.1</v>
      </c>
      <c r="K71">
        <v>52.44</v>
      </c>
      <c r="L71">
        <v>1.25</v>
      </c>
      <c r="M71">
        <v>152</v>
      </c>
      <c r="N71">
        <v>33.409999999999997</v>
      </c>
      <c r="O71">
        <v>22076.81</v>
      </c>
      <c r="P71">
        <v>264.7</v>
      </c>
      <c r="Q71">
        <v>3699.64</v>
      </c>
      <c r="R71">
        <v>207.23</v>
      </c>
      <c r="S71">
        <v>60.59</v>
      </c>
      <c r="T71">
        <v>72851.460000000006</v>
      </c>
      <c r="U71">
        <v>0.28999999999999998</v>
      </c>
      <c r="V71">
        <v>0.79</v>
      </c>
      <c r="W71">
        <v>0.4</v>
      </c>
      <c r="X71">
        <v>4.4800000000000004</v>
      </c>
      <c r="Y71">
        <v>1</v>
      </c>
      <c r="Z71">
        <v>10</v>
      </c>
    </row>
    <row r="72" spans="1:26" x14ac:dyDescent="0.25">
      <c r="A72">
        <v>2</v>
      </c>
      <c r="B72">
        <v>90</v>
      </c>
      <c r="C72" t="s">
        <v>26</v>
      </c>
      <c r="D72">
        <v>3.6562000000000001</v>
      </c>
      <c r="E72">
        <v>27.35</v>
      </c>
      <c r="F72">
        <v>20.7</v>
      </c>
      <c r="G72">
        <v>10.44</v>
      </c>
      <c r="H72">
        <v>0.15</v>
      </c>
      <c r="I72">
        <v>119</v>
      </c>
      <c r="J72">
        <v>177.47</v>
      </c>
      <c r="K72">
        <v>52.44</v>
      </c>
      <c r="L72">
        <v>1.5</v>
      </c>
      <c r="M72">
        <v>117</v>
      </c>
      <c r="N72">
        <v>33.53</v>
      </c>
      <c r="O72">
        <v>22122.46</v>
      </c>
      <c r="P72">
        <v>245.97</v>
      </c>
      <c r="Q72">
        <v>3699.51</v>
      </c>
      <c r="R72">
        <v>172.17</v>
      </c>
      <c r="S72">
        <v>60.59</v>
      </c>
      <c r="T72">
        <v>55494.13</v>
      </c>
      <c r="U72">
        <v>0.35</v>
      </c>
      <c r="V72">
        <v>0.83</v>
      </c>
      <c r="W72">
        <v>0.36</v>
      </c>
      <c r="X72">
        <v>3.42</v>
      </c>
      <c r="Y72">
        <v>1</v>
      </c>
      <c r="Z72">
        <v>10</v>
      </c>
    </row>
    <row r="73" spans="1:26" x14ac:dyDescent="0.25">
      <c r="A73">
        <v>3</v>
      </c>
      <c r="B73">
        <v>90</v>
      </c>
      <c r="C73" t="s">
        <v>26</v>
      </c>
      <c r="D73">
        <v>3.8534999999999999</v>
      </c>
      <c r="E73">
        <v>25.95</v>
      </c>
      <c r="F73">
        <v>20.079999999999998</v>
      </c>
      <c r="G73">
        <v>12.42</v>
      </c>
      <c r="H73">
        <v>0.17</v>
      </c>
      <c r="I73">
        <v>97</v>
      </c>
      <c r="J73">
        <v>177.84</v>
      </c>
      <c r="K73">
        <v>52.44</v>
      </c>
      <c r="L73">
        <v>1.75</v>
      </c>
      <c r="M73">
        <v>95</v>
      </c>
      <c r="N73">
        <v>33.65</v>
      </c>
      <c r="O73">
        <v>22168.15</v>
      </c>
      <c r="P73">
        <v>232.92</v>
      </c>
      <c r="Q73">
        <v>3699.23</v>
      </c>
      <c r="R73">
        <v>152.13999999999999</v>
      </c>
      <c r="S73">
        <v>60.59</v>
      </c>
      <c r="T73">
        <v>45588.6</v>
      </c>
      <c r="U73">
        <v>0.4</v>
      </c>
      <c r="V73">
        <v>0.86</v>
      </c>
      <c r="W73">
        <v>0.32</v>
      </c>
      <c r="X73">
        <v>2.8</v>
      </c>
      <c r="Y73">
        <v>1</v>
      </c>
      <c r="Z73">
        <v>10</v>
      </c>
    </row>
    <row r="74" spans="1:26" x14ac:dyDescent="0.25">
      <c r="A74">
        <v>4</v>
      </c>
      <c r="B74">
        <v>90</v>
      </c>
      <c r="C74" t="s">
        <v>26</v>
      </c>
      <c r="D74">
        <v>4.0364000000000004</v>
      </c>
      <c r="E74">
        <v>24.77</v>
      </c>
      <c r="F74">
        <v>19.510000000000002</v>
      </c>
      <c r="G74">
        <v>14.63</v>
      </c>
      <c r="H74">
        <v>0.2</v>
      </c>
      <c r="I74">
        <v>80</v>
      </c>
      <c r="J74">
        <v>178.21</v>
      </c>
      <c r="K74">
        <v>52.44</v>
      </c>
      <c r="L74">
        <v>2</v>
      </c>
      <c r="M74">
        <v>78</v>
      </c>
      <c r="N74">
        <v>33.770000000000003</v>
      </c>
      <c r="O74">
        <v>22213.89</v>
      </c>
      <c r="P74">
        <v>219.87</v>
      </c>
      <c r="Q74">
        <v>3699.04</v>
      </c>
      <c r="R74">
        <v>133.43</v>
      </c>
      <c r="S74">
        <v>60.59</v>
      </c>
      <c r="T74">
        <v>36319.14</v>
      </c>
      <c r="U74">
        <v>0.45</v>
      </c>
      <c r="V74">
        <v>0.88</v>
      </c>
      <c r="W74">
        <v>0.28999999999999998</v>
      </c>
      <c r="X74">
        <v>2.23</v>
      </c>
      <c r="Y74">
        <v>1</v>
      </c>
      <c r="Z74">
        <v>10</v>
      </c>
    </row>
    <row r="75" spans="1:26" x14ac:dyDescent="0.25">
      <c r="A75">
        <v>5</v>
      </c>
      <c r="B75">
        <v>90</v>
      </c>
      <c r="C75" t="s">
        <v>26</v>
      </c>
      <c r="D75">
        <v>4.1654</v>
      </c>
      <c r="E75">
        <v>24.01</v>
      </c>
      <c r="F75">
        <v>19.170000000000002</v>
      </c>
      <c r="G75">
        <v>16.91</v>
      </c>
      <c r="H75">
        <v>0.22</v>
      </c>
      <c r="I75">
        <v>68</v>
      </c>
      <c r="J75">
        <v>178.59</v>
      </c>
      <c r="K75">
        <v>52.44</v>
      </c>
      <c r="L75">
        <v>2.25</v>
      </c>
      <c r="M75">
        <v>66</v>
      </c>
      <c r="N75">
        <v>33.89</v>
      </c>
      <c r="O75">
        <v>22259.66</v>
      </c>
      <c r="P75">
        <v>209.97</v>
      </c>
      <c r="Q75">
        <v>3698.94</v>
      </c>
      <c r="R75">
        <v>122.05</v>
      </c>
      <c r="S75">
        <v>60.59</v>
      </c>
      <c r="T75">
        <v>30688.48</v>
      </c>
      <c r="U75">
        <v>0.5</v>
      </c>
      <c r="V75">
        <v>0.9</v>
      </c>
      <c r="W75">
        <v>0.27</v>
      </c>
      <c r="X75">
        <v>1.89</v>
      </c>
      <c r="Y75">
        <v>1</v>
      </c>
      <c r="Z75">
        <v>10</v>
      </c>
    </row>
    <row r="76" spans="1:26" x14ac:dyDescent="0.25">
      <c r="A76">
        <v>6</v>
      </c>
      <c r="B76">
        <v>90</v>
      </c>
      <c r="C76" t="s">
        <v>26</v>
      </c>
      <c r="D76">
        <v>4.2782</v>
      </c>
      <c r="E76">
        <v>23.37</v>
      </c>
      <c r="F76">
        <v>18.86</v>
      </c>
      <c r="G76">
        <v>19.18</v>
      </c>
      <c r="H76">
        <v>0.25</v>
      </c>
      <c r="I76">
        <v>59</v>
      </c>
      <c r="J76">
        <v>178.96</v>
      </c>
      <c r="K76">
        <v>52.44</v>
      </c>
      <c r="L76">
        <v>2.5</v>
      </c>
      <c r="M76">
        <v>57</v>
      </c>
      <c r="N76">
        <v>34.020000000000003</v>
      </c>
      <c r="O76">
        <v>22305.48</v>
      </c>
      <c r="P76">
        <v>199.6</v>
      </c>
      <c r="Q76">
        <v>3699.03</v>
      </c>
      <c r="R76">
        <v>111.74</v>
      </c>
      <c r="S76">
        <v>60.59</v>
      </c>
      <c r="T76">
        <v>25577.53</v>
      </c>
      <c r="U76">
        <v>0.54</v>
      </c>
      <c r="V76">
        <v>0.91</v>
      </c>
      <c r="W76">
        <v>0.26</v>
      </c>
      <c r="X76">
        <v>1.58</v>
      </c>
      <c r="Y76">
        <v>1</v>
      </c>
      <c r="Z76">
        <v>10</v>
      </c>
    </row>
    <row r="77" spans="1:26" x14ac:dyDescent="0.25">
      <c r="A77">
        <v>7</v>
      </c>
      <c r="B77">
        <v>90</v>
      </c>
      <c r="C77" t="s">
        <v>26</v>
      </c>
      <c r="D77">
        <v>4.3491</v>
      </c>
      <c r="E77">
        <v>22.99</v>
      </c>
      <c r="F77">
        <v>18.760000000000002</v>
      </c>
      <c r="G77">
        <v>22.07</v>
      </c>
      <c r="H77">
        <v>0.27</v>
      </c>
      <c r="I77">
        <v>51</v>
      </c>
      <c r="J77">
        <v>179.33</v>
      </c>
      <c r="K77">
        <v>52.44</v>
      </c>
      <c r="L77">
        <v>2.75</v>
      </c>
      <c r="M77">
        <v>49</v>
      </c>
      <c r="N77">
        <v>34.14</v>
      </c>
      <c r="O77">
        <v>22351.34</v>
      </c>
      <c r="P77">
        <v>191.75</v>
      </c>
      <c r="Q77">
        <v>3698.95</v>
      </c>
      <c r="R77">
        <v>110.21</v>
      </c>
      <c r="S77">
        <v>60.59</v>
      </c>
      <c r="T77">
        <v>24853.759999999998</v>
      </c>
      <c r="U77">
        <v>0.55000000000000004</v>
      </c>
      <c r="V77">
        <v>0.92</v>
      </c>
      <c r="W77">
        <v>0.21</v>
      </c>
      <c r="X77">
        <v>1.48</v>
      </c>
      <c r="Y77">
        <v>1</v>
      </c>
      <c r="Z77">
        <v>10</v>
      </c>
    </row>
    <row r="78" spans="1:26" x14ac:dyDescent="0.25">
      <c r="A78">
        <v>8</v>
      </c>
      <c r="B78">
        <v>90</v>
      </c>
      <c r="C78" t="s">
        <v>26</v>
      </c>
      <c r="D78">
        <v>4.4059999999999997</v>
      </c>
      <c r="E78">
        <v>22.7</v>
      </c>
      <c r="F78">
        <v>18.64</v>
      </c>
      <c r="G78">
        <v>24.31</v>
      </c>
      <c r="H78">
        <v>0.3</v>
      </c>
      <c r="I78">
        <v>46</v>
      </c>
      <c r="J78">
        <v>179.7</v>
      </c>
      <c r="K78">
        <v>52.44</v>
      </c>
      <c r="L78">
        <v>3</v>
      </c>
      <c r="M78">
        <v>36</v>
      </c>
      <c r="N78">
        <v>34.26</v>
      </c>
      <c r="O78">
        <v>22397.24</v>
      </c>
      <c r="P78">
        <v>184.65</v>
      </c>
      <c r="Q78">
        <v>3698.69</v>
      </c>
      <c r="R78">
        <v>104.99</v>
      </c>
      <c r="S78">
        <v>60.59</v>
      </c>
      <c r="T78">
        <v>22270.6</v>
      </c>
      <c r="U78">
        <v>0.57999999999999996</v>
      </c>
      <c r="V78">
        <v>0.92</v>
      </c>
      <c r="W78">
        <v>0.25</v>
      </c>
      <c r="X78">
        <v>1.36</v>
      </c>
      <c r="Y78">
        <v>1</v>
      </c>
      <c r="Z78">
        <v>10</v>
      </c>
    </row>
    <row r="79" spans="1:26" x14ac:dyDescent="0.25">
      <c r="A79">
        <v>9</v>
      </c>
      <c r="B79">
        <v>90</v>
      </c>
      <c r="C79" t="s">
        <v>26</v>
      </c>
      <c r="D79">
        <v>4.4448999999999996</v>
      </c>
      <c r="E79">
        <v>22.5</v>
      </c>
      <c r="F79">
        <v>18.55</v>
      </c>
      <c r="G79">
        <v>25.88</v>
      </c>
      <c r="H79">
        <v>0.32</v>
      </c>
      <c r="I79">
        <v>43</v>
      </c>
      <c r="J79">
        <v>180.07</v>
      </c>
      <c r="K79">
        <v>52.44</v>
      </c>
      <c r="L79">
        <v>3.25</v>
      </c>
      <c r="M79">
        <v>9</v>
      </c>
      <c r="N79">
        <v>34.380000000000003</v>
      </c>
      <c r="O79">
        <v>22443.18</v>
      </c>
      <c r="P79">
        <v>179.97</v>
      </c>
      <c r="Q79">
        <v>3698.74</v>
      </c>
      <c r="R79">
        <v>100.77</v>
      </c>
      <c r="S79">
        <v>60.59</v>
      </c>
      <c r="T79">
        <v>20174.96</v>
      </c>
      <c r="U79">
        <v>0.6</v>
      </c>
      <c r="V79">
        <v>0.93</v>
      </c>
      <c r="W79">
        <v>0.28000000000000003</v>
      </c>
      <c r="X79">
        <v>1.27</v>
      </c>
      <c r="Y79">
        <v>1</v>
      </c>
      <c r="Z79">
        <v>10</v>
      </c>
    </row>
    <row r="80" spans="1:26" x14ac:dyDescent="0.25">
      <c r="A80">
        <v>10</v>
      </c>
      <c r="B80">
        <v>90</v>
      </c>
      <c r="C80" t="s">
        <v>26</v>
      </c>
      <c r="D80">
        <v>4.4423000000000004</v>
      </c>
      <c r="E80">
        <v>22.51</v>
      </c>
      <c r="F80">
        <v>18.559999999999999</v>
      </c>
      <c r="G80">
        <v>25.9</v>
      </c>
      <c r="H80">
        <v>0.34</v>
      </c>
      <c r="I80">
        <v>43</v>
      </c>
      <c r="J80">
        <v>180.45</v>
      </c>
      <c r="K80">
        <v>52.44</v>
      </c>
      <c r="L80">
        <v>3.5</v>
      </c>
      <c r="M80">
        <v>0</v>
      </c>
      <c r="N80">
        <v>34.51</v>
      </c>
      <c r="O80">
        <v>22489.16</v>
      </c>
      <c r="P80">
        <v>179.99</v>
      </c>
      <c r="Q80">
        <v>3698.76</v>
      </c>
      <c r="R80">
        <v>100.79</v>
      </c>
      <c r="S80">
        <v>60.59</v>
      </c>
      <c r="T80">
        <v>20185.05</v>
      </c>
      <c r="U80">
        <v>0.6</v>
      </c>
      <c r="V80">
        <v>0.93</v>
      </c>
      <c r="W80">
        <v>0.28999999999999998</v>
      </c>
      <c r="X80">
        <v>1.28</v>
      </c>
      <c r="Y80">
        <v>1</v>
      </c>
      <c r="Z80">
        <v>10</v>
      </c>
    </row>
    <row r="81" spans="1:26" x14ac:dyDescent="0.25">
      <c r="A81">
        <v>0</v>
      </c>
      <c r="B81">
        <v>110</v>
      </c>
      <c r="C81" t="s">
        <v>26</v>
      </c>
      <c r="D81">
        <v>2.5937000000000001</v>
      </c>
      <c r="E81">
        <v>38.56</v>
      </c>
      <c r="F81">
        <v>25.01</v>
      </c>
      <c r="G81">
        <v>5.79</v>
      </c>
      <c r="H81">
        <v>0.08</v>
      </c>
      <c r="I81">
        <v>259</v>
      </c>
      <c r="J81">
        <v>213.37</v>
      </c>
      <c r="K81">
        <v>56.13</v>
      </c>
      <c r="L81">
        <v>1</v>
      </c>
      <c r="M81">
        <v>257</v>
      </c>
      <c r="N81">
        <v>46.25</v>
      </c>
      <c r="O81">
        <v>26550.29</v>
      </c>
      <c r="P81">
        <v>356.59</v>
      </c>
      <c r="Q81">
        <v>3700.19</v>
      </c>
      <c r="R81">
        <v>313.49</v>
      </c>
      <c r="S81">
        <v>60.59</v>
      </c>
      <c r="T81">
        <v>125455.46</v>
      </c>
      <c r="U81">
        <v>0.19</v>
      </c>
      <c r="V81">
        <v>0.69</v>
      </c>
      <c r="W81">
        <v>0.57999999999999996</v>
      </c>
      <c r="X81">
        <v>7.72</v>
      </c>
      <c r="Y81">
        <v>1</v>
      </c>
      <c r="Z81">
        <v>10</v>
      </c>
    </row>
    <row r="82" spans="1:26" x14ac:dyDescent="0.25">
      <c r="A82">
        <v>1</v>
      </c>
      <c r="B82">
        <v>110</v>
      </c>
      <c r="C82" t="s">
        <v>26</v>
      </c>
      <c r="D82">
        <v>3.0196999999999998</v>
      </c>
      <c r="E82">
        <v>33.119999999999997</v>
      </c>
      <c r="F82">
        <v>22.69</v>
      </c>
      <c r="G82">
        <v>7.36</v>
      </c>
      <c r="H82">
        <v>0.1</v>
      </c>
      <c r="I82">
        <v>185</v>
      </c>
      <c r="J82">
        <v>213.78</v>
      </c>
      <c r="K82">
        <v>56.13</v>
      </c>
      <c r="L82">
        <v>1.25</v>
      </c>
      <c r="M82">
        <v>183</v>
      </c>
      <c r="N82">
        <v>46.4</v>
      </c>
      <c r="O82">
        <v>26600.32</v>
      </c>
      <c r="P82">
        <v>318.70999999999998</v>
      </c>
      <c r="Q82">
        <v>3699.99</v>
      </c>
      <c r="R82">
        <v>237.35</v>
      </c>
      <c r="S82">
        <v>60.59</v>
      </c>
      <c r="T82">
        <v>87756.4</v>
      </c>
      <c r="U82">
        <v>0.26</v>
      </c>
      <c r="V82">
        <v>0.76</v>
      </c>
      <c r="W82">
        <v>0.46</v>
      </c>
      <c r="X82">
        <v>5.41</v>
      </c>
      <c r="Y82">
        <v>1</v>
      </c>
      <c r="Z82">
        <v>10</v>
      </c>
    </row>
    <row r="83" spans="1:26" x14ac:dyDescent="0.25">
      <c r="A83">
        <v>2</v>
      </c>
      <c r="B83">
        <v>110</v>
      </c>
      <c r="C83" t="s">
        <v>26</v>
      </c>
      <c r="D83">
        <v>3.3180000000000001</v>
      </c>
      <c r="E83">
        <v>30.14</v>
      </c>
      <c r="F83">
        <v>21.45</v>
      </c>
      <c r="G83">
        <v>8.94</v>
      </c>
      <c r="H83">
        <v>0.12</v>
      </c>
      <c r="I83">
        <v>144</v>
      </c>
      <c r="J83">
        <v>214.19</v>
      </c>
      <c r="K83">
        <v>56.13</v>
      </c>
      <c r="L83">
        <v>1.5</v>
      </c>
      <c r="M83">
        <v>142</v>
      </c>
      <c r="N83">
        <v>46.56</v>
      </c>
      <c r="O83">
        <v>26650.41</v>
      </c>
      <c r="P83">
        <v>296.58</v>
      </c>
      <c r="Q83">
        <v>3699.39</v>
      </c>
      <c r="R83">
        <v>196.7</v>
      </c>
      <c r="S83">
        <v>60.59</v>
      </c>
      <c r="T83">
        <v>67636.08</v>
      </c>
      <c r="U83">
        <v>0.31</v>
      </c>
      <c r="V83">
        <v>0.8</v>
      </c>
      <c r="W83">
        <v>0.4</v>
      </c>
      <c r="X83">
        <v>4.17</v>
      </c>
      <c r="Y83">
        <v>1</v>
      </c>
      <c r="Z83">
        <v>10</v>
      </c>
    </row>
    <row r="84" spans="1:26" x14ac:dyDescent="0.25">
      <c r="A84">
        <v>3</v>
      </c>
      <c r="B84">
        <v>110</v>
      </c>
      <c r="C84" t="s">
        <v>26</v>
      </c>
      <c r="D84">
        <v>3.5463</v>
      </c>
      <c r="E84">
        <v>28.2</v>
      </c>
      <c r="F84">
        <v>20.65</v>
      </c>
      <c r="G84">
        <v>10.59</v>
      </c>
      <c r="H84">
        <v>0.14000000000000001</v>
      </c>
      <c r="I84">
        <v>117</v>
      </c>
      <c r="J84">
        <v>214.59</v>
      </c>
      <c r="K84">
        <v>56.13</v>
      </c>
      <c r="L84">
        <v>1.75</v>
      </c>
      <c r="M84">
        <v>115</v>
      </c>
      <c r="N84">
        <v>46.72</v>
      </c>
      <c r="O84">
        <v>26700.55</v>
      </c>
      <c r="P84">
        <v>281.11</v>
      </c>
      <c r="Q84">
        <v>3699.11</v>
      </c>
      <c r="R84">
        <v>170.47</v>
      </c>
      <c r="S84">
        <v>60.59</v>
      </c>
      <c r="T84">
        <v>54653.96</v>
      </c>
      <c r="U84">
        <v>0.36</v>
      </c>
      <c r="V84">
        <v>0.83</v>
      </c>
      <c r="W84">
        <v>0.35</v>
      </c>
      <c r="X84">
        <v>3.37</v>
      </c>
      <c r="Y84">
        <v>1</v>
      </c>
      <c r="Z84">
        <v>10</v>
      </c>
    </row>
    <row r="85" spans="1:26" x14ac:dyDescent="0.25">
      <c r="A85">
        <v>4</v>
      </c>
      <c r="B85">
        <v>110</v>
      </c>
      <c r="C85" t="s">
        <v>26</v>
      </c>
      <c r="D85">
        <v>3.7233999999999998</v>
      </c>
      <c r="E85">
        <v>26.86</v>
      </c>
      <c r="F85">
        <v>20.11</v>
      </c>
      <c r="G85">
        <v>12.31</v>
      </c>
      <c r="H85">
        <v>0.17</v>
      </c>
      <c r="I85">
        <v>98</v>
      </c>
      <c r="J85">
        <v>215</v>
      </c>
      <c r="K85">
        <v>56.13</v>
      </c>
      <c r="L85">
        <v>2</v>
      </c>
      <c r="M85">
        <v>96</v>
      </c>
      <c r="N85">
        <v>46.87</v>
      </c>
      <c r="O85">
        <v>26750.75</v>
      </c>
      <c r="P85">
        <v>269.24</v>
      </c>
      <c r="Q85">
        <v>3699.13</v>
      </c>
      <c r="R85">
        <v>152.84</v>
      </c>
      <c r="S85">
        <v>60.59</v>
      </c>
      <c r="T85">
        <v>45934.559999999998</v>
      </c>
      <c r="U85">
        <v>0.4</v>
      </c>
      <c r="V85">
        <v>0.86</v>
      </c>
      <c r="W85">
        <v>0.32</v>
      </c>
      <c r="X85">
        <v>2.83</v>
      </c>
      <c r="Y85">
        <v>1</v>
      </c>
      <c r="Z85">
        <v>10</v>
      </c>
    </row>
    <row r="86" spans="1:26" x14ac:dyDescent="0.25">
      <c r="A86">
        <v>5</v>
      </c>
      <c r="B86">
        <v>110</v>
      </c>
      <c r="C86" t="s">
        <v>26</v>
      </c>
      <c r="D86">
        <v>3.8748999999999998</v>
      </c>
      <c r="E86">
        <v>25.81</v>
      </c>
      <c r="F86">
        <v>19.649999999999999</v>
      </c>
      <c r="G86">
        <v>14.03</v>
      </c>
      <c r="H86">
        <v>0.19</v>
      </c>
      <c r="I86">
        <v>84</v>
      </c>
      <c r="J86">
        <v>215.41</v>
      </c>
      <c r="K86">
        <v>56.13</v>
      </c>
      <c r="L86">
        <v>2.25</v>
      </c>
      <c r="M86">
        <v>82</v>
      </c>
      <c r="N86">
        <v>47.03</v>
      </c>
      <c r="O86">
        <v>26801</v>
      </c>
      <c r="P86">
        <v>258.33999999999997</v>
      </c>
      <c r="Q86">
        <v>3699.08</v>
      </c>
      <c r="R86">
        <v>137.77000000000001</v>
      </c>
      <c r="S86">
        <v>60.59</v>
      </c>
      <c r="T86">
        <v>38472.28</v>
      </c>
      <c r="U86">
        <v>0.44</v>
      </c>
      <c r="V86">
        <v>0.88</v>
      </c>
      <c r="W86">
        <v>0.3</v>
      </c>
      <c r="X86">
        <v>2.37</v>
      </c>
      <c r="Y86">
        <v>1</v>
      </c>
      <c r="Z86">
        <v>10</v>
      </c>
    </row>
    <row r="87" spans="1:26" x14ac:dyDescent="0.25">
      <c r="A87">
        <v>6</v>
      </c>
      <c r="B87">
        <v>110</v>
      </c>
      <c r="C87" t="s">
        <v>26</v>
      </c>
      <c r="D87">
        <v>3.9982000000000002</v>
      </c>
      <c r="E87">
        <v>25.01</v>
      </c>
      <c r="F87">
        <v>19.32</v>
      </c>
      <c r="G87">
        <v>15.88</v>
      </c>
      <c r="H87">
        <v>0.21</v>
      </c>
      <c r="I87">
        <v>73</v>
      </c>
      <c r="J87">
        <v>215.82</v>
      </c>
      <c r="K87">
        <v>56.13</v>
      </c>
      <c r="L87">
        <v>2.5</v>
      </c>
      <c r="M87">
        <v>71</v>
      </c>
      <c r="N87">
        <v>47.19</v>
      </c>
      <c r="O87">
        <v>26851.31</v>
      </c>
      <c r="P87">
        <v>249.3</v>
      </c>
      <c r="Q87">
        <v>3699.02</v>
      </c>
      <c r="R87">
        <v>127.23</v>
      </c>
      <c r="S87">
        <v>60.59</v>
      </c>
      <c r="T87">
        <v>33255.06</v>
      </c>
      <c r="U87">
        <v>0.48</v>
      </c>
      <c r="V87">
        <v>0.89</v>
      </c>
      <c r="W87">
        <v>0.27</v>
      </c>
      <c r="X87">
        <v>2.04</v>
      </c>
      <c r="Y87">
        <v>1</v>
      </c>
      <c r="Z87">
        <v>10</v>
      </c>
    </row>
    <row r="88" spans="1:26" x14ac:dyDescent="0.25">
      <c r="A88">
        <v>7</v>
      </c>
      <c r="B88">
        <v>110</v>
      </c>
      <c r="C88" t="s">
        <v>26</v>
      </c>
      <c r="D88">
        <v>4.1052</v>
      </c>
      <c r="E88">
        <v>24.36</v>
      </c>
      <c r="F88">
        <v>19.04</v>
      </c>
      <c r="G88">
        <v>17.850000000000001</v>
      </c>
      <c r="H88">
        <v>0.23</v>
      </c>
      <c r="I88">
        <v>64</v>
      </c>
      <c r="J88">
        <v>216.22</v>
      </c>
      <c r="K88">
        <v>56.13</v>
      </c>
      <c r="L88">
        <v>2.75</v>
      </c>
      <c r="M88">
        <v>62</v>
      </c>
      <c r="N88">
        <v>47.35</v>
      </c>
      <c r="O88">
        <v>26901.66</v>
      </c>
      <c r="P88">
        <v>240.86</v>
      </c>
      <c r="Q88">
        <v>3699.01</v>
      </c>
      <c r="R88">
        <v>118.02</v>
      </c>
      <c r="S88">
        <v>60.59</v>
      </c>
      <c r="T88">
        <v>28696.43</v>
      </c>
      <c r="U88">
        <v>0.51</v>
      </c>
      <c r="V88">
        <v>0.9</v>
      </c>
      <c r="W88">
        <v>0.27</v>
      </c>
      <c r="X88">
        <v>1.77</v>
      </c>
      <c r="Y88">
        <v>1</v>
      </c>
      <c r="Z88">
        <v>10</v>
      </c>
    </row>
    <row r="89" spans="1:26" x14ac:dyDescent="0.25">
      <c r="A89">
        <v>8</v>
      </c>
      <c r="B89">
        <v>110</v>
      </c>
      <c r="C89" t="s">
        <v>26</v>
      </c>
      <c r="D89">
        <v>4.2042000000000002</v>
      </c>
      <c r="E89">
        <v>23.79</v>
      </c>
      <c r="F89">
        <v>18.77</v>
      </c>
      <c r="G89">
        <v>19.75</v>
      </c>
      <c r="H89">
        <v>0.25</v>
      </c>
      <c r="I89">
        <v>57</v>
      </c>
      <c r="J89">
        <v>216.63</v>
      </c>
      <c r="K89">
        <v>56.13</v>
      </c>
      <c r="L89">
        <v>3</v>
      </c>
      <c r="M89">
        <v>55</v>
      </c>
      <c r="N89">
        <v>47.51</v>
      </c>
      <c r="O89">
        <v>26952.080000000002</v>
      </c>
      <c r="P89">
        <v>232.4</v>
      </c>
      <c r="Q89">
        <v>3698.78</v>
      </c>
      <c r="R89">
        <v>108.44</v>
      </c>
      <c r="S89">
        <v>60.59</v>
      </c>
      <c r="T89">
        <v>23940.42</v>
      </c>
      <c r="U89">
        <v>0.56000000000000005</v>
      </c>
      <c r="V89">
        <v>0.92</v>
      </c>
      <c r="W89">
        <v>0.26</v>
      </c>
      <c r="X89">
        <v>1.49</v>
      </c>
      <c r="Y89">
        <v>1</v>
      </c>
      <c r="Z89">
        <v>10</v>
      </c>
    </row>
    <row r="90" spans="1:26" x14ac:dyDescent="0.25">
      <c r="A90">
        <v>9</v>
      </c>
      <c r="B90">
        <v>110</v>
      </c>
      <c r="C90" t="s">
        <v>26</v>
      </c>
      <c r="D90">
        <v>4.2545999999999999</v>
      </c>
      <c r="E90">
        <v>23.5</v>
      </c>
      <c r="F90">
        <v>18.739999999999998</v>
      </c>
      <c r="G90">
        <v>22.04</v>
      </c>
      <c r="H90">
        <v>0.27</v>
      </c>
      <c r="I90">
        <v>51</v>
      </c>
      <c r="J90">
        <v>217.04</v>
      </c>
      <c r="K90">
        <v>56.13</v>
      </c>
      <c r="L90">
        <v>3.25</v>
      </c>
      <c r="M90">
        <v>49</v>
      </c>
      <c r="N90">
        <v>47.66</v>
      </c>
      <c r="O90">
        <v>27002.55</v>
      </c>
      <c r="P90">
        <v>226.56</v>
      </c>
      <c r="Q90">
        <v>3698.95</v>
      </c>
      <c r="R90">
        <v>109.43</v>
      </c>
      <c r="S90">
        <v>60.59</v>
      </c>
      <c r="T90">
        <v>24465.09</v>
      </c>
      <c r="U90">
        <v>0.55000000000000004</v>
      </c>
      <c r="V90">
        <v>0.92</v>
      </c>
      <c r="W90">
        <v>0.22</v>
      </c>
      <c r="X90">
        <v>1.46</v>
      </c>
      <c r="Y90">
        <v>1</v>
      </c>
      <c r="Z90">
        <v>10</v>
      </c>
    </row>
    <row r="91" spans="1:26" x14ac:dyDescent="0.25">
      <c r="A91">
        <v>10</v>
      </c>
      <c r="B91">
        <v>110</v>
      </c>
      <c r="C91" t="s">
        <v>26</v>
      </c>
      <c r="D91">
        <v>4.2923</v>
      </c>
      <c r="E91">
        <v>23.3</v>
      </c>
      <c r="F91">
        <v>18.7</v>
      </c>
      <c r="G91">
        <v>23.87</v>
      </c>
      <c r="H91">
        <v>0.28999999999999998</v>
      </c>
      <c r="I91">
        <v>47</v>
      </c>
      <c r="J91">
        <v>217.45</v>
      </c>
      <c r="K91">
        <v>56.13</v>
      </c>
      <c r="L91">
        <v>3.5</v>
      </c>
      <c r="M91">
        <v>45</v>
      </c>
      <c r="N91">
        <v>47.82</v>
      </c>
      <c r="O91">
        <v>27053.07</v>
      </c>
      <c r="P91">
        <v>221.34</v>
      </c>
      <c r="Q91">
        <v>3698.77</v>
      </c>
      <c r="R91">
        <v>107.21</v>
      </c>
      <c r="S91">
        <v>60.59</v>
      </c>
      <c r="T91">
        <v>23373.040000000001</v>
      </c>
      <c r="U91">
        <v>0.56999999999999995</v>
      </c>
      <c r="V91">
        <v>0.92</v>
      </c>
      <c r="W91">
        <v>0.24</v>
      </c>
      <c r="X91">
        <v>1.42</v>
      </c>
      <c r="Y91">
        <v>1</v>
      </c>
      <c r="Z91">
        <v>10</v>
      </c>
    </row>
    <row r="92" spans="1:26" x14ac:dyDescent="0.25">
      <c r="A92">
        <v>11</v>
      </c>
      <c r="B92">
        <v>110</v>
      </c>
      <c r="C92" t="s">
        <v>26</v>
      </c>
      <c r="D92">
        <v>4.3762999999999996</v>
      </c>
      <c r="E92">
        <v>22.85</v>
      </c>
      <c r="F92">
        <v>18.46</v>
      </c>
      <c r="G92">
        <v>26.38</v>
      </c>
      <c r="H92">
        <v>0.31</v>
      </c>
      <c r="I92">
        <v>42</v>
      </c>
      <c r="J92">
        <v>217.86</v>
      </c>
      <c r="K92">
        <v>56.13</v>
      </c>
      <c r="L92">
        <v>3.75</v>
      </c>
      <c r="M92">
        <v>40</v>
      </c>
      <c r="N92">
        <v>47.98</v>
      </c>
      <c r="O92">
        <v>27103.65</v>
      </c>
      <c r="P92">
        <v>213.12</v>
      </c>
      <c r="Q92">
        <v>3698.72</v>
      </c>
      <c r="R92">
        <v>99.42</v>
      </c>
      <c r="S92">
        <v>60.59</v>
      </c>
      <c r="T92">
        <v>19506.13</v>
      </c>
      <c r="U92">
        <v>0.61</v>
      </c>
      <c r="V92">
        <v>0.93</v>
      </c>
      <c r="W92">
        <v>0.23</v>
      </c>
      <c r="X92">
        <v>1.19</v>
      </c>
      <c r="Y92">
        <v>1</v>
      </c>
      <c r="Z92">
        <v>10</v>
      </c>
    </row>
    <row r="93" spans="1:26" x14ac:dyDescent="0.25">
      <c r="A93">
        <v>12</v>
      </c>
      <c r="B93">
        <v>110</v>
      </c>
      <c r="C93" t="s">
        <v>26</v>
      </c>
      <c r="D93">
        <v>4.4318</v>
      </c>
      <c r="E93">
        <v>22.56</v>
      </c>
      <c r="F93">
        <v>18.350000000000001</v>
      </c>
      <c r="G93">
        <v>28.97</v>
      </c>
      <c r="H93">
        <v>0.33</v>
      </c>
      <c r="I93">
        <v>38</v>
      </c>
      <c r="J93">
        <v>218.27</v>
      </c>
      <c r="K93">
        <v>56.13</v>
      </c>
      <c r="L93">
        <v>4</v>
      </c>
      <c r="M93">
        <v>31</v>
      </c>
      <c r="N93">
        <v>48.15</v>
      </c>
      <c r="O93">
        <v>27154.29</v>
      </c>
      <c r="P93">
        <v>205.48</v>
      </c>
      <c r="Q93">
        <v>3698.88</v>
      </c>
      <c r="R93">
        <v>95.32</v>
      </c>
      <c r="S93">
        <v>60.59</v>
      </c>
      <c r="T93">
        <v>17477.060000000001</v>
      </c>
      <c r="U93">
        <v>0.64</v>
      </c>
      <c r="V93">
        <v>0.94</v>
      </c>
      <c r="W93">
        <v>0.23</v>
      </c>
      <c r="X93">
        <v>1.07</v>
      </c>
      <c r="Y93">
        <v>1</v>
      </c>
      <c r="Z93">
        <v>10</v>
      </c>
    </row>
    <row r="94" spans="1:26" x14ac:dyDescent="0.25">
      <c r="A94">
        <v>13</v>
      </c>
      <c r="B94">
        <v>110</v>
      </c>
      <c r="C94" t="s">
        <v>26</v>
      </c>
      <c r="D94">
        <v>4.4541000000000004</v>
      </c>
      <c r="E94">
        <v>22.45</v>
      </c>
      <c r="F94">
        <v>18.32</v>
      </c>
      <c r="G94">
        <v>30.53</v>
      </c>
      <c r="H94">
        <v>0.35</v>
      </c>
      <c r="I94">
        <v>36</v>
      </c>
      <c r="J94">
        <v>218.68</v>
      </c>
      <c r="K94">
        <v>56.13</v>
      </c>
      <c r="L94">
        <v>4.25</v>
      </c>
      <c r="M94">
        <v>16</v>
      </c>
      <c r="N94">
        <v>48.31</v>
      </c>
      <c r="O94">
        <v>27204.98</v>
      </c>
      <c r="P94">
        <v>201</v>
      </c>
      <c r="Q94">
        <v>3698.69</v>
      </c>
      <c r="R94">
        <v>93.7</v>
      </c>
      <c r="S94">
        <v>60.59</v>
      </c>
      <c r="T94">
        <v>16674.439999999999</v>
      </c>
      <c r="U94">
        <v>0.65</v>
      </c>
      <c r="V94">
        <v>0.94</v>
      </c>
      <c r="W94">
        <v>0.25</v>
      </c>
      <c r="X94">
        <v>1.04</v>
      </c>
      <c r="Y94">
        <v>1</v>
      </c>
      <c r="Z94">
        <v>10</v>
      </c>
    </row>
    <row r="95" spans="1:26" x14ac:dyDescent="0.25">
      <c r="A95">
        <v>14</v>
      </c>
      <c r="B95">
        <v>110</v>
      </c>
      <c r="C95" t="s">
        <v>26</v>
      </c>
      <c r="D95">
        <v>4.4737999999999998</v>
      </c>
      <c r="E95">
        <v>22.35</v>
      </c>
      <c r="F95">
        <v>18.260000000000002</v>
      </c>
      <c r="G95">
        <v>31.31</v>
      </c>
      <c r="H95">
        <v>0.36</v>
      </c>
      <c r="I95">
        <v>35</v>
      </c>
      <c r="J95">
        <v>219.09</v>
      </c>
      <c r="K95">
        <v>56.13</v>
      </c>
      <c r="L95">
        <v>4.5</v>
      </c>
      <c r="M95">
        <v>2</v>
      </c>
      <c r="N95">
        <v>48.47</v>
      </c>
      <c r="O95">
        <v>27255.72</v>
      </c>
      <c r="P95">
        <v>199.02</v>
      </c>
      <c r="Q95">
        <v>3698.67</v>
      </c>
      <c r="R95">
        <v>91.27</v>
      </c>
      <c r="S95">
        <v>60.59</v>
      </c>
      <c r="T95">
        <v>15467.22</v>
      </c>
      <c r="U95">
        <v>0.66</v>
      </c>
      <c r="V95">
        <v>0.94</v>
      </c>
      <c r="W95">
        <v>0.26</v>
      </c>
      <c r="X95">
        <v>0.98</v>
      </c>
      <c r="Y95">
        <v>1</v>
      </c>
      <c r="Z95">
        <v>10</v>
      </c>
    </row>
    <row r="96" spans="1:26" x14ac:dyDescent="0.25">
      <c r="A96">
        <v>15</v>
      </c>
      <c r="B96">
        <v>110</v>
      </c>
      <c r="C96" t="s">
        <v>26</v>
      </c>
      <c r="D96">
        <v>4.4733999999999998</v>
      </c>
      <c r="E96">
        <v>22.35</v>
      </c>
      <c r="F96">
        <v>18.260000000000002</v>
      </c>
      <c r="G96">
        <v>31.31</v>
      </c>
      <c r="H96">
        <v>0.38</v>
      </c>
      <c r="I96">
        <v>35</v>
      </c>
      <c r="J96">
        <v>219.51</v>
      </c>
      <c r="K96">
        <v>56.13</v>
      </c>
      <c r="L96">
        <v>4.75</v>
      </c>
      <c r="M96">
        <v>0</v>
      </c>
      <c r="N96">
        <v>48.63</v>
      </c>
      <c r="O96">
        <v>27306.53</v>
      </c>
      <c r="P96">
        <v>199.47</v>
      </c>
      <c r="Q96">
        <v>3698.91</v>
      </c>
      <c r="R96">
        <v>91.27</v>
      </c>
      <c r="S96">
        <v>60.59</v>
      </c>
      <c r="T96">
        <v>15463.08</v>
      </c>
      <c r="U96">
        <v>0.66</v>
      </c>
      <c r="V96">
        <v>0.94</v>
      </c>
      <c r="W96">
        <v>0.26</v>
      </c>
      <c r="X96">
        <v>0.99</v>
      </c>
      <c r="Y96">
        <v>1</v>
      </c>
      <c r="Z96">
        <v>10</v>
      </c>
    </row>
    <row r="97" spans="1:26" x14ac:dyDescent="0.25">
      <c r="A97">
        <v>0</v>
      </c>
      <c r="B97">
        <v>150</v>
      </c>
      <c r="C97" t="s">
        <v>26</v>
      </c>
      <c r="D97">
        <v>1.9054</v>
      </c>
      <c r="E97">
        <v>52.48</v>
      </c>
      <c r="F97">
        <v>28.71</v>
      </c>
      <c r="G97">
        <v>4.6100000000000003</v>
      </c>
      <c r="H97">
        <v>0.06</v>
      </c>
      <c r="I97">
        <v>374</v>
      </c>
      <c r="J97">
        <v>296.64999999999998</v>
      </c>
      <c r="K97">
        <v>61.82</v>
      </c>
      <c r="L97">
        <v>1</v>
      </c>
      <c r="M97">
        <v>372</v>
      </c>
      <c r="N97">
        <v>83.83</v>
      </c>
      <c r="O97">
        <v>36821.519999999997</v>
      </c>
      <c r="P97">
        <v>513.04999999999995</v>
      </c>
      <c r="Q97">
        <v>3701.15</v>
      </c>
      <c r="R97">
        <v>434.97</v>
      </c>
      <c r="S97">
        <v>60.59</v>
      </c>
      <c r="T97">
        <v>185621.23</v>
      </c>
      <c r="U97">
        <v>0.14000000000000001</v>
      </c>
      <c r="V97">
        <v>0.6</v>
      </c>
      <c r="W97">
        <v>0.77</v>
      </c>
      <c r="X97">
        <v>11.42</v>
      </c>
      <c r="Y97">
        <v>1</v>
      </c>
      <c r="Z97">
        <v>10</v>
      </c>
    </row>
    <row r="98" spans="1:26" x14ac:dyDescent="0.25">
      <c r="A98">
        <v>1</v>
      </c>
      <c r="B98">
        <v>150</v>
      </c>
      <c r="C98" t="s">
        <v>26</v>
      </c>
      <c r="D98">
        <v>2.3692000000000002</v>
      </c>
      <c r="E98">
        <v>42.21</v>
      </c>
      <c r="F98">
        <v>24.93</v>
      </c>
      <c r="G98">
        <v>5.82</v>
      </c>
      <c r="H98">
        <v>7.0000000000000007E-2</v>
      </c>
      <c r="I98">
        <v>257</v>
      </c>
      <c r="J98">
        <v>297.17</v>
      </c>
      <c r="K98">
        <v>61.82</v>
      </c>
      <c r="L98">
        <v>1.25</v>
      </c>
      <c r="M98">
        <v>255</v>
      </c>
      <c r="N98">
        <v>84.1</v>
      </c>
      <c r="O98">
        <v>36885.699999999997</v>
      </c>
      <c r="P98">
        <v>441.81</v>
      </c>
      <c r="Q98">
        <v>3701.33</v>
      </c>
      <c r="R98">
        <v>311.11</v>
      </c>
      <c r="S98">
        <v>60.59</v>
      </c>
      <c r="T98">
        <v>124272.71</v>
      </c>
      <c r="U98">
        <v>0.19</v>
      </c>
      <c r="V98">
        <v>0.69</v>
      </c>
      <c r="W98">
        <v>0.56999999999999995</v>
      </c>
      <c r="X98">
        <v>7.65</v>
      </c>
      <c r="Y98">
        <v>1</v>
      </c>
      <c r="Z98">
        <v>10</v>
      </c>
    </row>
    <row r="99" spans="1:26" x14ac:dyDescent="0.25">
      <c r="A99">
        <v>2</v>
      </c>
      <c r="B99">
        <v>150</v>
      </c>
      <c r="C99" t="s">
        <v>26</v>
      </c>
      <c r="D99">
        <v>2.7096</v>
      </c>
      <c r="E99">
        <v>36.909999999999997</v>
      </c>
      <c r="F99">
        <v>23.02</v>
      </c>
      <c r="G99">
        <v>7.05</v>
      </c>
      <c r="H99">
        <v>0.09</v>
      </c>
      <c r="I99">
        <v>196</v>
      </c>
      <c r="J99">
        <v>297.7</v>
      </c>
      <c r="K99">
        <v>61.82</v>
      </c>
      <c r="L99">
        <v>1.5</v>
      </c>
      <c r="M99">
        <v>194</v>
      </c>
      <c r="N99">
        <v>84.37</v>
      </c>
      <c r="O99">
        <v>36949.99</v>
      </c>
      <c r="P99">
        <v>404.58</v>
      </c>
      <c r="Q99">
        <v>3699.95</v>
      </c>
      <c r="R99">
        <v>248.39</v>
      </c>
      <c r="S99">
        <v>60.59</v>
      </c>
      <c r="T99">
        <v>93222.48</v>
      </c>
      <c r="U99">
        <v>0.24</v>
      </c>
      <c r="V99">
        <v>0.75</v>
      </c>
      <c r="W99">
        <v>0.47</v>
      </c>
      <c r="X99">
        <v>5.74</v>
      </c>
      <c r="Y99">
        <v>1</v>
      </c>
      <c r="Z99">
        <v>10</v>
      </c>
    </row>
    <row r="100" spans="1:26" x14ac:dyDescent="0.25">
      <c r="A100">
        <v>3</v>
      </c>
      <c r="B100">
        <v>150</v>
      </c>
      <c r="C100" t="s">
        <v>26</v>
      </c>
      <c r="D100">
        <v>2.9632000000000001</v>
      </c>
      <c r="E100">
        <v>33.75</v>
      </c>
      <c r="F100">
        <v>21.92</v>
      </c>
      <c r="G100">
        <v>8.27</v>
      </c>
      <c r="H100">
        <v>0.1</v>
      </c>
      <c r="I100">
        <v>159</v>
      </c>
      <c r="J100">
        <v>298.22000000000003</v>
      </c>
      <c r="K100">
        <v>61.82</v>
      </c>
      <c r="L100">
        <v>1.75</v>
      </c>
      <c r="M100">
        <v>157</v>
      </c>
      <c r="N100">
        <v>84.65</v>
      </c>
      <c r="O100">
        <v>37014.39</v>
      </c>
      <c r="P100">
        <v>382.04</v>
      </c>
      <c r="Q100">
        <v>3699.3</v>
      </c>
      <c r="R100">
        <v>212.34</v>
      </c>
      <c r="S100">
        <v>60.59</v>
      </c>
      <c r="T100">
        <v>75381.45</v>
      </c>
      <c r="U100">
        <v>0.28999999999999998</v>
      </c>
      <c r="V100">
        <v>0.79</v>
      </c>
      <c r="W100">
        <v>0.41</v>
      </c>
      <c r="X100">
        <v>4.6399999999999997</v>
      </c>
      <c r="Y100">
        <v>1</v>
      </c>
      <c r="Z100">
        <v>10</v>
      </c>
    </row>
    <row r="101" spans="1:26" x14ac:dyDescent="0.25">
      <c r="A101">
        <v>4</v>
      </c>
      <c r="B101">
        <v>150</v>
      </c>
      <c r="C101" t="s">
        <v>26</v>
      </c>
      <c r="D101">
        <v>3.1738</v>
      </c>
      <c r="E101">
        <v>31.51</v>
      </c>
      <c r="F101">
        <v>21.12</v>
      </c>
      <c r="G101">
        <v>9.5299999999999994</v>
      </c>
      <c r="H101">
        <v>0.12</v>
      </c>
      <c r="I101">
        <v>133</v>
      </c>
      <c r="J101">
        <v>298.74</v>
      </c>
      <c r="K101">
        <v>61.82</v>
      </c>
      <c r="L101">
        <v>2</v>
      </c>
      <c r="M101">
        <v>131</v>
      </c>
      <c r="N101">
        <v>84.92</v>
      </c>
      <c r="O101">
        <v>37078.910000000003</v>
      </c>
      <c r="P101">
        <v>365.12</v>
      </c>
      <c r="Q101">
        <v>3699.46</v>
      </c>
      <c r="R101">
        <v>186.31</v>
      </c>
      <c r="S101">
        <v>60.59</v>
      </c>
      <c r="T101">
        <v>62493.94</v>
      </c>
      <c r="U101">
        <v>0.33</v>
      </c>
      <c r="V101">
        <v>0.82</v>
      </c>
      <c r="W101">
        <v>0.37</v>
      </c>
      <c r="X101">
        <v>3.84</v>
      </c>
      <c r="Y101">
        <v>1</v>
      </c>
      <c r="Z101">
        <v>10</v>
      </c>
    </row>
    <row r="102" spans="1:26" x14ac:dyDescent="0.25">
      <c r="A102">
        <v>5</v>
      </c>
      <c r="B102">
        <v>150</v>
      </c>
      <c r="C102" t="s">
        <v>26</v>
      </c>
      <c r="D102">
        <v>3.3473000000000002</v>
      </c>
      <c r="E102">
        <v>29.87</v>
      </c>
      <c r="F102">
        <v>20.54</v>
      </c>
      <c r="G102">
        <v>10.81</v>
      </c>
      <c r="H102">
        <v>0.13</v>
      </c>
      <c r="I102">
        <v>114</v>
      </c>
      <c r="J102">
        <v>299.26</v>
      </c>
      <c r="K102">
        <v>61.82</v>
      </c>
      <c r="L102">
        <v>2.25</v>
      </c>
      <c r="M102">
        <v>112</v>
      </c>
      <c r="N102">
        <v>85.19</v>
      </c>
      <c r="O102">
        <v>37143.54</v>
      </c>
      <c r="P102">
        <v>352.21</v>
      </c>
      <c r="Q102">
        <v>3699.17</v>
      </c>
      <c r="R102">
        <v>167.14</v>
      </c>
      <c r="S102">
        <v>60.59</v>
      </c>
      <c r="T102">
        <v>53004.7</v>
      </c>
      <c r="U102">
        <v>0.36</v>
      </c>
      <c r="V102">
        <v>0.84</v>
      </c>
      <c r="W102">
        <v>0.35</v>
      </c>
      <c r="X102">
        <v>3.27</v>
      </c>
      <c r="Y102">
        <v>1</v>
      </c>
      <c r="Z102">
        <v>10</v>
      </c>
    </row>
    <row r="103" spans="1:26" x14ac:dyDescent="0.25">
      <c r="A103">
        <v>6</v>
      </c>
      <c r="B103">
        <v>150</v>
      </c>
      <c r="C103" t="s">
        <v>26</v>
      </c>
      <c r="D103">
        <v>3.4834999999999998</v>
      </c>
      <c r="E103">
        <v>28.71</v>
      </c>
      <c r="F103">
        <v>20.149999999999999</v>
      </c>
      <c r="G103">
        <v>12.09</v>
      </c>
      <c r="H103">
        <v>0.15</v>
      </c>
      <c r="I103">
        <v>100</v>
      </c>
      <c r="J103">
        <v>299.79000000000002</v>
      </c>
      <c r="K103">
        <v>61.82</v>
      </c>
      <c r="L103">
        <v>2.5</v>
      </c>
      <c r="M103">
        <v>98</v>
      </c>
      <c r="N103">
        <v>85.47</v>
      </c>
      <c r="O103">
        <v>37208.42</v>
      </c>
      <c r="P103">
        <v>342.75</v>
      </c>
      <c r="Q103">
        <v>3699.2</v>
      </c>
      <c r="R103">
        <v>154.44</v>
      </c>
      <c r="S103">
        <v>60.59</v>
      </c>
      <c r="T103">
        <v>46726.94</v>
      </c>
      <c r="U103">
        <v>0.39</v>
      </c>
      <c r="V103">
        <v>0.85</v>
      </c>
      <c r="W103">
        <v>0.33</v>
      </c>
      <c r="X103">
        <v>2.88</v>
      </c>
      <c r="Y103">
        <v>1</v>
      </c>
      <c r="Z103">
        <v>10</v>
      </c>
    </row>
    <row r="104" spans="1:26" x14ac:dyDescent="0.25">
      <c r="A104">
        <v>7</v>
      </c>
      <c r="B104">
        <v>150</v>
      </c>
      <c r="C104" t="s">
        <v>26</v>
      </c>
      <c r="D104">
        <v>3.6150000000000002</v>
      </c>
      <c r="E104">
        <v>27.66</v>
      </c>
      <c r="F104">
        <v>19.78</v>
      </c>
      <c r="G104">
        <v>13.48</v>
      </c>
      <c r="H104">
        <v>0.16</v>
      </c>
      <c r="I104">
        <v>88</v>
      </c>
      <c r="J104">
        <v>300.32</v>
      </c>
      <c r="K104">
        <v>61.82</v>
      </c>
      <c r="L104">
        <v>2.75</v>
      </c>
      <c r="M104">
        <v>86</v>
      </c>
      <c r="N104">
        <v>85.74</v>
      </c>
      <c r="O104">
        <v>37273.29</v>
      </c>
      <c r="P104">
        <v>333.03</v>
      </c>
      <c r="Q104">
        <v>3699.05</v>
      </c>
      <c r="R104">
        <v>142.13999999999999</v>
      </c>
      <c r="S104">
        <v>60.59</v>
      </c>
      <c r="T104">
        <v>40636.949999999997</v>
      </c>
      <c r="U104">
        <v>0.43</v>
      </c>
      <c r="V104">
        <v>0.87</v>
      </c>
      <c r="W104">
        <v>0.3</v>
      </c>
      <c r="X104">
        <v>2.5</v>
      </c>
      <c r="Y104">
        <v>1</v>
      </c>
      <c r="Z104">
        <v>10</v>
      </c>
    </row>
    <row r="105" spans="1:26" x14ac:dyDescent="0.25">
      <c r="A105">
        <v>8</v>
      </c>
      <c r="B105">
        <v>150</v>
      </c>
      <c r="C105" t="s">
        <v>26</v>
      </c>
      <c r="D105">
        <v>3.7204000000000002</v>
      </c>
      <c r="E105">
        <v>26.88</v>
      </c>
      <c r="F105">
        <v>19.489999999999998</v>
      </c>
      <c r="G105">
        <v>14.8</v>
      </c>
      <c r="H105">
        <v>0.18</v>
      </c>
      <c r="I105">
        <v>79</v>
      </c>
      <c r="J105">
        <v>300.83999999999997</v>
      </c>
      <c r="K105">
        <v>61.82</v>
      </c>
      <c r="L105">
        <v>3</v>
      </c>
      <c r="M105">
        <v>77</v>
      </c>
      <c r="N105">
        <v>86.02</v>
      </c>
      <c r="O105">
        <v>37338.269999999997</v>
      </c>
      <c r="P105">
        <v>325.38</v>
      </c>
      <c r="Q105">
        <v>3699.11</v>
      </c>
      <c r="R105">
        <v>132.88</v>
      </c>
      <c r="S105">
        <v>60.59</v>
      </c>
      <c r="T105">
        <v>36049.78</v>
      </c>
      <c r="U105">
        <v>0.46</v>
      </c>
      <c r="V105">
        <v>0.88</v>
      </c>
      <c r="W105">
        <v>0.28999999999999998</v>
      </c>
      <c r="X105">
        <v>2.21</v>
      </c>
      <c r="Y105">
        <v>1</v>
      </c>
      <c r="Z105">
        <v>10</v>
      </c>
    </row>
    <row r="106" spans="1:26" x14ac:dyDescent="0.25">
      <c r="A106">
        <v>9</v>
      </c>
      <c r="B106">
        <v>150</v>
      </c>
      <c r="C106" t="s">
        <v>26</v>
      </c>
      <c r="D106">
        <v>3.8045</v>
      </c>
      <c r="E106">
        <v>26.28</v>
      </c>
      <c r="F106">
        <v>19.29</v>
      </c>
      <c r="G106">
        <v>16.07</v>
      </c>
      <c r="H106">
        <v>0.19</v>
      </c>
      <c r="I106">
        <v>72</v>
      </c>
      <c r="J106">
        <v>301.37</v>
      </c>
      <c r="K106">
        <v>61.82</v>
      </c>
      <c r="L106">
        <v>3.25</v>
      </c>
      <c r="M106">
        <v>70</v>
      </c>
      <c r="N106">
        <v>86.3</v>
      </c>
      <c r="O106">
        <v>37403.379999999997</v>
      </c>
      <c r="P106">
        <v>319.06</v>
      </c>
      <c r="Q106">
        <v>3699.07</v>
      </c>
      <c r="R106">
        <v>126.11</v>
      </c>
      <c r="S106">
        <v>60.59</v>
      </c>
      <c r="T106">
        <v>32699.06</v>
      </c>
      <c r="U106">
        <v>0.48</v>
      </c>
      <c r="V106">
        <v>0.89</v>
      </c>
      <c r="W106">
        <v>0.28000000000000003</v>
      </c>
      <c r="X106">
        <v>2.0099999999999998</v>
      </c>
      <c r="Y106">
        <v>1</v>
      </c>
      <c r="Z106">
        <v>10</v>
      </c>
    </row>
    <row r="107" spans="1:26" x14ac:dyDescent="0.25">
      <c r="A107">
        <v>10</v>
      </c>
      <c r="B107">
        <v>150</v>
      </c>
      <c r="C107" t="s">
        <v>26</v>
      </c>
      <c r="D107">
        <v>3.8940000000000001</v>
      </c>
      <c r="E107">
        <v>25.68</v>
      </c>
      <c r="F107">
        <v>19.07</v>
      </c>
      <c r="G107">
        <v>17.600000000000001</v>
      </c>
      <c r="H107">
        <v>0.21</v>
      </c>
      <c r="I107">
        <v>65</v>
      </c>
      <c r="J107">
        <v>301.89999999999998</v>
      </c>
      <c r="K107">
        <v>61.82</v>
      </c>
      <c r="L107">
        <v>3.5</v>
      </c>
      <c r="M107">
        <v>63</v>
      </c>
      <c r="N107">
        <v>86.58</v>
      </c>
      <c r="O107">
        <v>37468.6</v>
      </c>
      <c r="P107">
        <v>312.26</v>
      </c>
      <c r="Q107">
        <v>3698.88</v>
      </c>
      <c r="R107">
        <v>118.86</v>
      </c>
      <c r="S107">
        <v>60.59</v>
      </c>
      <c r="T107">
        <v>29111.75</v>
      </c>
      <c r="U107">
        <v>0.51</v>
      </c>
      <c r="V107">
        <v>0.9</v>
      </c>
      <c r="W107">
        <v>0.27</v>
      </c>
      <c r="X107">
        <v>1.79</v>
      </c>
      <c r="Y107">
        <v>1</v>
      </c>
      <c r="Z107">
        <v>10</v>
      </c>
    </row>
    <row r="108" spans="1:26" x14ac:dyDescent="0.25">
      <c r="A108">
        <v>11</v>
      </c>
      <c r="B108">
        <v>150</v>
      </c>
      <c r="C108" t="s">
        <v>26</v>
      </c>
      <c r="D108">
        <v>3.9626000000000001</v>
      </c>
      <c r="E108">
        <v>25.24</v>
      </c>
      <c r="F108">
        <v>18.91</v>
      </c>
      <c r="G108">
        <v>18.91</v>
      </c>
      <c r="H108">
        <v>0.22</v>
      </c>
      <c r="I108">
        <v>60</v>
      </c>
      <c r="J108">
        <v>302.43</v>
      </c>
      <c r="K108">
        <v>61.82</v>
      </c>
      <c r="L108">
        <v>3.75</v>
      </c>
      <c r="M108">
        <v>58</v>
      </c>
      <c r="N108">
        <v>86.86</v>
      </c>
      <c r="O108">
        <v>37533.94</v>
      </c>
      <c r="P108">
        <v>306.87</v>
      </c>
      <c r="Q108">
        <v>3698.9</v>
      </c>
      <c r="R108">
        <v>113.46</v>
      </c>
      <c r="S108">
        <v>60.59</v>
      </c>
      <c r="T108">
        <v>26435.040000000001</v>
      </c>
      <c r="U108">
        <v>0.53</v>
      </c>
      <c r="V108">
        <v>0.91</v>
      </c>
      <c r="W108">
        <v>0.26</v>
      </c>
      <c r="X108">
        <v>1.63</v>
      </c>
      <c r="Y108">
        <v>1</v>
      </c>
      <c r="Z108">
        <v>10</v>
      </c>
    </row>
    <row r="109" spans="1:26" x14ac:dyDescent="0.25">
      <c r="A109">
        <v>12</v>
      </c>
      <c r="B109">
        <v>150</v>
      </c>
      <c r="C109" t="s">
        <v>26</v>
      </c>
      <c r="D109">
        <v>4.0602</v>
      </c>
      <c r="E109">
        <v>24.63</v>
      </c>
      <c r="F109">
        <v>18.579999999999998</v>
      </c>
      <c r="G109">
        <v>20.27</v>
      </c>
      <c r="H109">
        <v>0.24</v>
      </c>
      <c r="I109">
        <v>55</v>
      </c>
      <c r="J109">
        <v>302.95999999999998</v>
      </c>
      <c r="K109">
        <v>61.82</v>
      </c>
      <c r="L109">
        <v>4</v>
      </c>
      <c r="M109">
        <v>53</v>
      </c>
      <c r="N109">
        <v>87.14</v>
      </c>
      <c r="O109">
        <v>37599.4</v>
      </c>
      <c r="P109">
        <v>297.36</v>
      </c>
      <c r="Q109">
        <v>3699.09</v>
      </c>
      <c r="R109">
        <v>102.34</v>
      </c>
      <c r="S109">
        <v>60.59</v>
      </c>
      <c r="T109">
        <v>20899.78</v>
      </c>
      <c r="U109">
        <v>0.59</v>
      </c>
      <c r="V109">
        <v>0.93</v>
      </c>
      <c r="W109">
        <v>0.24</v>
      </c>
      <c r="X109">
        <v>1.3</v>
      </c>
      <c r="Y109">
        <v>1</v>
      </c>
      <c r="Z109">
        <v>10</v>
      </c>
    </row>
    <row r="110" spans="1:26" x14ac:dyDescent="0.25">
      <c r="A110">
        <v>13</v>
      </c>
      <c r="B110">
        <v>150</v>
      </c>
      <c r="C110" t="s">
        <v>26</v>
      </c>
      <c r="D110">
        <v>4.0628000000000002</v>
      </c>
      <c r="E110">
        <v>24.61</v>
      </c>
      <c r="F110">
        <v>18.73</v>
      </c>
      <c r="G110">
        <v>21.61</v>
      </c>
      <c r="H110">
        <v>0.25</v>
      </c>
      <c r="I110">
        <v>52</v>
      </c>
      <c r="J110">
        <v>303.49</v>
      </c>
      <c r="K110">
        <v>61.82</v>
      </c>
      <c r="L110">
        <v>4.25</v>
      </c>
      <c r="M110">
        <v>50</v>
      </c>
      <c r="N110">
        <v>87.42</v>
      </c>
      <c r="O110">
        <v>37664.980000000003</v>
      </c>
      <c r="P110">
        <v>297.13</v>
      </c>
      <c r="Q110">
        <v>3698.87</v>
      </c>
      <c r="R110">
        <v>108.9</v>
      </c>
      <c r="S110">
        <v>60.59</v>
      </c>
      <c r="T110">
        <v>24195.08</v>
      </c>
      <c r="U110">
        <v>0.56000000000000005</v>
      </c>
      <c r="V110">
        <v>0.92</v>
      </c>
      <c r="W110">
        <v>0.22</v>
      </c>
      <c r="X110">
        <v>1.45</v>
      </c>
      <c r="Y110">
        <v>1</v>
      </c>
      <c r="Z110">
        <v>10</v>
      </c>
    </row>
    <row r="111" spans="1:26" x14ac:dyDescent="0.25">
      <c r="A111">
        <v>14</v>
      </c>
      <c r="B111">
        <v>150</v>
      </c>
      <c r="C111" t="s">
        <v>26</v>
      </c>
      <c r="D111">
        <v>4.0693000000000001</v>
      </c>
      <c r="E111">
        <v>24.57</v>
      </c>
      <c r="F111">
        <v>18.850000000000001</v>
      </c>
      <c r="G111">
        <v>23.09</v>
      </c>
      <c r="H111">
        <v>0.26</v>
      </c>
      <c r="I111">
        <v>49</v>
      </c>
      <c r="J111">
        <v>304.02999999999997</v>
      </c>
      <c r="K111">
        <v>61.82</v>
      </c>
      <c r="L111">
        <v>4.5</v>
      </c>
      <c r="M111">
        <v>47</v>
      </c>
      <c r="N111">
        <v>87.7</v>
      </c>
      <c r="O111">
        <v>37730.68</v>
      </c>
      <c r="P111">
        <v>297.52999999999997</v>
      </c>
      <c r="Q111">
        <v>3699.24</v>
      </c>
      <c r="R111">
        <v>112.46</v>
      </c>
      <c r="S111">
        <v>60.59</v>
      </c>
      <c r="T111">
        <v>25990.83</v>
      </c>
      <c r="U111">
        <v>0.54</v>
      </c>
      <c r="V111">
        <v>0.91</v>
      </c>
      <c r="W111">
        <v>0.25</v>
      </c>
      <c r="X111">
        <v>1.58</v>
      </c>
      <c r="Y111">
        <v>1</v>
      </c>
      <c r="Z111">
        <v>10</v>
      </c>
    </row>
    <row r="112" spans="1:26" x14ac:dyDescent="0.25">
      <c r="A112">
        <v>15</v>
      </c>
      <c r="B112">
        <v>150</v>
      </c>
      <c r="C112" t="s">
        <v>26</v>
      </c>
      <c r="D112">
        <v>4.1532999999999998</v>
      </c>
      <c r="E112">
        <v>24.08</v>
      </c>
      <c r="F112">
        <v>18.579999999999998</v>
      </c>
      <c r="G112">
        <v>24.77</v>
      </c>
      <c r="H112">
        <v>0.28000000000000003</v>
      </c>
      <c r="I112">
        <v>45</v>
      </c>
      <c r="J112">
        <v>304.56</v>
      </c>
      <c r="K112">
        <v>61.82</v>
      </c>
      <c r="L112">
        <v>4.75</v>
      </c>
      <c r="M112">
        <v>43</v>
      </c>
      <c r="N112">
        <v>87.99</v>
      </c>
      <c r="O112">
        <v>37796.51</v>
      </c>
      <c r="P112">
        <v>289.07</v>
      </c>
      <c r="Q112">
        <v>3699.06</v>
      </c>
      <c r="R112">
        <v>103.27</v>
      </c>
      <c r="S112">
        <v>60.59</v>
      </c>
      <c r="T112">
        <v>21417.45</v>
      </c>
      <c r="U112">
        <v>0.59</v>
      </c>
      <c r="V112">
        <v>0.93</v>
      </c>
      <c r="W112">
        <v>0.23</v>
      </c>
      <c r="X112">
        <v>1.3</v>
      </c>
      <c r="Y112">
        <v>1</v>
      </c>
      <c r="Z112">
        <v>10</v>
      </c>
    </row>
    <row r="113" spans="1:26" x14ac:dyDescent="0.25">
      <c r="A113">
        <v>16</v>
      </c>
      <c r="B113">
        <v>150</v>
      </c>
      <c r="C113" t="s">
        <v>26</v>
      </c>
      <c r="D113">
        <v>4.2020999999999997</v>
      </c>
      <c r="E113">
        <v>23.8</v>
      </c>
      <c r="F113">
        <v>18.47</v>
      </c>
      <c r="G113">
        <v>26.38</v>
      </c>
      <c r="H113">
        <v>0.28999999999999998</v>
      </c>
      <c r="I113">
        <v>42</v>
      </c>
      <c r="J113">
        <v>305.08999999999997</v>
      </c>
      <c r="K113">
        <v>61.82</v>
      </c>
      <c r="L113">
        <v>5</v>
      </c>
      <c r="M113">
        <v>40</v>
      </c>
      <c r="N113">
        <v>88.27</v>
      </c>
      <c r="O113">
        <v>37862.449999999997</v>
      </c>
      <c r="P113">
        <v>284.33999999999997</v>
      </c>
      <c r="Q113">
        <v>3699.2</v>
      </c>
      <c r="R113">
        <v>99.39</v>
      </c>
      <c r="S113">
        <v>60.59</v>
      </c>
      <c r="T113">
        <v>19490.95</v>
      </c>
      <c r="U113">
        <v>0.61</v>
      </c>
      <c r="V113">
        <v>0.93</v>
      </c>
      <c r="W113">
        <v>0.23</v>
      </c>
      <c r="X113">
        <v>1.19</v>
      </c>
      <c r="Y113">
        <v>1</v>
      </c>
      <c r="Z113">
        <v>10</v>
      </c>
    </row>
    <row r="114" spans="1:26" x14ac:dyDescent="0.25">
      <c r="A114">
        <v>17</v>
      </c>
      <c r="B114">
        <v>150</v>
      </c>
      <c r="C114" t="s">
        <v>26</v>
      </c>
      <c r="D114">
        <v>4.2325999999999997</v>
      </c>
      <c r="E114">
        <v>23.63</v>
      </c>
      <c r="F114">
        <v>18.41</v>
      </c>
      <c r="G114">
        <v>27.61</v>
      </c>
      <c r="H114">
        <v>0.31</v>
      </c>
      <c r="I114">
        <v>40</v>
      </c>
      <c r="J114">
        <v>305.63</v>
      </c>
      <c r="K114">
        <v>61.82</v>
      </c>
      <c r="L114">
        <v>5.25</v>
      </c>
      <c r="M114">
        <v>38</v>
      </c>
      <c r="N114">
        <v>88.56</v>
      </c>
      <c r="O114">
        <v>37928.519999999997</v>
      </c>
      <c r="P114">
        <v>279.87</v>
      </c>
      <c r="Q114">
        <v>3698.93</v>
      </c>
      <c r="R114">
        <v>97.67</v>
      </c>
      <c r="S114">
        <v>60.59</v>
      </c>
      <c r="T114">
        <v>18639.32</v>
      </c>
      <c r="U114">
        <v>0.62</v>
      </c>
      <c r="V114">
        <v>0.94</v>
      </c>
      <c r="W114">
        <v>0.22</v>
      </c>
      <c r="X114">
        <v>1.1299999999999999</v>
      </c>
      <c r="Y114">
        <v>1</v>
      </c>
      <c r="Z114">
        <v>10</v>
      </c>
    </row>
    <row r="115" spans="1:26" x14ac:dyDescent="0.25">
      <c r="A115">
        <v>18</v>
      </c>
      <c r="B115">
        <v>150</v>
      </c>
      <c r="C115" t="s">
        <v>26</v>
      </c>
      <c r="D115">
        <v>4.2816999999999998</v>
      </c>
      <c r="E115">
        <v>23.36</v>
      </c>
      <c r="F115">
        <v>18.3</v>
      </c>
      <c r="G115">
        <v>29.68</v>
      </c>
      <c r="H115">
        <v>0.32</v>
      </c>
      <c r="I115">
        <v>37</v>
      </c>
      <c r="J115">
        <v>306.17</v>
      </c>
      <c r="K115">
        <v>61.82</v>
      </c>
      <c r="L115">
        <v>5.5</v>
      </c>
      <c r="M115">
        <v>35</v>
      </c>
      <c r="N115">
        <v>88.84</v>
      </c>
      <c r="O115">
        <v>37994.720000000001</v>
      </c>
      <c r="P115">
        <v>274.7</v>
      </c>
      <c r="Q115">
        <v>3698.86</v>
      </c>
      <c r="R115">
        <v>93.99</v>
      </c>
      <c r="S115">
        <v>60.59</v>
      </c>
      <c r="T115">
        <v>16814.52</v>
      </c>
      <c r="U115">
        <v>0.64</v>
      </c>
      <c r="V115">
        <v>0.94</v>
      </c>
      <c r="W115">
        <v>0.22</v>
      </c>
      <c r="X115">
        <v>1.02</v>
      </c>
      <c r="Y115">
        <v>1</v>
      </c>
      <c r="Z115">
        <v>10</v>
      </c>
    </row>
    <row r="116" spans="1:26" x14ac:dyDescent="0.25">
      <c r="A116">
        <v>19</v>
      </c>
      <c r="B116">
        <v>150</v>
      </c>
      <c r="C116" t="s">
        <v>26</v>
      </c>
      <c r="D116">
        <v>4.3163999999999998</v>
      </c>
      <c r="E116">
        <v>23.17</v>
      </c>
      <c r="F116">
        <v>18.23</v>
      </c>
      <c r="G116">
        <v>31.24</v>
      </c>
      <c r="H116">
        <v>0.33</v>
      </c>
      <c r="I116">
        <v>35</v>
      </c>
      <c r="J116">
        <v>306.7</v>
      </c>
      <c r="K116">
        <v>61.82</v>
      </c>
      <c r="L116">
        <v>5.75</v>
      </c>
      <c r="M116">
        <v>33</v>
      </c>
      <c r="N116">
        <v>89.13</v>
      </c>
      <c r="O116">
        <v>38061.040000000001</v>
      </c>
      <c r="P116">
        <v>270.11</v>
      </c>
      <c r="Q116">
        <v>3698.77</v>
      </c>
      <c r="R116">
        <v>91.42</v>
      </c>
      <c r="S116">
        <v>60.59</v>
      </c>
      <c r="T116">
        <v>15538.01</v>
      </c>
      <c r="U116">
        <v>0.66</v>
      </c>
      <c r="V116">
        <v>0.94</v>
      </c>
      <c r="W116">
        <v>0.22</v>
      </c>
      <c r="X116">
        <v>0.95</v>
      </c>
      <c r="Y116">
        <v>1</v>
      </c>
      <c r="Z116">
        <v>10</v>
      </c>
    </row>
    <row r="117" spans="1:26" x14ac:dyDescent="0.25">
      <c r="A117">
        <v>20</v>
      </c>
      <c r="B117">
        <v>150</v>
      </c>
      <c r="C117" t="s">
        <v>26</v>
      </c>
      <c r="D117">
        <v>4.3449</v>
      </c>
      <c r="E117">
        <v>23.02</v>
      </c>
      <c r="F117">
        <v>18.18</v>
      </c>
      <c r="G117">
        <v>33.06</v>
      </c>
      <c r="H117">
        <v>0.35</v>
      </c>
      <c r="I117">
        <v>33</v>
      </c>
      <c r="J117">
        <v>307.24</v>
      </c>
      <c r="K117">
        <v>61.82</v>
      </c>
      <c r="L117">
        <v>6</v>
      </c>
      <c r="M117">
        <v>31</v>
      </c>
      <c r="N117">
        <v>89.42</v>
      </c>
      <c r="O117">
        <v>38127.480000000003</v>
      </c>
      <c r="P117">
        <v>265.93</v>
      </c>
      <c r="Q117">
        <v>3699</v>
      </c>
      <c r="R117">
        <v>90.14</v>
      </c>
      <c r="S117">
        <v>60.59</v>
      </c>
      <c r="T117">
        <v>14909.06</v>
      </c>
      <c r="U117">
        <v>0.67</v>
      </c>
      <c r="V117">
        <v>0.95</v>
      </c>
      <c r="W117">
        <v>0.22</v>
      </c>
      <c r="X117">
        <v>0.91</v>
      </c>
      <c r="Y117">
        <v>1</v>
      </c>
      <c r="Z117">
        <v>10</v>
      </c>
    </row>
    <row r="118" spans="1:26" x14ac:dyDescent="0.25">
      <c r="A118">
        <v>21</v>
      </c>
      <c r="B118">
        <v>150</v>
      </c>
      <c r="C118" t="s">
        <v>26</v>
      </c>
      <c r="D118">
        <v>4.3757999999999999</v>
      </c>
      <c r="E118">
        <v>22.85</v>
      </c>
      <c r="F118">
        <v>18.13</v>
      </c>
      <c r="G118">
        <v>35.1</v>
      </c>
      <c r="H118">
        <v>0.36</v>
      </c>
      <c r="I118">
        <v>31</v>
      </c>
      <c r="J118">
        <v>307.77999999999997</v>
      </c>
      <c r="K118">
        <v>61.82</v>
      </c>
      <c r="L118">
        <v>6.25</v>
      </c>
      <c r="M118">
        <v>29</v>
      </c>
      <c r="N118">
        <v>89.71</v>
      </c>
      <c r="O118">
        <v>38194.050000000003</v>
      </c>
      <c r="P118">
        <v>260.93</v>
      </c>
      <c r="Q118">
        <v>3698.77</v>
      </c>
      <c r="R118">
        <v>88.49</v>
      </c>
      <c r="S118">
        <v>60.59</v>
      </c>
      <c r="T118">
        <v>14092.87</v>
      </c>
      <c r="U118">
        <v>0.68</v>
      </c>
      <c r="V118">
        <v>0.95</v>
      </c>
      <c r="W118">
        <v>0.21</v>
      </c>
      <c r="X118">
        <v>0.86</v>
      </c>
      <c r="Y118">
        <v>1</v>
      </c>
      <c r="Z118">
        <v>10</v>
      </c>
    </row>
    <row r="119" spans="1:26" x14ac:dyDescent="0.25">
      <c r="A119">
        <v>22</v>
      </c>
      <c r="B119">
        <v>150</v>
      </c>
      <c r="C119" t="s">
        <v>26</v>
      </c>
      <c r="D119">
        <v>4.3963999999999999</v>
      </c>
      <c r="E119">
        <v>22.75</v>
      </c>
      <c r="F119">
        <v>18.079999999999998</v>
      </c>
      <c r="G119">
        <v>36.159999999999997</v>
      </c>
      <c r="H119">
        <v>0.38</v>
      </c>
      <c r="I119">
        <v>30</v>
      </c>
      <c r="J119">
        <v>308.32</v>
      </c>
      <c r="K119">
        <v>61.82</v>
      </c>
      <c r="L119">
        <v>6.5</v>
      </c>
      <c r="M119">
        <v>28</v>
      </c>
      <c r="N119">
        <v>90</v>
      </c>
      <c r="O119">
        <v>38260.74</v>
      </c>
      <c r="P119">
        <v>256.58999999999997</v>
      </c>
      <c r="Q119">
        <v>3698.75</v>
      </c>
      <c r="R119">
        <v>86.79</v>
      </c>
      <c r="S119">
        <v>60.59</v>
      </c>
      <c r="T119">
        <v>13250.12</v>
      </c>
      <c r="U119">
        <v>0.7</v>
      </c>
      <c r="V119">
        <v>0.95</v>
      </c>
      <c r="W119">
        <v>0.21</v>
      </c>
      <c r="X119">
        <v>0.81</v>
      </c>
      <c r="Y119">
        <v>1</v>
      </c>
      <c r="Z119">
        <v>10</v>
      </c>
    </row>
    <row r="120" spans="1:26" x14ac:dyDescent="0.25">
      <c r="A120">
        <v>23</v>
      </c>
      <c r="B120">
        <v>150</v>
      </c>
      <c r="C120" t="s">
        <v>26</v>
      </c>
      <c r="D120">
        <v>4.4322999999999997</v>
      </c>
      <c r="E120">
        <v>22.56</v>
      </c>
      <c r="F120">
        <v>18.010000000000002</v>
      </c>
      <c r="G120">
        <v>38.590000000000003</v>
      </c>
      <c r="H120">
        <v>0.39</v>
      </c>
      <c r="I120">
        <v>28</v>
      </c>
      <c r="J120">
        <v>308.86</v>
      </c>
      <c r="K120">
        <v>61.82</v>
      </c>
      <c r="L120">
        <v>6.75</v>
      </c>
      <c r="M120">
        <v>23</v>
      </c>
      <c r="N120">
        <v>90.29</v>
      </c>
      <c r="O120">
        <v>38327.57</v>
      </c>
      <c r="P120">
        <v>251.84</v>
      </c>
      <c r="Q120">
        <v>3698.79</v>
      </c>
      <c r="R120">
        <v>84.19</v>
      </c>
      <c r="S120">
        <v>60.59</v>
      </c>
      <c r="T120">
        <v>11961.79</v>
      </c>
      <c r="U120">
        <v>0.72</v>
      </c>
      <c r="V120">
        <v>0.96</v>
      </c>
      <c r="W120">
        <v>0.21</v>
      </c>
      <c r="X120">
        <v>0.73</v>
      </c>
      <c r="Y120">
        <v>1</v>
      </c>
      <c r="Z120">
        <v>10</v>
      </c>
    </row>
    <row r="121" spans="1:26" x14ac:dyDescent="0.25">
      <c r="A121">
        <v>24</v>
      </c>
      <c r="B121">
        <v>150</v>
      </c>
      <c r="C121" t="s">
        <v>26</v>
      </c>
      <c r="D121">
        <v>4.4633000000000003</v>
      </c>
      <c r="E121">
        <v>22.4</v>
      </c>
      <c r="F121">
        <v>17.91</v>
      </c>
      <c r="G121">
        <v>39.799999999999997</v>
      </c>
      <c r="H121">
        <v>0.4</v>
      </c>
      <c r="I121">
        <v>27</v>
      </c>
      <c r="J121">
        <v>309.41000000000003</v>
      </c>
      <c r="K121">
        <v>61.82</v>
      </c>
      <c r="L121">
        <v>7</v>
      </c>
      <c r="M121">
        <v>15</v>
      </c>
      <c r="N121">
        <v>90.59</v>
      </c>
      <c r="O121">
        <v>38394.519999999997</v>
      </c>
      <c r="P121">
        <v>247.21</v>
      </c>
      <c r="Q121">
        <v>3698.89</v>
      </c>
      <c r="R121">
        <v>80.08</v>
      </c>
      <c r="S121">
        <v>60.59</v>
      </c>
      <c r="T121">
        <v>9910.4599999999991</v>
      </c>
      <c r="U121">
        <v>0.76</v>
      </c>
      <c r="V121">
        <v>0.96</v>
      </c>
      <c r="W121">
        <v>0.23</v>
      </c>
      <c r="X121">
        <v>0.63</v>
      </c>
      <c r="Y121">
        <v>1</v>
      </c>
      <c r="Z121">
        <v>10</v>
      </c>
    </row>
    <row r="122" spans="1:26" x14ac:dyDescent="0.25">
      <c r="A122">
        <v>25</v>
      </c>
      <c r="B122">
        <v>150</v>
      </c>
      <c r="C122" t="s">
        <v>26</v>
      </c>
      <c r="D122">
        <v>4.4668000000000001</v>
      </c>
      <c r="E122">
        <v>22.39</v>
      </c>
      <c r="F122">
        <v>17.95</v>
      </c>
      <c r="G122">
        <v>41.41</v>
      </c>
      <c r="H122">
        <v>0.42</v>
      </c>
      <c r="I122">
        <v>26</v>
      </c>
      <c r="J122">
        <v>309.95</v>
      </c>
      <c r="K122">
        <v>61.82</v>
      </c>
      <c r="L122">
        <v>7.25</v>
      </c>
      <c r="M122">
        <v>8</v>
      </c>
      <c r="N122">
        <v>90.88</v>
      </c>
      <c r="O122">
        <v>38461.599999999999</v>
      </c>
      <c r="P122">
        <v>245.14</v>
      </c>
      <c r="Q122">
        <v>3698.71</v>
      </c>
      <c r="R122">
        <v>81.900000000000006</v>
      </c>
      <c r="S122">
        <v>60.59</v>
      </c>
      <c r="T122">
        <v>10824.16</v>
      </c>
      <c r="U122">
        <v>0.74</v>
      </c>
      <c r="V122">
        <v>0.96</v>
      </c>
      <c r="W122">
        <v>0.22</v>
      </c>
      <c r="X122">
        <v>0.67</v>
      </c>
      <c r="Y122">
        <v>1</v>
      </c>
      <c r="Z122">
        <v>10</v>
      </c>
    </row>
    <row r="123" spans="1:26" x14ac:dyDescent="0.25">
      <c r="A123">
        <v>26</v>
      </c>
      <c r="B123">
        <v>150</v>
      </c>
      <c r="C123" t="s">
        <v>26</v>
      </c>
      <c r="D123">
        <v>4.4504000000000001</v>
      </c>
      <c r="E123">
        <v>22.47</v>
      </c>
      <c r="F123">
        <v>18.03</v>
      </c>
      <c r="G123">
        <v>41.6</v>
      </c>
      <c r="H123">
        <v>0.43</v>
      </c>
      <c r="I123">
        <v>26</v>
      </c>
      <c r="J123">
        <v>310.5</v>
      </c>
      <c r="K123">
        <v>61.82</v>
      </c>
      <c r="L123">
        <v>7.5</v>
      </c>
      <c r="M123">
        <v>2</v>
      </c>
      <c r="N123">
        <v>91.18</v>
      </c>
      <c r="O123">
        <v>38528.81</v>
      </c>
      <c r="P123">
        <v>247.03</v>
      </c>
      <c r="Q123">
        <v>3698.65</v>
      </c>
      <c r="R123">
        <v>84.49</v>
      </c>
      <c r="S123">
        <v>60.59</v>
      </c>
      <c r="T123">
        <v>12118.84</v>
      </c>
      <c r="U123">
        <v>0.72</v>
      </c>
      <c r="V123">
        <v>0.96</v>
      </c>
      <c r="W123">
        <v>0.23</v>
      </c>
      <c r="X123">
        <v>0.75</v>
      </c>
      <c r="Y123">
        <v>1</v>
      </c>
      <c r="Z123">
        <v>10</v>
      </c>
    </row>
    <row r="124" spans="1:26" x14ac:dyDescent="0.25">
      <c r="A124">
        <v>27</v>
      </c>
      <c r="B124">
        <v>150</v>
      </c>
      <c r="C124" t="s">
        <v>26</v>
      </c>
      <c r="D124">
        <v>4.4524999999999997</v>
      </c>
      <c r="E124">
        <v>22.46</v>
      </c>
      <c r="F124">
        <v>18.02</v>
      </c>
      <c r="G124">
        <v>41.58</v>
      </c>
      <c r="H124">
        <v>0.44</v>
      </c>
      <c r="I124">
        <v>26</v>
      </c>
      <c r="J124">
        <v>311.04000000000002</v>
      </c>
      <c r="K124">
        <v>61.82</v>
      </c>
      <c r="L124">
        <v>7.75</v>
      </c>
      <c r="M124">
        <v>0</v>
      </c>
      <c r="N124">
        <v>91.47</v>
      </c>
      <c r="O124">
        <v>38596.15</v>
      </c>
      <c r="P124">
        <v>247.18</v>
      </c>
      <c r="Q124">
        <v>3698.65</v>
      </c>
      <c r="R124">
        <v>84.02</v>
      </c>
      <c r="S124">
        <v>60.59</v>
      </c>
      <c r="T124">
        <v>11885.48</v>
      </c>
      <c r="U124">
        <v>0.72</v>
      </c>
      <c r="V124">
        <v>0.96</v>
      </c>
      <c r="W124">
        <v>0.23</v>
      </c>
      <c r="X124">
        <v>0.74</v>
      </c>
      <c r="Y124">
        <v>1</v>
      </c>
      <c r="Z124">
        <v>10</v>
      </c>
    </row>
    <row r="125" spans="1:26" x14ac:dyDescent="0.25">
      <c r="A125">
        <v>0</v>
      </c>
      <c r="B125">
        <v>10</v>
      </c>
      <c r="C125" t="s">
        <v>26</v>
      </c>
      <c r="D125">
        <v>2.9319000000000002</v>
      </c>
      <c r="E125">
        <v>34.11</v>
      </c>
      <c r="F125">
        <v>28.35</v>
      </c>
      <c r="G125">
        <v>4.5999999999999996</v>
      </c>
      <c r="H125">
        <v>0.64</v>
      </c>
      <c r="I125">
        <v>370</v>
      </c>
      <c r="J125">
        <v>26.11</v>
      </c>
      <c r="K125">
        <v>12.1</v>
      </c>
      <c r="L125">
        <v>1</v>
      </c>
      <c r="M125">
        <v>0</v>
      </c>
      <c r="N125">
        <v>3.01</v>
      </c>
      <c r="O125">
        <v>3454.41</v>
      </c>
      <c r="P125">
        <v>82.44</v>
      </c>
      <c r="Q125">
        <v>3701.99</v>
      </c>
      <c r="R125">
        <v>405.22</v>
      </c>
      <c r="S125">
        <v>60.59</v>
      </c>
      <c r="T125">
        <v>170766.42</v>
      </c>
      <c r="U125">
        <v>0.15</v>
      </c>
      <c r="V125">
        <v>0.61</v>
      </c>
      <c r="W125">
        <v>1.24</v>
      </c>
      <c r="X125">
        <v>11.06</v>
      </c>
      <c r="Y125">
        <v>1</v>
      </c>
      <c r="Z125">
        <v>10</v>
      </c>
    </row>
    <row r="126" spans="1:26" x14ac:dyDescent="0.25">
      <c r="A126">
        <v>0</v>
      </c>
      <c r="B126">
        <v>45</v>
      </c>
      <c r="C126" t="s">
        <v>26</v>
      </c>
      <c r="D126">
        <v>4.0566000000000004</v>
      </c>
      <c r="E126">
        <v>24.65</v>
      </c>
      <c r="F126">
        <v>20.420000000000002</v>
      </c>
      <c r="G126">
        <v>11.24</v>
      </c>
      <c r="H126">
        <v>0.18</v>
      </c>
      <c r="I126">
        <v>109</v>
      </c>
      <c r="J126">
        <v>98.71</v>
      </c>
      <c r="K126">
        <v>39.72</v>
      </c>
      <c r="L126">
        <v>1</v>
      </c>
      <c r="M126">
        <v>105</v>
      </c>
      <c r="N126">
        <v>12.99</v>
      </c>
      <c r="O126">
        <v>12407.75</v>
      </c>
      <c r="P126">
        <v>149.25</v>
      </c>
      <c r="Q126">
        <v>3699.2</v>
      </c>
      <c r="R126">
        <v>163.19</v>
      </c>
      <c r="S126">
        <v>60.59</v>
      </c>
      <c r="T126">
        <v>51054.8</v>
      </c>
      <c r="U126">
        <v>0.37</v>
      </c>
      <c r="V126">
        <v>0.84</v>
      </c>
      <c r="W126">
        <v>0.34</v>
      </c>
      <c r="X126">
        <v>3.14</v>
      </c>
      <c r="Y126">
        <v>1</v>
      </c>
      <c r="Z126">
        <v>10</v>
      </c>
    </row>
    <row r="127" spans="1:26" x14ac:dyDescent="0.25">
      <c r="A127">
        <v>1</v>
      </c>
      <c r="B127">
        <v>45</v>
      </c>
      <c r="C127" t="s">
        <v>26</v>
      </c>
      <c r="D127">
        <v>4.2618999999999998</v>
      </c>
      <c r="E127">
        <v>23.46</v>
      </c>
      <c r="F127">
        <v>19.75</v>
      </c>
      <c r="G127">
        <v>14.11</v>
      </c>
      <c r="H127">
        <v>0.22</v>
      </c>
      <c r="I127">
        <v>84</v>
      </c>
      <c r="J127">
        <v>99.02</v>
      </c>
      <c r="K127">
        <v>39.72</v>
      </c>
      <c r="L127">
        <v>1.25</v>
      </c>
      <c r="M127">
        <v>12</v>
      </c>
      <c r="N127">
        <v>13.05</v>
      </c>
      <c r="O127">
        <v>12446.14</v>
      </c>
      <c r="P127">
        <v>135.79</v>
      </c>
      <c r="Q127">
        <v>3699.03</v>
      </c>
      <c r="R127">
        <v>138</v>
      </c>
      <c r="S127">
        <v>60.59</v>
      </c>
      <c r="T127">
        <v>38587.019999999997</v>
      </c>
      <c r="U127">
        <v>0.44</v>
      </c>
      <c r="V127">
        <v>0.87</v>
      </c>
      <c r="W127">
        <v>0.39</v>
      </c>
      <c r="X127">
        <v>2.4700000000000002</v>
      </c>
      <c r="Y127">
        <v>1</v>
      </c>
      <c r="Z127">
        <v>10</v>
      </c>
    </row>
    <row r="128" spans="1:26" x14ac:dyDescent="0.25">
      <c r="A128">
        <v>2</v>
      </c>
      <c r="B128">
        <v>45</v>
      </c>
      <c r="C128" t="s">
        <v>26</v>
      </c>
      <c r="D128">
        <v>4.2571000000000003</v>
      </c>
      <c r="E128">
        <v>23.49</v>
      </c>
      <c r="F128">
        <v>19.78</v>
      </c>
      <c r="G128">
        <v>14.13</v>
      </c>
      <c r="H128">
        <v>0.27</v>
      </c>
      <c r="I128">
        <v>84</v>
      </c>
      <c r="J128">
        <v>99.33</v>
      </c>
      <c r="K128">
        <v>39.72</v>
      </c>
      <c r="L128">
        <v>1.5</v>
      </c>
      <c r="M128">
        <v>0</v>
      </c>
      <c r="N128">
        <v>13.11</v>
      </c>
      <c r="O128">
        <v>12484.55</v>
      </c>
      <c r="P128">
        <v>135.96</v>
      </c>
      <c r="Q128">
        <v>3699.3</v>
      </c>
      <c r="R128">
        <v>138.4</v>
      </c>
      <c r="S128">
        <v>60.59</v>
      </c>
      <c r="T128">
        <v>38785.43</v>
      </c>
      <c r="U128">
        <v>0.44</v>
      </c>
      <c r="V128">
        <v>0.87</v>
      </c>
      <c r="W128">
        <v>0.41</v>
      </c>
      <c r="X128">
        <v>2.5</v>
      </c>
      <c r="Y128">
        <v>1</v>
      </c>
      <c r="Z128">
        <v>10</v>
      </c>
    </row>
    <row r="129" spans="1:26" x14ac:dyDescent="0.25">
      <c r="A129">
        <v>0</v>
      </c>
      <c r="B129">
        <v>105</v>
      </c>
      <c r="C129" t="s">
        <v>26</v>
      </c>
      <c r="D129">
        <v>2.6882999999999999</v>
      </c>
      <c r="E129">
        <v>37.200000000000003</v>
      </c>
      <c r="F129">
        <v>24.62</v>
      </c>
      <c r="G129">
        <v>5.98</v>
      </c>
      <c r="H129">
        <v>0.09</v>
      </c>
      <c r="I129">
        <v>247</v>
      </c>
      <c r="J129">
        <v>204</v>
      </c>
      <c r="K129">
        <v>55.27</v>
      </c>
      <c r="L129">
        <v>1</v>
      </c>
      <c r="M129">
        <v>245</v>
      </c>
      <c r="N129">
        <v>42.72</v>
      </c>
      <c r="O129">
        <v>25393.599999999999</v>
      </c>
      <c r="P129">
        <v>339.95</v>
      </c>
      <c r="Q129">
        <v>3699.44</v>
      </c>
      <c r="R129">
        <v>300.77999999999997</v>
      </c>
      <c r="S129">
        <v>60.59</v>
      </c>
      <c r="T129">
        <v>119158.26</v>
      </c>
      <c r="U129">
        <v>0.2</v>
      </c>
      <c r="V129">
        <v>0.7</v>
      </c>
      <c r="W129">
        <v>0.56000000000000005</v>
      </c>
      <c r="X129">
        <v>7.33</v>
      </c>
      <c r="Y129">
        <v>1</v>
      </c>
      <c r="Z129">
        <v>10</v>
      </c>
    </row>
    <row r="130" spans="1:26" x14ac:dyDescent="0.25">
      <c r="A130">
        <v>1</v>
      </c>
      <c r="B130">
        <v>105</v>
      </c>
      <c r="C130" t="s">
        <v>26</v>
      </c>
      <c r="D130">
        <v>3.1059999999999999</v>
      </c>
      <c r="E130">
        <v>32.200000000000003</v>
      </c>
      <c r="F130">
        <v>22.45</v>
      </c>
      <c r="G130">
        <v>7.61</v>
      </c>
      <c r="H130">
        <v>0.11</v>
      </c>
      <c r="I130">
        <v>177</v>
      </c>
      <c r="J130">
        <v>204.39</v>
      </c>
      <c r="K130">
        <v>55.27</v>
      </c>
      <c r="L130">
        <v>1.25</v>
      </c>
      <c r="M130">
        <v>175</v>
      </c>
      <c r="N130">
        <v>42.87</v>
      </c>
      <c r="O130">
        <v>25442.42</v>
      </c>
      <c r="P130">
        <v>305.04000000000002</v>
      </c>
      <c r="Q130">
        <v>3699.77</v>
      </c>
      <c r="R130">
        <v>229.63</v>
      </c>
      <c r="S130">
        <v>60.59</v>
      </c>
      <c r="T130">
        <v>83934.28</v>
      </c>
      <c r="U130">
        <v>0.26</v>
      </c>
      <c r="V130">
        <v>0.77</v>
      </c>
      <c r="W130">
        <v>0.44</v>
      </c>
      <c r="X130">
        <v>5.17</v>
      </c>
      <c r="Y130">
        <v>1</v>
      </c>
      <c r="Z130">
        <v>10</v>
      </c>
    </row>
    <row r="131" spans="1:26" x14ac:dyDescent="0.25">
      <c r="A131">
        <v>2</v>
      </c>
      <c r="B131">
        <v>105</v>
      </c>
      <c r="C131" t="s">
        <v>26</v>
      </c>
      <c r="D131">
        <v>3.4081000000000001</v>
      </c>
      <c r="E131">
        <v>29.34</v>
      </c>
      <c r="F131">
        <v>21.22</v>
      </c>
      <c r="G131">
        <v>9.2899999999999991</v>
      </c>
      <c r="H131">
        <v>0.13</v>
      </c>
      <c r="I131">
        <v>137</v>
      </c>
      <c r="J131">
        <v>204.79</v>
      </c>
      <c r="K131">
        <v>55.27</v>
      </c>
      <c r="L131">
        <v>1.5</v>
      </c>
      <c r="M131">
        <v>135</v>
      </c>
      <c r="N131">
        <v>43.02</v>
      </c>
      <c r="O131">
        <v>25491.3</v>
      </c>
      <c r="P131">
        <v>283.39999999999998</v>
      </c>
      <c r="Q131">
        <v>3699.39</v>
      </c>
      <c r="R131">
        <v>189.37</v>
      </c>
      <c r="S131">
        <v>60.59</v>
      </c>
      <c r="T131">
        <v>64005.98</v>
      </c>
      <c r="U131">
        <v>0.32</v>
      </c>
      <c r="V131">
        <v>0.81</v>
      </c>
      <c r="W131">
        <v>0.38</v>
      </c>
      <c r="X131">
        <v>3.94</v>
      </c>
      <c r="Y131">
        <v>1</v>
      </c>
      <c r="Z131">
        <v>10</v>
      </c>
    </row>
    <row r="132" spans="1:26" x14ac:dyDescent="0.25">
      <c r="A132">
        <v>3</v>
      </c>
      <c r="B132">
        <v>105</v>
      </c>
      <c r="C132" t="s">
        <v>26</v>
      </c>
      <c r="D132">
        <v>3.6242000000000001</v>
      </c>
      <c r="E132">
        <v>27.59</v>
      </c>
      <c r="F132">
        <v>20.49</v>
      </c>
      <c r="G132">
        <v>10.97</v>
      </c>
      <c r="H132">
        <v>0.15</v>
      </c>
      <c r="I132">
        <v>112</v>
      </c>
      <c r="J132">
        <v>205.18</v>
      </c>
      <c r="K132">
        <v>55.27</v>
      </c>
      <c r="L132">
        <v>1.75</v>
      </c>
      <c r="M132">
        <v>110</v>
      </c>
      <c r="N132">
        <v>43.16</v>
      </c>
      <c r="O132">
        <v>25540.22</v>
      </c>
      <c r="P132">
        <v>268.77</v>
      </c>
      <c r="Q132">
        <v>3699.42</v>
      </c>
      <c r="R132">
        <v>165.17</v>
      </c>
      <c r="S132">
        <v>60.59</v>
      </c>
      <c r="T132">
        <v>52031.51</v>
      </c>
      <c r="U132">
        <v>0.37</v>
      </c>
      <c r="V132">
        <v>0.84</v>
      </c>
      <c r="W132">
        <v>0.34</v>
      </c>
      <c r="X132">
        <v>3.21</v>
      </c>
      <c r="Y132">
        <v>1</v>
      </c>
      <c r="Z132">
        <v>10</v>
      </c>
    </row>
    <row r="133" spans="1:26" x14ac:dyDescent="0.25">
      <c r="A133">
        <v>4</v>
      </c>
      <c r="B133">
        <v>105</v>
      </c>
      <c r="C133" t="s">
        <v>26</v>
      </c>
      <c r="D133">
        <v>3.7961999999999998</v>
      </c>
      <c r="E133">
        <v>26.34</v>
      </c>
      <c r="F133">
        <v>19.96</v>
      </c>
      <c r="G133">
        <v>12.74</v>
      </c>
      <c r="H133">
        <v>0.17</v>
      </c>
      <c r="I133">
        <v>94</v>
      </c>
      <c r="J133">
        <v>205.58</v>
      </c>
      <c r="K133">
        <v>55.27</v>
      </c>
      <c r="L133">
        <v>2</v>
      </c>
      <c r="M133">
        <v>92</v>
      </c>
      <c r="N133">
        <v>43.31</v>
      </c>
      <c r="O133">
        <v>25589.200000000001</v>
      </c>
      <c r="P133">
        <v>257.06</v>
      </c>
      <c r="Q133">
        <v>3699</v>
      </c>
      <c r="R133">
        <v>148.30000000000001</v>
      </c>
      <c r="S133">
        <v>60.59</v>
      </c>
      <c r="T133">
        <v>43687.45</v>
      </c>
      <c r="U133">
        <v>0.41</v>
      </c>
      <c r="V133">
        <v>0.86</v>
      </c>
      <c r="W133">
        <v>0.31</v>
      </c>
      <c r="X133">
        <v>2.69</v>
      </c>
      <c r="Y133">
        <v>1</v>
      </c>
      <c r="Z133">
        <v>10</v>
      </c>
    </row>
    <row r="134" spans="1:26" x14ac:dyDescent="0.25">
      <c r="A134">
        <v>5</v>
      </c>
      <c r="B134">
        <v>105</v>
      </c>
      <c r="C134" t="s">
        <v>26</v>
      </c>
      <c r="D134">
        <v>3.9487000000000001</v>
      </c>
      <c r="E134">
        <v>25.32</v>
      </c>
      <c r="F134">
        <v>19.52</v>
      </c>
      <c r="G134">
        <v>14.64</v>
      </c>
      <c r="H134">
        <v>0.19</v>
      </c>
      <c r="I134">
        <v>80</v>
      </c>
      <c r="J134">
        <v>205.98</v>
      </c>
      <c r="K134">
        <v>55.27</v>
      </c>
      <c r="L134">
        <v>2.25</v>
      </c>
      <c r="M134">
        <v>78</v>
      </c>
      <c r="N134">
        <v>43.46</v>
      </c>
      <c r="O134">
        <v>25638.22</v>
      </c>
      <c r="P134">
        <v>246.43</v>
      </c>
      <c r="Q134">
        <v>3699.15</v>
      </c>
      <c r="R134">
        <v>133.55000000000001</v>
      </c>
      <c r="S134">
        <v>60.59</v>
      </c>
      <c r="T134">
        <v>36380.18</v>
      </c>
      <c r="U134">
        <v>0.45</v>
      </c>
      <c r="V134">
        <v>0.88</v>
      </c>
      <c r="W134">
        <v>0.28999999999999998</v>
      </c>
      <c r="X134">
        <v>2.2400000000000002</v>
      </c>
      <c r="Y134">
        <v>1</v>
      </c>
      <c r="Z134">
        <v>10</v>
      </c>
    </row>
    <row r="135" spans="1:26" x14ac:dyDescent="0.25">
      <c r="A135">
        <v>6</v>
      </c>
      <c r="B135">
        <v>105</v>
      </c>
      <c r="C135" t="s">
        <v>26</v>
      </c>
      <c r="D135">
        <v>4.0731000000000002</v>
      </c>
      <c r="E135">
        <v>24.55</v>
      </c>
      <c r="F135">
        <v>19.190000000000001</v>
      </c>
      <c r="G135">
        <v>16.690000000000001</v>
      </c>
      <c r="H135">
        <v>0.22</v>
      </c>
      <c r="I135">
        <v>69</v>
      </c>
      <c r="J135">
        <v>206.38</v>
      </c>
      <c r="K135">
        <v>55.27</v>
      </c>
      <c r="L135">
        <v>2.5</v>
      </c>
      <c r="M135">
        <v>67</v>
      </c>
      <c r="N135">
        <v>43.6</v>
      </c>
      <c r="O135">
        <v>25687.3</v>
      </c>
      <c r="P135">
        <v>236.81</v>
      </c>
      <c r="Q135">
        <v>3698.82</v>
      </c>
      <c r="R135">
        <v>122.79</v>
      </c>
      <c r="S135">
        <v>60.59</v>
      </c>
      <c r="T135">
        <v>31055.52</v>
      </c>
      <c r="U135">
        <v>0.49</v>
      </c>
      <c r="V135">
        <v>0.9</v>
      </c>
      <c r="W135">
        <v>0.27</v>
      </c>
      <c r="X135">
        <v>1.91</v>
      </c>
      <c r="Y135">
        <v>1</v>
      </c>
      <c r="Z135">
        <v>10</v>
      </c>
    </row>
    <row r="136" spans="1:26" x14ac:dyDescent="0.25">
      <c r="A136">
        <v>7</v>
      </c>
      <c r="B136">
        <v>105</v>
      </c>
      <c r="C136" t="s">
        <v>26</v>
      </c>
      <c r="D136">
        <v>4.1710000000000003</v>
      </c>
      <c r="E136">
        <v>23.98</v>
      </c>
      <c r="F136">
        <v>18.940000000000001</v>
      </c>
      <c r="G136">
        <v>18.63</v>
      </c>
      <c r="H136">
        <v>0.24</v>
      </c>
      <c r="I136">
        <v>61</v>
      </c>
      <c r="J136">
        <v>206.78</v>
      </c>
      <c r="K136">
        <v>55.27</v>
      </c>
      <c r="L136">
        <v>2.75</v>
      </c>
      <c r="M136">
        <v>59</v>
      </c>
      <c r="N136">
        <v>43.75</v>
      </c>
      <c r="O136">
        <v>25736.42</v>
      </c>
      <c r="P136">
        <v>228.78</v>
      </c>
      <c r="Q136">
        <v>3698.92</v>
      </c>
      <c r="R136">
        <v>114.45</v>
      </c>
      <c r="S136">
        <v>60.59</v>
      </c>
      <c r="T136">
        <v>26923.58</v>
      </c>
      <c r="U136">
        <v>0.53</v>
      </c>
      <c r="V136">
        <v>0.91</v>
      </c>
      <c r="W136">
        <v>0.26</v>
      </c>
      <c r="X136">
        <v>1.66</v>
      </c>
      <c r="Y136">
        <v>1</v>
      </c>
      <c r="Z136">
        <v>10</v>
      </c>
    </row>
    <row r="137" spans="1:26" x14ac:dyDescent="0.25">
      <c r="A137">
        <v>8</v>
      </c>
      <c r="B137">
        <v>105</v>
      </c>
      <c r="C137" t="s">
        <v>26</v>
      </c>
      <c r="D137">
        <v>4.2992999999999997</v>
      </c>
      <c r="E137">
        <v>23.26</v>
      </c>
      <c r="F137">
        <v>18.55</v>
      </c>
      <c r="G137">
        <v>20.99</v>
      </c>
      <c r="H137">
        <v>0.26</v>
      </c>
      <c r="I137">
        <v>53</v>
      </c>
      <c r="J137">
        <v>207.17</v>
      </c>
      <c r="K137">
        <v>55.27</v>
      </c>
      <c r="L137">
        <v>3</v>
      </c>
      <c r="M137">
        <v>51</v>
      </c>
      <c r="N137">
        <v>43.9</v>
      </c>
      <c r="O137">
        <v>25785.599999999999</v>
      </c>
      <c r="P137">
        <v>217.44</v>
      </c>
      <c r="Q137">
        <v>3699.32</v>
      </c>
      <c r="R137">
        <v>101.59</v>
      </c>
      <c r="S137">
        <v>60.59</v>
      </c>
      <c r="T137">
        <v>20534.25</v>
      </c>
      <c r="U137">
        <v>0.6</v>
      </c>
      <c r="V137">
        <v>0.93</v>
      </c>
      <c r="W137">
        <v>0.24</v>
      </c>
      <c r="X137">
        <v>1.27</v>
      </c>
      <c r="Y137">
        <v>1</v>
      </c>
      <c r="Z137">
        <v>10</v>
      </c>
    </row>
    <row r="138" spans="1:26" x14ac:dyDescent="0.25">
      <c r="A138">
        <v>9</v>
      </c>
      <c r="B138">
        <v>105</v>
      </c>
      <c r="C138" t="s">
        <v>26</v>
      </c>
      <c r="D138">
        <v>4.2868000000000004</v>
      </c>
      <c r="E138">
        <v>23.33</v>
      </c>
      <c r="F138">
        <v>18.78</v>
      </c>
      <c r="G138">
        <v>22.99</v>
      </c>
      <c r="H138">
        <v>0.28000000000000003</v>
      </c>
      <c r="I138">
        <v>49</v>
      </c>
      <c r="J138">
        <v>207.57</v>
      </c>
      <c r="K138">
        <v>55.27</v>
      </c>
      <c r="L138">
        <v>3.25</v>
      </c>
      <c r="M138">
        <v>47</v>
      </c>
      <c r="N138">
        <v>44.05</v>
      </c>
      <c r="O138">
        <v>25834.83</v>
      </c>
      <c r="P138">
        <v>216.42</v>
      </c>
      <c r="Q138">
        <v>3698.83</v>
      </c>
      <c r="R138">
        <v>110.06</v>
      </c>
      <c r="S138">
        <v>60.59</v>
      </c>
      <c r="T138">
        <v>24787.69</v>
      </c>
      <c r="U138">
        <v>0.55000000000000004</v>
      </c>
      <c r="V138">
        <v>0.92</v>
      </c>
      <c r="W138">
        <v>0.24</v>
      </c>
      <c r="X138">
        <v>1.5</v>
      </c>
      <c r="Y138">
        <v>1</v>
      </c>
      <c r="Z138">
        <v>10</v>
      </c>
    </row>
    <row r="139" spans="1:26" x14ac:dyDescent="0.25">
      <c r="A139">
        <v>10</v>
      </c>
      <c r="B139">
        <v>105</v>
      </c>
      <c r="C139" t="s">
        <v>26</v>
      </c>
      <c r="D139">
        <v>4.3647</v>
      </c>
      <c r="E139">
        <v>22.91</v>
      </c>
      <c r="F139">
        <v>18.559999999999999</v>
      </c>
      <c r="G139">
        <v>25.31</v>
      </c>
      <c r="H139">
        <v>0.3</v>
      </c>
      <c r="I139">
        <v>44</v>
      </c>
      <c r="J139">
        <v>207.97</v>
      </c>
      <c r="K139">
        <v>55.27</v>
      </c>
      <c r="L139">
        <v>3.5</v>
      </c>
      <c r="M139">
        <v>42</v>
      </c>
      <c r="N139">
        <v>44.2</v>
      </c>
      <c r="O139">
        <v>25884.1</v>
      </c>
      <c r="P139">
        <v>207.92</v>
      </c>
      <c r="Q139">
        <v>3698.94</v>
      </c>
      <c r="R139">
        <v>102.54</v>
      </c>
      <c r="S139">
        <v>60.59</v>
      </c>
      <c r="T139">
        <v>21056.78</v>
      </c>
      <c r="U139">
        <v>0.59</v>
      </c>
      <c r="V139">
        <v>0.93</v>
      </c>
      <c r="W139">
        <v>0.24</v>
      </c>
      <c r="X139">
        <v>1.28</v>
      </c>
      <c r="Y139">
        <v>1</v>
      </c>
      <c r="Z139">
        <v>10</v>
      </c>
    </row>
    <row r="140" spans="1:26" x14ac:dyDescent="0.25">
      <c r="A140">
        <v>11</v>
      </c>
      <c r="B140">
        <v>105</v>
      </c>
      <c r="C140" t="s">
        <v>26</v>
      </c>
      <c r="D140">
        <v>4.4238999999999997</v>
      </c>
      <c r="E140">
        <v>22.6</v>
      </c>
      <c r="F140">
        <v>18.420000000000002</v>
      </c>
      <c r="G140">
        <v>27.63</v>
      </c>
      <c r="H140">
        <v>0.32</v>
      </c>
      <c r="I140">
        <v>40</v>
      </c>
      <c r="J140">
        <v>208.37</v>
      </c>
      <c r="K140">
        <v>55.27</v>
      </c>
      <c r="L140">
        <v>3.75</v>
      </c>
      <c r="M140">
        <v>30</v>
      </c>
      <c r="N140">
        <v>44.35</v>
      </c>
      <c r="O140">
        <v>25933.43</v>
      </c>
      <c r="P140">
        <v>199.77</v>
      </c>
      <c r="Q140">
        <v>3698.69</v>
      </c>
      <c r="R140">
        <v>97.7</v>
      </c>
      <c r="S140">
        <v>60.59</v>
      </c>
      <c r="T140">
        <v>18652.650000000001</v>
      </c>
      <c r="U140">
        <v>0.62</v>
      </c>
      <c r="V140">
        <v>0.93</v>
      </c>
      <c r="W140">
        <v>0.23</v>
      </c>
      <c r="X140">
        <v>1.1399999999999999</v>
      </c>
      <c r="Y140">
        <v>1</v>
      </c>
      <c r="Z140">
        <v>10</v>
      </c>
    </row>
    <row r="141" spans="1:26" x14ac:dyDescent="0.25">
      <c r="A141">
        <v>12</v>
      </c>
      <c r="B141">
        <v>105</v>
      </c>
      <c r="C141" t="s">
        <v>26</v>
      </c>
      <c r="D141">
        <v>4.4630000000000001</v>
      </c>
      <c r="E141">
        <v>22.41</v>
      </c>
      <c r="F141">
        <v>18.34</v>
      </c>
      <c r="G141">
        <v>29.74</v>
      </c>
      <c r="H141">
        <v>0.34</v>
      </c>
      <c r="I141">
        <v>37</v>
      </c>
      <c r="J141">
        <v>208.77</v>
      </c>
      <c r="K141">
        <v>55.27</v>
      </c>
      <c r="L141">
        <v>4</v>
      </c>
      <c r="M141">
        <v>12</v>
      </c>
      <c r="N141">
        <v>44.5</v>
      </c>
      <c r="O141">
        <v>25982.82</v>
      </c>
      <c r="P141">
        <v>194.54</v>
      </c>
      <c r="Q141">
        <v>3698.93</v>
      </c>
      <c r="R141">
        <v>94.22</v>
      </c>
      <c r="S141">
        <v>60.59</v>
      </c>
      <c r="T141">
        <v>16928.990000000002</v>
      </c>
      <c r="U141">
        <v>0.64</v>
      </c>
      <c r="V141">
        <v>0.94</v>
      </c>
      <c r="W141">
        <v>0.26</v>
      </c>
      <c r="X141">
        <v>1.06</v>
      </c>
      <c r="Y141">
        <v>1</v>
      </c>
      <c r="Z141">
        <v>10</v>
      </c>
    </row>
    <row r="142" spans="1:26" x14ac:dyDescent="0.25">
      <c r="A142">
        <v>13</v>
      </c>
      <c r="B142">
        <v>105</v>
      </c>
      <c r="C142" t="s">
        <v>26</v>
      </c>
      <c r="D142">
        <v>4.4584000000000001</v>
      </c>
      <c r="E142">
        <v>22.43</v>
      </c>
      <c r="F142">
        <v>18.36</v>
      </c>
      <c r="G142">
        <v>29.78</v>
      </c>
      <c r="H142">
        <v>0.36</v>
      </c>
      <c r="I142">
        <v>37</v>
      </c>
      <c r="J142">
        <v>209.17</v>
      </c>
      <c r="K142">
        <v>55.27</v>
      </c>
      <c r="L142">
        <v>4.25</v>
      </c>
      <c r="M142">
        <v>0</v>
      </c>
      <c r="N142">
        <v>44.65</v>
      </c>
      <c r="O142">
        <v>26032.25</v>
      </c>
      <c r="P142">
        <v>194.58</v>
      </c>
      <c r="Q142">
        <v>3698.72</v>
      </c>
      <c r="R142">
        <v>94.52</v>
      </c>
      <c r="S142">
        <v>60.59</v>
      </c>
      <c r="T142">
        <v>17079.34</v>
      </c>
      <c r="U142">
        <v>0.64</v>
      </c>
      <c r="V142">
        <v>0.94</v>
      </c>
      <c r="W142">
        <v>0.27</v>
      </c>
      <c r="X142">
        <v>1.0900000000000001</v>
      </c>
      <c r="Y142">
        <v>1</v>
      </c>
      <c r="Z142">
        <v>10</v>
      </c>
    </row>
    <row r="143" spans="1:26" x14ac:dyDescent="0.25">
      <c r="A143">
        <v>0</v>
      </c>
      <c r="B143">
        <v>60</v>
      </c>
      <c r="C143" t="s">
        <v>26</v>
      </c>
      <c r="D143">
        <v>3.6532</v>
      </c>
      <c r="E143">
        <v>27.37</v>
      </c>
      <c r="F143">
        <v>21.51</v>
      </c>
      <c r="G143">
        <v>8.84</v>
      </c>
      <c r="H143">
        <v>0.14000000000000001</v>
      </c>
      <c r="I143">
        <v>146</v>
      </c>
      <c r="J143">
        <v>124.63</v>
      </c>
      <c r="K143">
        <v>45</v>
      </c>
      <c r="L143">
        <v>1</v>
      </c>
      <c r="M143">
        <v>144</v>
      </c>
      <c r="N143">
        <v>18.64</v>
      </c>
      <c r="O143">
        <v>15605.44</v>
      </c>
      <c r="P143">
        <v>200.49</v>
      </c>
      <c r="Q143">
        <v>3699.69</v>
      </c>
      <c r="R143">
        <v>198.85</v>
      </c>
      <c r="S143">
        <v>60.59</v>
      </c>
      <c r="T143">
        <v>68702.38</v>
      </c>
      <c r="U143">
        <v>0.3</v>
      </c>
      <c r="V143">
        <v>0.8</v>
      </c>
      <c r="W143">
        <v>0.4</v>
      </c>
      <c r="X143">
        <v>4.2300000000000004</v>
      </c>
      <c r="Y143">
        <v>1</v>
      </c>
      <c r="Z143">
        <v>10</v>
      </c>
    </row>
    <row r="144" spans="1:26" x14ac:dyDescent="0.25">
      <c r="A144">
        <v>1</v>
      </c>
      <c r="B144">
        <v>60</v>
      </c>
      <c r="C144" t="s">
        <v>26</v>
      </c>
      <c r="D144">
        <v>3.9855999999999998</v>
      </c>
      <c r="E144">
        <v>25.09</v>
      </c>
      <c r="F144">
        <v>20.27</v>
      </c>
      <c r="G144">
        <v>11.59</v>
      </c>
      <c r="H144">
        <v>0.18</v>
      </c>
      <c r="I144">
        <v>105</v>
      </c>
      <c r="J144">
        <v>124.96</v>
      </c>
      <c r="K144">
        <v>45</v>
      </c>
      <c r="L144">
        <v>1.25</v>
      </c>
      <c r="M144">
        <v>103</v>
      </c>
      <c r="N144">
        <v>18.71</v>
      </c>
      <c r="O144">
        <v>15645.96</v>
      </c>
      <c r="P144">
        <v>180.05</v>
      </c>
      <c r="Q144">
        <v>3699.38</v>
      </c>
      <c r="R144">
        <v>158.47</v>
      </c>
      <c r="S144">
        <v>60.59</v>
      </c>
      <c r="T144">
        <v>48716.03</v>
      </c>
      <c r="U144">
        <v>0.38</v>
      </c>
      <c r="V144">
        <v>0.85</v>
      </c>
      <c r="W144">
        <v>0.33</v>
      </c>
      <c r="X144">
        <v>2.99</v>
      </c>
      <c r="Y144">
        <v>1</v>
      </c>
      <c r="Z144">
        <v>10</v>
      </c>
    </row>
    <row r="145" spans="1:26" x14ac:dyDescent="0.25">
      <c r="A145">
        <v>2</v>
      </c>
      <c r="B145">
        <v>60</v>
      </c>
      <c r="C145" t="s">
        <v>26</v>
      </c>
      <c r="D145">
        <v>4.2168000000000001</v>
      </c>
      <c r="E145">
        <v>23.71</v>
      </c>
      <c r="F145">
        <v>19.54</v>
      </c>
      <c r="G145">
        <v>14.65</v>
      </c>
      <c r="H145">
        <v>0.21</v>
      </c>
      <c r="I145">
        <v>80</v>
      </c>
      <c r="J145">
        <v>125.29</v>
      </c>
      <c r="K145">
        <v>45</v>
      </c>
      <c r="L145">
        <v>1.5</v>
      </c>
      <c r="M145">
        <v>77</v>
      </c>
      <c r="N145">
        <v>18.79</v>
      </c>
      <c r="O145">
        <v>15686.51</v>
      </c>
      <c r="P145">
        <v>163.52000000000001</v>
      </c>
      <c r="Q145">
        <v>3699</v>
      </c>
      <c r="R145">
        <v>134.13</v>
      </c>
      <c r="S145">
        <v>60.59</v>
      </c>
      <c r="T145">
        <v>36668.120000000003</v>
      </c>
      <c r="U145">
        <v>0.45</v>
      </c>
      <c r="V145">
        <v>0.88</v>
      </c>
      <c r="W145">
        <v>0.28999999999999998</v>
      </c>
      <c r="X145">
        <v>2.2599999999999998</v>
      </c>
      <c r="Y145">
        <v>1</v>
      </c>
      <c r="Z145">
        <v>10</v>
      </c>
    </row>
    <row r="146" spans="1:26" x14ac:dyDescent="0.25">
      <c r="A146">
        <v>3</v>
      </c>
      <c r="B146">
        <v>60</v>
      </c>
      <c r="C146" t="s">
        <v>26</v>
      </c>
      <c r="D146">
        <v>4.3639999999999999</v>
      </c>
      <c r="E146">
        <v>22.92</v>
      </c>
      <c r="F146">
        <v>19.12</v>
      </c>
      <c r="G146">
        <v>17.649999999999999</v>
      </c>
      <c r="H146">
        <v>0.25</v>
      </c>
      <c r="I146">
        <v>65</v>
      </c>
      <c r="J146">
        <v>125.62</v>
      </c>
      <c r="K146">
        <v>45</v>
      </c>
      <c r="L146">
        <v>1.75</v>
      </c>
      <c r="M146">
        <v>27</v>
      </c>
      <c r="N146">
        <v>18.87</v>
      </c>
      <c r="O146">
        <v>15727.09</v>
      </c>
      <c r="P146">
        <v>151.58000000000001</v>
      </c>
      <c r="Q146">
        <v>3698.95</v>
      </c>
      <c r="R146">
        <v>118.94</v>
      </c>
      <c r="S146">
        <v>60.59</v>
      </c>
      <c r="T146">
        <v>29151.34</v>
      </c>
      <c r="U146">
        <v>0.51</v>
      </c>
      <c r="V146">
        <v>0.9</v>
      </c>
      <c r="W146">
        <v>0.32</v>
      </c>
      <c r="X146">
        <v>1.84</v>
      </c>
      <c r="Y146">
        <v>1</v>
      </c>
      <c r="Z146">
        <v>10</v>
      </c>
    </row>
    <row r="147" spans="1:26" x14ac:dyDescent="0.25">
      <c r="A147">
        <v>4</v>
      </c>
      <c r="B147">
        <v>60</v>
      </c>
      <c r="C147" t="s">
        <v>26</v>
      </c>
      <c r="D147">
        <v>4.3677000000000001</v>
      </c>
      <c r="E147">
        <v>22.9</v>
      </c>
      <c r="F147">
        <v>19.149999999999999</v>
      </c>
      <c r="G147">
        <v>18.239999999999998</v>
      </c>
      <c r="H147">
        <v>0.28000000000000003</v>
      </c>
      <c r="I147">
        <v>63</v>
      </c>
      <c r="J147">
        <v>125.95</v>
      </c>
      <c r="K147">
        <v>45</v>
      </c>
      <c r="L147">
        <v>2</v>
      </c>
      <c r="M147">
        <v>0</v>
      </c>
      <c r="N147">
        <v>18.95</v>
      </c>
      <c r="O147">
        <v>15767.7</v>
      </c>
      <c r="P147">
        <v>150.69</v>
      </c>
      <c r="Q147">
        <v>3698.91</v>
      </c>
      <c r="R147">
        <v>119.14</v>
      </c>
      <c r="S147">
        <v>60.59</v>
      </c>
      <c r="T147">
        <v>29260.27</v>
      </c>
      <c r="U147">
        <v>0.51</v>
      </c>
      <c r="V147">
        <v>0.9</v>
      </c>
      <c r="W147">
        <v>0.35</v>
      </c>
      <c r="X147">
        <v>1.88</v>
      </c>
      <c r="Y147">
        <v>1</v>
      </c>
      <c r="Z147">
        <v>10</v>
      </c>
    </row>
    <row r="148" spans="1:26" x14ac:dyDescent="0.25">
      <c r="A148">
        <v>0</v>
      </c>
      <c r="B148">
        <v>135</v>
      </c>
      <c r="C148" t="s">
        <v>26</v>
      </c>
      <c r="D148">
        <v>2.1518000000000002</v>
      </c>
      <c r="E148">
        <v>46.47</v>
      </c>
      <c r="F148">
        <v>27.14</v>
      </c>
      <c r="G148">
        <v>4.99</v>
      </c>
      <c r="H148">
        <v>7.0000000000000007E-2</v>
      </c>
      <c r="I148">
        <v>326</v>
      </c>
      <c r="J148">
        <v>263.32</v>
      </c>
      <c r="K148">
        <v>59.89</v>
      </c>
      <c r="L148">
        <v>1</v>
      </c>
      <c r="M148">
        <v>324</v>
      </c>
      <c r="N148">
        <v>67.430000000000007</v>
      </c>
      <c r="O148">
        <v>32710.1</v>
      </c>
      <c r="P148">
        <v>447.71</v>
      </c>
      <c r="Q148">
        <v>3700.36</v>
      </c>
      <c r="R148">
        <v>383.65</v>
      </c>
      <c r="S148">
        <v>60.59</v>
      </c>
      <c r="T148">
        <v>160200.31</v>
      </c>
      <c r="U148">
        <v>0.16</v>
      </c>
      <c r="V148">
        <v>0.63</v>
      </c>
      <c r="W148">
        <v>0.69</v>
      </c>
      <c r="X148">
        <v>9.85</v>
      </c>
      <c r="Y148">
        <v>1</v>
      </c>
      <c r="Z148">
        <v>10</v>
      </c>
    </row>
    <row r="149" spans="1:26" x14ac:dyDescent="0.25">
      <c r="A149">
        <v>1</v>
      </c>
      <c r="B149">
        <v>135</v>
      </c>
      <c r="C149" t="s">
        <v>26</v>
      </c>
      <c r="D149">
        <v>2.6027999999999998</v>
      </c>
      <c r="E149">
        <v>38.42</v>
      </c>
      <c r="F149">
        <v>24.04</v>
      </c>
      <c r="G149">
        <v>6.33</v>
      </c>
      <c r="H149">
        <v>0.08</v>
      </c>
      <c r="I149">
        <v>228</v>
      </c>
      <c r="J149">
        <v>263.79000000000002</v>
      </c>
      <c r="K149">
        <v>59.89</v>
      </c>
      <c r="L149">
        <v>1.25</v>
      </c>
      <c r="M149">
        <v>226</v>
      </c>
      <c r="N149">
        <v>67.650000000000006</v>
      </c>
      <c r="O149">
        <v>32767.75</v>
      </c>
      <c r="P149">
        <v>392.57</v>
      </c>
      <c r="Q149">
        <v>3700.1</v>
      </c>
      <c r="R149">
        <v>281.52</v>
      </c>
      <c r="S149">
        <v>60.59</v>
      </c>
      <c r="T149">
        <v>109624.78</v>
      </c>
      <c r="U149">
        <v>0.22</v>
      </c>
      <c r="V149">
        <v>0.72</v>
      </c>
      <c r="W149">
        <v>0.53</v>
      </c>
      <c r="X149">
        <v>6.76</v>
      </c>
      <c r="Y149">
        <v>1</v>
      </c>
      <c r="Z149">
        <v>10</v>
      </c>
    </row>
    <row r="150" spans="1:26" x14ac:dyDescent="0.25">
      <c r="A150">
        <v>2</v>
      </c>
      <c r="B150">
        <v>135</v>
      </c>
      <c r="C150" t="s">
        <v>26</v>
      </c>
      <c r="D150">
        <v>2.9340999999999999</v>
      </c>
      <c r="E150">
        <v>34.08</v>
      </c>
      <c r="F150">
        <v>22.38</v>
      </c>
      <c r="G150">
        <v>7.67</v>
      </c>
      <c r="H150">
        <v>0.1</v>
      </c>
      <c r="I150">
        <v>175</v>
      </c>
      <c r="J150">
        <v>264.25</v>
      </c>
      <c r="K150">
        <v>59.89</v>
      </c>
      <c r="L150">
        <v>1.5</v>
      </c>
      <c r="M150">
        <v>173</v>
      </c>
      <c r="N150">
        <v>67.87</v>
      </c>
      <c r="O150">
        <v>32825.49</v>
      </c>
      <c r="P150">
        <v>361.73</v>
      </c>
      <c r="Q150">
        <v>3699.27</v>
      </c>
      <c r="R150">
        <v>227.51</v>
      </c>
      <c r="S150">
        <v>60.59</v>
      </c>
      <c r="T150">
        <v>82882.98</v>
      </c>
      <c r="U150">
        <v>0.27</v>
      </c>
      <c r="V150">
        <v>0.77</v>
      </c>
      <c r="W150">
        <v>0.44</v>
      </c>
      <c r="X150">
        <v>5.0999999999999996</v>
      </c>
      <c r="Y150">
        <v>1</v>
      </c>
      <c r="Z150">
        <v>10</v>
      </c>
    </row>
    <row r="151" spans="1:26" x14ac:dyDescent="0.25">
      <c r="A151">
        <v>3</v>
      </c>
      <c r="B151">
        <v>135</v>
      </c>
      <c r="C151" t="s">
        <v>26</v>
      </c>
      <c r="D151">
        <v>3.1831</v>
      </c>
      <c r="E151">
        <v>31.42</v>
      </c>
      <c r="F151">
        <v>21.38</v>
      </c>
      <c r="G151">
        <v>9.0399999999999991</v>
      </c>
      <c r="H151">
        <v>0.12</v>
      </c>
      <c r="I151">
        <v>142</v>
      </c>
      <c r="J151">
        <v>264.72000000000003</v>
      </c>
      <c r="K151">
        <v>59.89</v>
      </c>
      <c r="L151">
        <v>1.75</v>
      </c>
      <c r="M151">
        <v>140</v>
      </c>
      <c r="N151">
        <v>68.09</v>
      </c>
      <c r="O151">
        <v>32883.31</v>
      </c>
      <c r="P151">
        <v>341.94</v>
      </c>
      <c r="Q151">
        <v>3699.58</v>
      </c>
      <c r="R151">
        <v>194.76</v>
      </c>
      <c r="S151">
        <v>60.59</v>
      </c>
      <c r="T151">
        <v>66673.73</v>
      </c>
      <c r="U151">
        <v>0.31</v>
      </c>
      <c r="V151">
        <v>0.81</v>
      </c>
      <c r="W151">
        <v>0.38</v>
      </c>
      <c r="X151">
        <v>4.0999999999999996</v>
      </c>
      <c r="Y151">
        <v>1</v>
      </c>
      <c r="Z151">
        <v>10</v>
      </c>
    </row>
    <row r="152" spans="1:26" x14ac:dyDescent="0.25">
      <c r="A152">
        <v>4</v>
      </c>
      <c r="B152">
        <v>135</v>
      </c>
      <c r="C152" t="s">
        <v>26</v>
      </c>
      <c r="D152">
        <v>3.3822000000000001</v>
      </c>
      <c r="E152">
        <v>29.57</v>
      </c>
      <c r="F152">
        <v>20.7</v>
      </c>
      <c r="G152">
        <v>10.44</v>
      </c>
      <c r="H152">
        <v>0.13</v>
      </c>
      <c r="I152">
        <v>119</v>
      </c>
      <c r="J152">
        <v>265.19</v>
      </c>
      <c r="K152">
        <v>59.89</v>
      </c>
      <c r="L152">
        <v>2</v>
      </c>
      <c r="M152">
        <v>117</v>
      </c>
      <c r="N152">
        <v>68.31</v>
      </c>
      <c r="O152">
        <v>32941.21</v>
      </c>
      <c r="P152">
        <v>327.57</v>
      </c>
      <c r="Q152">
        <v>3699.81</v>
      </c>
      <c r="R152">
        <v>172.12</v>
      </c>
      <c r="S152">
        <v>60.59</v>
      </c>
      <c r="T152">
        <v>55470.83</v>
      </c>
      <c r="U152">
        <v>0.35</v>
      </c>
      <c r="V152">
        <v>0.83</v>
      </c>
      <c r="W152">
        <v>0.35</v>
      </c>
      <c r="X152">
        <v>3.42</v>
      </c>
      <c r="Y152">
        <v>1</v>
      </c>
      <c r="Z152">
        <v>10</v>
      </c>
    </row>
    <row r="153" spans="1:26" x14ac:dyDescent="0.25">
      <c r="A153">
        <v>5</v>
      </c>
      <c r="B153">
        <v>135</v>
      </c>
      <c r="C153" t="s">
        <v>26</v>
      </c>
      <c r="D153">
        <v>3.5495999999999999</v>
      </c>
      <c r="E153">
        <v>28.17</v>
      </c>
      <c r="F153">
        <v>20.16</v>
      </c>
      <c r="G153">
        <v>11.86</v>
      </c>
      <c r="H153">
        <v>0.15</v>
      </c>
      <c r="I153">
        <v>102</v>
      </c>
      <c r="J153">
        <v>265.66000000000003</v>
      </c>
      <c r="K153">
        <v>59.89</v>
      </c>
      <c r="L153">
        <v>2.25</v>
      </c>
      <c r="M153">
        <v>100</v>
      </c>
      <c r="N153">
        <v>68.53</v>
      </c>
      <c r="O153">
        <v>32999.19</v>
      </c>
      <c r="P153">
        <v>315.37</v>
      </c>
      <c r="Q153">
        <v>3699.17</v>
      </c>
      <c r="R153">
        <v>154.5</v>
      </c>
      <c r="S153">
        <v>60.59</v>
      </c>
      <c r="T153">
        <v>46744.71</v>
      </c>
      <c r="U153">
        <v>0.39</v>
      </c>
      <c r="V153">
        <v>0.85</v>
      </c>
      <c r="W153">
        <v>0.33</v>
      </c>
      <c r="X153">
        <v>2.88</v>
      </c>
      <c r="Y153">
        <v>1</v>
      </c>
      <c r="Z153">
        <v>10</v>
      </c>
    </row>
    <row r="154" spans="1:26" x14ac:dyDescent="0.25">
      <c r="A154">
        <v>6</v>
      </c>
      <c r="B154">
        <v>135</v>
      </c>
      <c r="C154" t="s">
        <v>26</v>
      </c>
      <c r="D154">
        <v>3.6829999999999998</v>
      </c>
      <c r="E154">
        <v>27.15</v>
      </c>
      <c r="F154">
        <v>19.8</v>
      </c>
      <c r="G154">
        <v>13.35</v>
      </c>
      <c r="H154">
        <v>0.17</v>
      </c>
      <c r="I154">
        <v>89</v>
      </c>
      <c r="J154">
        <v>266.13</v>
      </c>
      <c r="K154">
        <v>59.89</v>
      </c>
      <c r="L154">
        <v>2.5</v>
      </c>
      <c r="M154">
        <v>87</v>
      </c>
      <c r="N154">
        <v>68.75</v>
      </c>
      <c r="O154">
        <v>33057.26</v>
      </c>
      <c r="P154">
        <v>306.36</v>
      </c>
      <c r="Q154">
        <v>3698.94</v>
      </c>
      <c r="R154">
        <v>142.78</v>
      </c>
      <c r="S154">
        <v>60.59</v>
      </c>
      <c r="T154">
        <v>40951.839999999997</v>
      </c>
      <c r="U154">
        <v>0.42</v>
      </c>
      <c r="V154">
        <v>0.87</v>
      </c>
      <c r="W154">
        <v>0.31</v>
      </c>
      <c r="X154">
        <v>2.52</v>
      </c>
      <c r="Y154">
        <v>1</v>
      </c>
      <c r="Z154">
        <v>10</v>
      </c>
    </row>
    <row r="155" spans="1:26" x14ac:dyDescent="0.25">
      <c r="A155">
        <v>7</v>
      </c>
      <c r="B155">
        <v>135</v>
      </c>
      <c r="C155" t="s">
        <v>26</v>
      </c>
      <c r="D155">
        <v>3.7961</v>
      </c>
      <c r="E155">
        <v>26.34</v>
      </c>
      <c r="F155">
        <v>19.5</v>
      </c>
      <c r="G155">
        <v>14.81</v>
      </c>
      <c r="H155">
        <v>0.18</v>
      </c>
      <c r="I155">
        <v>79</v>
      </c>
      <c r="J155">
        <v>266.60000000000002</v>
      </c>
      <c r="K155">
        <v>59.89</v>
      </c>
      <c r="L155">
        <v>2.75</v>
      </c>
      <c r="M155">
        <v>77</v>
      </c>
      <c r="N155">
        <v>68.97</v>
      </c>
      <c r="O155">
        <v>33115.410000000003</v>
      </c>
      <c r="P155">
        <v>298.25</v>
      </c>
      <c r="Q155">
        <v>3699.11</v>
      </c>
      <c r="R155">
        <v>132.94999999999999</v>
      </c>
      <c r="S155">
        <v>60.59</v>
      </c>
      <c r="T155">
        <v>36086.36</v>
      </c>
      <c r="U155">
        <v>0.46</v>
      </c>
      <c r="V155">
        <v>0.88</v>
      </c>
      <c r="W155">
        <v>0.28999999999999998</v>
      </c>
      <c r="X155">
        <v>2.2200000000000002</v>
      </c>
      <c r="Y155">
        <v>1</v>
      </c>
      <c r="Z155">
        <v>10</v>
      </c>
    </row>
    <row r="156" spans="1:26" x14ac:dyDescent="0.25">
      <c r="A156">
        <v>8</v>
      </c>
      <c r="B156">
        <v>135</v>
      </c>
      <c r="C156" t="s">
        <v>26</v>
      </c>
      <c r="D156">
        <v>3.8892000000000002</v>
      </c>
      <c r="E156">
        <v>25.71</v>
      </c>
      <c r="F156">
        <v>19.27</v>
      </c>
      <c r="G156">
        <v>16.28</v>
      </c>
      <c r="H156">
        <v>0.2</v>
      </c>
      <c r="I156">
        <v>71</v>
      </c>
      <c r="J156">
        <v>267.08</v>
      </c>
      <c r="K156">
        <v>59.89</v>
      </c>
      <c r="L156">
        <v>3</v>
      </c>
      <c r="M156">
        <v>69</v>
      </c>
      <c r="N156">
        <v>69.19</v>
      </c>
      <c r="O156">
        <v>33173.65</v>
      </c>
      <c r="P156">
        <v>291.08</v>
      </c>
      <c r="Q156">
        <v>3699.1</v>
      </c>
      <c r="R156">
        <v>125.46</v>
      </c>
      <c r="S156">
        <v>60.59</v>
      </c>
      <c r="T156">
        <v>32381.19</v>
      </c>
      <c r="U156">
        <v>0.48</v>
      </c>
      <c r="V156">
        <v>0.89</v>
      </c>
      <c r="W156">
        <v>0.28000000000000003</v>
      </c>
      <c r="X156">
        <v>1.99</v>
      </c>
      <c r="Y156">
        <v>1</v>
      </c>
      <c r="Z156">
        <v>10</v>
      </c>
    </row>
    <row r="157" spans="1:26" x14ac:dyDescent="0.25">
      <c r="A157">
        <v>9</v>
      </c>
      <c r="B157">
        <v>135</v>
      </c>
      <c r="C157" t="s">
        <v>26</v>
      </c>
      <c r="D157">
        <v>3.9786000000000001</v>
      </c>
      <c r="E157">
        <v>25.13</v>
      </c>
      <c r="F157">
        <v>19.05</v>
      </c>
      <c r="G157">
        <v>17.86</v>
      </c>
      <c r="H157">
        <v>0.22</v>
      </c>
      <c r="I157">
        <v>64</v>
      </c>
      <c r="J157">
        <v>267.55</v>
      </c>
      <c r="K157">
        <v>59.89</v>
      </c>
      <c r="L157">
        <v>3.25</v>
      </c>
      <c r="M157">
        <v>62</v>
      </c>
      <c r="N157">
        <v>69.41</v>
      </c>
      <c r="O157">
        <v>33231.97</v>
      </c>
      <c r="P157">
        <v>284.26</v>
      </c>
      <c r="Q157">
        <v>3699.25</v>
      </c>
      <c r="R157">
        <v>118.11</v>
      </c>
      <c r="S157">
        <v>60.59</v>
      </c>
      <c r="T157">
        <v>28741.71</v>
      </c>
      <c r="U157">
        <v>0.51</v>
      </c>
      <c r="V157">
        <v>0.9</v>
      </c>
      <c r="W157">
        <v>0.27</v>
      </c>
      <c r="X157">
        <v>1.77</v>
      </c>
      <c r="Y157">
        <v>1</v>
      </c>
      <c r="Z157">
        <v>10</v>
      </c>
    </row>
    <row r="158" spans="1:26" x14ac:dyDescent="0.25">
      <c r="A158">
        <v>10</v>
      </c>
      <c r="B158">
        <v>135</v>
      </c>
      <c r="C158" t="s">
        <v>26</v>
      </c>
      <c r="D158">
        <v>4.0629</v>
      </c>
      <c r="E158">
        <v>24.61</v>
      </c>
      <c r="F158">
        <v>18.829999999999998</v>
      </c>
      <c r="G158">
        <v>19.48</v>
      </c>
      <c r="H158">
        <v>0.23</v>
      </c>
      <c r="I158">
        <v>58</v>
      </c>
      <c r="J158">
        <v>268.02</v>
      </c>
      <c r="K158">
        <v>59.89</v>
      </c>
      <c r="L158">
        <v>3.5</v>
      </c>
      <c r="M158">
        <v>56</v>
      </c>
      <c r="N158">
        <v>69.64</v>
      </c>
      <c r="O158">
        <v>33290.379999999997</v>
      </c>
      <c r="P158">
        <v>277.14</v>
      </c>
      <c r="Q158">
        <v>3698.98</v>
      </c>
      <c r="R158">
        <v>110.63</v>
      </c>
      <c r="S158">
        <v>60.59</v>
      </c>
      <c r="T158">
        <v>25027.66</v>
      </c>
      <c r="U158">
        <v>0.55000000000000004</v>
      </c>
      <c r="V158">
        <v>0.91</v>
      </c>
      <c r="W158">
        <v>0.26</v>
      </c>
      <c r="X158">
        <v>1.55</v>
      </c>
      <c r="Y158">
        <v>1</v>
      </c>
      <c r="Z158">
        <v>10</v>
      </c>
    </row>
    <row r="159" spans="1:26" x14ac:dyDescent="0.25">
      <c r="A159">
        <v>11</v>
      </c>
      <c r="B159">
        <v>135</v>
      </c>
      <c r="C159" t="s">
        <v>26</v>
      </c>
      <c r="D159">
        <v>4.1529999999999996</v>
      </c>
      <c r="E159">
        <v>24.08</v>
      </c>
      <c r="F159">
        <v>18.55</v>
      </c>
      <c r="G159">
        <v>21</v>
      </c>
      <c r="H159">
        <v>0.25</v>
      </c>
      <c r="I159">
        <v>53</v>
      </c>
      <c r="J159">
        <v>268.5</v>
      </c>
      <c r="K159">
        <v>59.89</v>
      </c>
      <c r="L159">
        <v>3.75</v>
      </c>
      <c r="M159">
        <v>51</v>
      </c>
      <c r="N159">
        <v>69.86</v>
      </c>
      <c r="O159">
        <v>33348.870000000003</v>
      </c>
      <c r="P159">
        <v>268.94</v>
      </c>
      <c r="Q159">
        <v>3698.99</v>
      </c>
      <c r="R159">
        <v>101.84</v>
      </c>
      <c r="S159">
        <v>60.59</v>
      </c>
      <c r="T159">
        <v>20658.36</v>
      </c>
      <c r="U159">
        <v>0.59</v>
      </c>
      <c r="V159">
        <v>0.93</v>
      </c>
      <c r="W159">
        <v>0.23</v>
      </c>
      <c r="X159">
        <v>1.27</v>
      </c>
      <c r="Y159">
        <v>1</v>
      </c>
      <c r="Z159">
        <v>10</v>
      </c>
    </row>
    <row r="160" spans="1:26" x14ac:dyDescent="0.25">
      <c r="A160">
        <v>12</v>
      </c>
      <c r="B160">
        <v>135</v>
      </c>
      <c r="C160" t="s">
        <v>26</v>
      </c>
      <c r="D160">
        <v>4.1211000000000002</v>
      </c>
      <c r="E160">
        <v>24.27</v>
      </c>
      <c r="F160">
        <v>18.88</v>
      </c>
      <c r="G160">
        <v>22.66</v>
      </c>
      <c r="H160">
        <v>0.26</v>
      </c>
      <c r="I160">
        <v>50</v>
      </c>
      <c r="J160">
        <v>268.97000000000003</v>
      </c>
      <c r="K160">
        <v>59.89</v>
      </c>
      <c r="L160">
        <v>4</v>
      </c>
      <c r="M160">
        <v>48</v>
      </c>
      <c r="N160">
        <v>70.09</v>
      </c>
      <c r="O160">
        <v>33407.449999999997</v>
      </c>
      <c r="P160">
        <v>271.69</v>
      </c>
      <c r="Q160">
        <v>3698.98</v>
      </c>
      <c r="R160">
        <v>114.26</v>
      </c>
      <c r="S160">
        <v>60.59</v>
      </c>
      <c r="T160">
        <v>26884.11</v>
      </c>
      <c r="U160">
        <v>0.53</v>
      </c>
      <c r="V160">
        <v>0.91</v>
      </c>
      <c r="W160">
        <v>0.23</v>
      </c>
      <c r="X160">
        <v>1.61</v>
      </c>
      <c r="Y160">
        <v>1</v>
      </c>
      <c r="Z160">
        <v>10</v>
      </c>
    </row>
    <row r="161" spans="1:26" x14ac:dyDescent="0.25">
      <c r="A161">
        <v>13</v>
      </c>
      <c r="B161">
        <v>135</v>
      </c>
      <c r="C161" t="s">
        <v>26</v>
      </c>
      <c r="D161">
        <v>4.2003000000000004</v>
      </c>
      <c r="E161">
        <v>23.81</v>
      </c>
      <c r="F161">
        <v>18.63</v>
      </c>
      <c r="G161">
        <v>24.3</v>
      </c>
      <c r="H161">
        <v>0.28000000000000003</v>
      </c>
      <c r="I161">
        <v>46</v>
      </c>
      <c r="J161">
        <v>269.45</v>
      </c>
      <c r="K161">
        <v>59.89</v>
      </c>
      <c r="L161">
        <v>4.25</v>
      </c>
      <c r="M161">
        <v>44</v>
      </c>
      <c r="N161">
        <v>70.31</v>
      </c>
      <c r="O161">
        <v>33466.11</v>
      </c>
      <c r="P161">
        <v>263.51</v>
      </c>
      <c r="Q161">
        <v>3698.88</v>
      </c>
      <c r="R161">
        <v>104.89</v>
      </c>
      <c r="S161">
        <v>60.59</v>
      </c>
      <c r="T161">
        <v>22221.759999999998</v>
      </c>
      <c r="U161">
        <v>0.57999999999999996</v>
      </c>
      <c r="V161">
        <v>0.92</v>
      </c>
      <c r="W161">
        <v>0.24</v>
      </c>
      <c r="X161">
        <v>1.35</v>
      </c>
      <c r="Y161">
        <v>1</v>
      </c>
      <c r="Z161">
        <v>10</v>
      </c>
    </row>
    <row r="162" spans="1:26" x14ac:dyDescent="0.25">
      <c r="A162">
        <v>14</v>
      </c>
      <c r="B162">
        <v>135</v>
      </c>
      <c r="C162" t="s">
        <v>26</v>
      </c>
      <c r="D162">
        <v>4.2640000000000002</v>
      </c>
      <c r="E162">
        <v>23.45</v>
      </c>
      <c r="F162">
        <v>18.48</v>
      </c>
      <c r="G162">
        <v>26.39</v>
      </c>
      <c r="H162">
        <v>0.3</v>
      </c>
      <c r="I162">
        <v>42</v>
      </c>
      <c r="J162">
        <v>269.92</v>
      </c>
      <c r="K162">
        <v>59.89</v>
      </c>
      <c r="L162">
        <v>4.5</v>
      </c>
      <c r="M162">
        <v>40</v>
      </c>
      <c r="N162">
        <v>70.540000000000006</v>
      </c>
      <c r="O162">
        <v>33524.86</v>
      </c>
      <c r="P162">
        <v>257.12</v>
      </c>
      <c r="Q162">
        <v>3698.77</v>
      </c>
      <c r="R162">
        <v>99.79</v>
      </c>
      <c r="S162">
        <v>60.59</v>
      </c>
      <c r="T162">
        <v>19688.05</v>
      </c>
      <c r="U162">
        <v>0.61</v>
      </c>
      <c r="V162">
        <v>0.93</v>
      </c>
      <c r="W162">
        <v>0.23</v>
      </c>
      <c r="X162">
        <v>1.2</v>
      </c>
      <c r="Y162">
        <v>1</v>
      </c>
      <c r="Z162">
        <v>10</v>
      </c>
    </row>
    <row r="163" spans="1:26" x14ac:dyDescent="0.25">
      <c r="A163">
        <v>15</v>
      </c>
      <c r="B163">
        <v>135</v>
      </c>
      <c r="C163" t="s">
        <v>26</v>
      </c>
      <c r="D163">
        <v>4.3090000000000002</v>
      </c>
      <c r="E163">
        <v>23.21</v>
      </c>
      <c r="F163">
        <v>18.38</v>
      </c>
      <c r="G163">
        <v>28.28</v>
      </c>
      <c r="H163">
        <v>0.31</v>
      </c>
      <c r="I163">
        <v>39</v>
      </c>
      <c r="J163">
        <v>270.39999999999998</v>
      </c>
      <c r="K163">
        <v>59.89</v>
      </c>
      <c r="L163">
        <v>4.75</v>
      </c>
      <c r="M163">
        <v>37</v>
      </c>
      <c r="N163">
        <v>70.760000000000005</v>
      </c>
      <c r="O163">
        <v>33583.699999999997</v>
      </c>
      <c r="P163">
        <v>251.6</v>
      </c>
      <c r="Q163">
        <v>3698.86</v>
      </c>
      <c r="R163">
        <v>96.67</v>
      </c>
      <c r="S163">
        <v>60.59</v>
      </c>
      <c r="T163">
        <v>18142.62</v>
      </c>
      <c r="U163">
        <v>0.63</v>
      </c>
      <c r="V163">
        <v>0.94</v>
      </c>
      <c r="W163">
        <v>0.23</v>
      </c>
      <c r="X163">
        <v>1.1000000000000001</v>
      </c>
      <c r="Y163">
        <v>1</v>
      </c>
      <c r="Z163">
        <v>10</v>
      </c>
    </row>
    <row r="164" spans="1:26" x14ac:dyDescent="0.25">
      <c r="A164">
        <v>16</v>
      </c>
      <c r="B164">
        <v>135</v>
      </c>
      <c r="C164" t="s">
        <v>26</v>
      </c>
      <c r="D164">
        <v>4.3394000000000004</v>
      </c>
      <c r="E164">
        <v>23.04</v>
      </c>
      <c r="F164">
        <v>18.32</v>
      </c>
      <c r="G164">
        <v>29.71</v>
      </c>
      <c r="H164">
        <v>0.33</v>
      </c>
      <c r="I164">
        <v>37</v>
      </c>
      <c r="J164">
        <v>270.88</v>
      </c>
      <c r="K164">
        <v>59.89</v>
      </c>
      <c r="L164">
        <v>5</v>
      </c>
      <c r="M164">
        <v>35</v>
      </c>
      <c r="N164">
        <v>70.989999999999995</v>
      </c>
      <c r="O164">
        <v>33642.620000000003</v>
      </c>
      <c r="P164">
        <v>246.45</v>
      </c>
      <c r="Q164">
        <v>3698.83</v>
      </c>
      <c r="R164">
        <v>94.66</v>
      </c>
      <c r="S164">
        <v>60.59</v>
      </c>
      <c r="T164">
        <v>17149.240000000002</v>
      </c>
      <c r="U164">
        <v>0.64</v>
      </c>
      <c r="V164">
        <v>0.94</v>
      </c>
      <c r="W164">
        <v>0.22</v>
      </c>
      <c r="X164">
        <v>1.04</v>
      </c>
      <c r="Y164">
        <v>1</v>
      </c>
      <c r="Z164">
        <v>10</v>
      </c>
    </row>
    <row r="165" spans="1:26" x14ac:dyDescent="0.25">
      <c r="A165">
        <v>17</v>
      </c>
      <c r="B165">
        <v>135</v>
      </c>
      <c r="C165" t="s">
        <v>26</v>
      </c>
      <c r="D165">
        <v>4.3853</v>
      </c>
      <c r="E165">
        <v>22.8</v>
      </c>
      <c r="F165">
        <v>18.23</v>
      </c>
      <c r="G165">
        <v>32.17</v>
      </c>
      <c r="H165">
        <v>0.34</v>
      </c>
      <c r="I165">
        <v>34</v>
      </c>
      <c r="J165">
        <v>271.36</v>
      </c>
      <c r="K165">
        <v>59.89</v>
      </c>
      <c r="L165">
        <v>5.25</v>
      </c>
      <c r="M165">
        <v>32</v>
      </c>
      <c r="N165">
        <v>71.22</v>
      </c>
      <c r="O165">
        <v>33701.64</v>
      </c>
      <c r="P165">
        <v>240.66</v>
      </c>
      <c r="Q165">
        <v>3698.99</v>
      </c>
      <c r="R165">
        <v>91.76</v>
      </c>
      <c r="S165">
        <v>60.59</v>
      </c>
      <c r="T165">
        <v>15712.55</v>
      </c>
      <c r="U165">
        <v>0.66</v>
      </c>
      <c r="V165">
        <v>0.94</v>
      </c>
      <c r="W165">
        <v>0.22</v>
      </c>
      <c r="X165">
        <v>0.95</v>
      </c>
      <c r="Y165">
        <v>1</v>
      </c>
      <c r="Z165">
        <v>10</v>
      </c>
    </row>
    <row r="166" spans="1:26" x14ac:dyDescent="0.25">
      <c r="A166">
        <v>18</v>
      </c>
      <c r="B166">
        <v>135</v>
      </c>
      <c r="C166" t="s">
        <v>26</v>
      </c>
      <c r="D166">
        <v>4.4204999999999997</v>
      </c>
      <c r="E166">
        <v>22.62</v>
      </c>
      <c r="F166">
        <v>18.149999999999999</v>
      </c>
      <c r="G166">
        <v>34.03</v>
      </c>
      <c r="H166">
        <v>0.36</v>
      </c>
      <c r="I166">
        <v>32</v>
      </c>
      <c r="J166">
        <v>271.83999999999997</v>
      </c>
      <c r="K166">
        <v>59.89</v>
      </c>
      <c r="L166">
        <v>5.5</v>
      </c>
      <c r="M166">
        <v>29</v>
      </c>
      <c r="N166">
        <v>71.45</v>
      </c>
      <c r="O166">
        <v>33760.74</v>
      </c>
      <c r="P166">
        <v>235.27</v>
      </c>
      <c r="Q166">
        <v>3698.7</v>
      </c>
      <c r="R166">
        <v>89.1</v>
      </c>
      <c r="S166">
        <v>60.59</v>
      </c>
      <c r="T166">
        <v>14394.87</v>
      </c>
      <c r="U166">
        <v>0.68</v>
      </c>
      <c r="V166">
        <v>0.95</v>
      </c>
      <c r="W166">
        <v>0.21</v>
      </c>
      <c r="X166">
        <v>0.87</v>
      </c>
      <c r="Y166">
        <v>1</v>
      </c>
      <c r="Z166">
        <v>10</v>
      </c>
    </row>
    <row r="167" spans="1:26" x14ac:dyDescent="0.25">
      <c r="A167">
        <v>19</v>
      </c>
      <c r="B167">
        <v>135</v>
      </c>
      <c r="C167" t="s">
        <v>26</v>
      </c>
      <c r="D167">
        <v>4.4493999999999998</v>
      </c>
      <c r="E167">
        <v>22.47</v>
      </c>
      <c r="F167">
        <v>18.11</v>
      </c>
      <c r="G167">
        <v>36.21</v>
      </c>
      <c r="H167">
        <v>0.38</v>
      </c>
      <c r="I167">
        <v>30</v>
      </c>
      <c r="J167">
        <v>272.32</v>
      </c>
      <c r="K167">
        <v>59.89</v>
      </c>
      <c r="L167">
        <v>5.75</v>
      </c>
      <c r="M167">
        <v>19</v>
      </c>
      <c r="N167">
        <v>71.680000000000007</v>
      </c>
      <c r="O167">
        <v>33820.050000000003</v>
      </c>
      <c r="P167">
        <v>230.06</v>
      </c>
      <c r="Q167">
        <v>3698.82</v>
      </c>
      <c r="R167">
        <v>87.14</v>
      </c>
      <c r="S167">
        <v>60.59</v>
      </c>
      <c r="T167">
        <v>13424.83</v>
      </c>
      <c r="U167">
        <v>0.7</v>
      </c>
      <c r="V167">
        <v>0.95</v>
      </c>
      <c r="W167">
        <v>0.23</v>
      </c>
      <c r="X167">
        <v>0.83</v>
      </c>
      <c r="Y167">
        <v>1</v>
      </c>
      <c r="Z167">
        <v>10</v>
      </c>
    </row>
    <row r="168" spans="1:26" x14ac:dyDescent="0.25">
      <c r="A168">
        <v>20</v>
      </c>
      <c r="B168">
        <v>135</v>
      </c>
      <c r="C168" t="s">
        <v>26</v>
      </c>
      <c r="D168">
        <v>4.4596999999999998</v>
      </c>
      <c r="E168">
        <v>22.42</v>
      </c>
      <c r="F168">
        <v>18.100000000000001</v>
      </c>
      <c r="G168">
        <v>37.46</v>
      </c>
      <c r="H168">
        <v>0.39</v>
      </c>
      <c r="I168">
        <v>29</v>
      </c>
      <c r="J168">
        <v>272.8</v>
      </c>
      <c r="K168">
        <v>59.89</v>
      </c>
      <c r="L168">
        <v>6</v>
      </c>
      <c r="M168">
        <v>11</v>
      </c>
      <c r="N168">
        <v>71.91</v>
      </c>
      <c r="O168">
        <v>33879.33</v>
      </c>
      <c r="P168">
        <v>228.32</v>
      </c>
      <c r="Q168">
        <v>3698.87</v>
      </c>
      <c r="R168">
        <v>86.89</v>
      </c>
      <c r="S168">
        <v>60.59</v>
      </c>
      <c r="T168">
        <v>13304.72</v>
      </c>
      <c r="U168">
        <v>0.7</v>
      </c>
      <c r="V168">
        <v>0.95</v>
      </c>
      <c r="W168">
        <v>0.23</v>
      </c>
      <c r="X168">
        <v>0.83</v>
      </c>
      <c r="Y168">
        <v>1</v>
      </c>
      <c r="Z168">
        <v>10</v>
      </c>
    </row>
    <row r="169" spans="1:26" x14ac:dyDescent="0.25">
      <c r="A169">
        <v>21</v>
      </c>
      <c r="B169">
        <v>135</v>
      </c>
      <c r="C169" t="s">
        <v>26</v>
      </c>
      <c r="D169">
        <v>4.4541000000000004</v>
      </c>
      <c r="E169">
        <v>22.45</v>
      </c>
      <c r="F169">
        <v>18.13</v>
      </c>
      <c r="G169">
        <v>37.51</v>
      </c>
      <c r="H169">
        <v>0.41</v>
      </c>
      <c r="I169">
        <v>29</v>
      </c>
      <c r="J169">
        <v>273.27999999999997</v>
      </c>
      <c r="K169">
        <v>59.89</v>
      </c>
      <c r="L169">
        <v>6.25</v>
      </c>
      <c r="M169">
        <v>0</v>
      </c>
      <c r="N169">
        <v>72.14</v>
      </c>
      <c r="O169">
        <v>33938.699999999997</v>
      </c>
      <c r="P169">
        <v>228.02</v>
      </c>
      <c r="Q169">
        <v>3698.68</v>
      </c>
      <c r="R169">
        <v>87.4</v>
      </c>
      <c r="S169">
        <v>60.59</v>
      </c>
      <c r="T169">
        <v>13557.5</v>
      </c>
      <c r="U169">
        <v>0.69</v>
      </c>
      <c r="V169">
        <v>0.95</v>
      </c>
      <c r="W169">
        <v>0.25</v>
      </c>
      <c r="X169">
        <v>0.85</v>
      </c>
      <c r="Y169">
        <v>1</v>
      </c>
      <c r="Z169">
        <v>10</v>
      </c>
    </row>
    <row r="170" spans="1:26" x14ac:dyDescent="0.25">
      <c r="A170">
        <v>0</v>
      </c>
      <c r="B170">
        <v>80</v>
      </c>
      <c r="C170" t="s">
        <v>26</v>
      </c>
      <c r="D170">
        <v>3.1953</v>
      </c>
      <c r="E170">
        <v>31.3</v>
      </c>
      <c r="F170">
        <v>22.85</v>
      </c>
      <c r="G170">
        <v>7.22</v>
      </c>
      <c r="H170">
        <v>0.11</v>
      </c>
      <c r="I170">
        <v>190</v>
      </c>
      <c r="J170">
        <v>159.12</v>
      </c>
      <c r="K170">
        <v>50.28</v>
      </c>
      <c r="L170">
        <v>1</v>
      </c>
      <c r="M170">
        <v>188</v>
      </c>
      <c r="N170">
        <v>27.84</v>
      </c>
      <c r="O170">
        <v>19859.16</v>
      </c>
      <c r="P170">
        <v>261.87</v>
      </c>
      <c r="Q170">
        <v>3700.12</v>
      </c>
      <c r="R170">
        <v>242.74</v>
      </c>
      <c r="S170">
        <v>60.59</v>
      </c>
      <c r="T170">
        <v>90425.83</v>
      </c>
      <c r="U170">
        <v>0.25</v>
      </c>
      <c r="V170">
        <v>0.75</v>
      </c>
      <c r="W170">
        <v>0.46</v>
      </c>
      <c r="X170">
        <v>5.57</v>
      </c>
      <c r="Y170">
        <v>1</v>
      </c>
      <c r="Z170">
        <v>10</v>
      </c>
    </row>
    <row r="171" spans="1:26" x14ac:dyDescent="0.25">
      <c r="A171">
        <v>1</v>
      </c>
      <c r="B171">
        <v>80</v>
      </c>
      <c r="C171" t="s">
        <v>26</v>
      </c>
      <c r="D171">
        <v>3.5651000000000002</v>
      </c>
      <c r="E171">
        <v>28.05</v>
      </c>
      <c r="F171">
        <v>21.28</v>
      </c>
      <c r="G171">
        <v>9.25</v>
      </c>
      <c r="H171">
        <v>0.14000000000000001</v>
      </c>
      <c r="I171">
        <v>138</v>
      </c>
      <c r="J171">
        <v>159.47999999999999</v>
      </c>
      <c r="K171">
        <v>50.28</v>
      </c>
      <c r="L171">
        <v>1.25</v>
      </c>
      <c r="M171">
        <v>136</v>
      </c>
      <c r="N171">
        <v>27.95</v>
      </c>
      <c r="O171">
        <v>19902.91</v>
      </c>
      <c r="P171">
        <v>237.39</v>
      </c>
      <c r="Q171">
        <v>3699.34</v>
      </c>
      <c r="R171">
        <v>191.02</v>
      </c>
      <c r="S171">
        <v>60.59</v>
      </c>
      <c r="T171">
        <v>64826.59</v>
      </c>
      <c r="U171">
        <v>0.32</v>
      </c>
      <c r="V171">
        <v>0.81</v>
      </c>
      <c r="W171">
        <v>0.39</v>
      </c>
      <c r="X171">
        <v>4</v>
      </c>
      <c r="Y171">
        <v>1</v>
      </c>
      <c r="Z171">
        <v>10</v>
      </c>
    </row>
    <row r="172" spans="1:26" x14ac:dyDescent="0.25">
      <c r="A172">
        <v>2</v>
      </c>
      <c r="B172">
        <v>80</v>
      </c>
      <c r="C172" t="s">
        <v>26</v>
      </c>
      <c r="D172">
        <v>3.8313000000000001</v>
      </c>
      <c r="E172">
        <v>26.1</v>
      </c>
      <c r="F172">
        <v>20.329999999999998</v>
      </c>
      <c r="G172">
        <v>11.4</v>
      </c>
      <c r="H172">
        <v>0.17</v>
      </c>
      <c r="I172">
        <v>107</v>
      </c>
      <c r="J172">
        <v>159.83000000000001</v>
      </c>
      <c r="K172">
        <v>50.28</v>
      </c>
      <c r="L172">
        <v>1.5</v>
      </c>
      <c r="M172">
        <v>105</v>
      </c>
      <c r="N172">
        <v>28.05</v>
      </c>
      <c r="O172">
        <v>19946.71</v>
      </c>
      <c r="P172">
        <v>220.05</v>
      </c>
      <c r="Q172">
        <v>3699.03</v>
      </c>
      <c r="R172">
        <v>160.16</v>
      </c>
      <c r="S172">
        <v>60.59</v>
      </c>
      <c r="T172">
        <v>49549.88</v>
      </c>
      <c r="U172">
        <v>0.38</v>
      </c>
      <c r="V172">
        <v>0.85</v>
      </c>
      <c r="W172">
        <v>0.33</v>
      </c>
      <c r="X172">
        <v>3.05</v>
      </c>
      <c r="Y172">
        <v>1</v>
      </c>
      <c r="Z172">
        <v>10</v>
      </c>
    </row>
    <row r="173" spans="1:26" x14ac:dyDescent="0.25">
      <c r="A173">
        <v>3</v>
      </c>
      <c r="B173">
        <v>80</v>
      </c>
      <c r="C173" t="s">
        <v>26</v>
      </c>
      <c r="D173">
        <v>4.0312000000000001</v>
      </c>
      <c r="E173">
        <v>24.81</v>
      </c>
      <c r="F173">
        <v>19.71</v>
      </c>
      <c r="G173">
        <v>13.75</v>
      </c>
      <c r="H173">
        <v>0.19</v>
      </c>
      <c r="I173">
        <v>86</v>
      </c>
      <c r="J173">
        <v>160.19</v>
      </c>
      <c r="K173">
        <v>50.28</v>
      </c>
      <c r="L173">
        <v>1.75</v>
      </c>
      <c r="M173">
        <v>84</v>
      </c>
      <c r="N173">
        <v>28.16</v>
      </c>
      <c r="O173">
        <v>19990.53</v>
      </c>
      <c r="P173">
        <v>206.55</v>
      </c>
      <c r="Q173">
        <v>3699.01</v>
      </c>
      <c r="R173">
        <v>139.91</v>
      </c>
      <c r="S173">
        <v>60.59</v>
      </c>
      <c r="T173">
        <v>39530.78</v>
      </c>
      <c r="U173">
        <v>0.43</v>
      </c>
      <c r="V173">
        <v>0.87</v>
      </c>
      <c r="W173">
        <v>0.3</v>
      </c>
      <c r="X173">
        <v>2.4300000000000002</v>
      </c>
      <c r="Y173">
        <v>1</v>
      </c>
      <c r="Z173">
        <v>10</v>
      </c>
    </row>
    <row r="174" spans="1:26" x14ac:dyDescent="0.25">
      <c r="A174">
        <v>4</v>
      </c>
      <c r="B174">
        <v>80</v>
      </c>
      <c r="C174" t="s">
        <v>26</v>
      </c>
      <c r="D174">
        <v>4.1879</v>
      </c>
      <c r="E174">
        <v>23.88</v>
      </c>
      <c r="F174">
        <v>19.27</v>
      </c>
      <c r="G174">
        <v>16.28</v>
      </c>
      <c r="H174">
        <v>0.22</v>
      </c>
      <c r="I174">
        <v>71</v>
      </c>
      <c r="J174">
        <v>160.54</v>
      </c>
      <c r="K174">
        <v>50.28</v>
      </c>
      <c r="L174">
        <v>2</v>
      </c>
      <c r="M174">
        <v>69</v>
      </c>
      <c r="N174">
        <v>28.26</v>
      </c>
      <c r="O174">
        <v>20034.400000000001</v>
      </c>
      <c r="P174">
        <v>194.66</v>
      </c>
      <c r="Q174">
        <v>3698.97</v>
      </c>
      <c r="R174">
        <v>125.41</v>
      </c>
      <c r="S174">
        <v>60.59</v>
      </c>
      <c r="T174">
        <v>32356.77</v>
      </c>
      <c r="U174">
        <v>0.48</v>
      </c>
      <c r="V174">
        <v>0.89</v>
      </c>
      <c r="W174">
        <v>0.28000000000000003</v>
      </c>
      <c r="X174">
        <v>1.99</v>
      </c>
      <c r="Y174">
        <v>1</v>
      </c>
      <c r="Z174">
        <v>10</v>
      </c>
    </row>
    <row r="175" spans="1:26" x14ac:dyDescent="0.25">
      <c r="A175">
        <v>5</v>
      </c>
      <c r="B175">
        <v>80</v>
      </c>
      <c r="C175" t="s">
        <v>26</v>
      </c>
      <c r="D175">
        <v>4.3216999999999999</v>
      </c>
      <c r="E175">
        <v>23.14</v>
      </c>
      <c r="F175">
        <v>18.88</v>
      </c>
      <c r="G175">
        <v>18.88</v>
      </c>
      <c r="H175">
        <v>0.25</v>
      </c>
      <c r="I175">
        <v>60</v>
      </c>
      <c r="J175">
        <v>160.9</v>
      </c>
      <c r="K175">
        <v>50.28</v>
      </c>
      <c r="L175">
        <v>2.25</v>
      </c>
      <c r="M175">
        <v>58</v>
      </c>
      <c r="N175">
        <v>28.37</v>
      </c>
      <c r="O175">
        <v>20078.3</v>
      </c>
      <c r="P175">
        <v>182.86</v>
      </c>
      <c r="Q175">
        <v>3698.9</v>
      </c>
      <c r="R175">
        <v>112.51</v>
      </c>
      <c r="S175">
        <v>60.59</v>
      </c>
      <c r="T175">
        <v>25960.03</v>
      </c>
      <c r="U175">
        <v>0.54</v>
      </c>
      <c r="V175">
        <v>0.91</v>
      </c>
      <c r="W175">
        <v>0.26</v>
      </c>
      <c r="X175">
        <v>1.6</v>
      </c>
      <c r="Y175">
        <v>1</v>
      </c>
      <c r="Z175">
        <v>10</v>
      </c>
    </row>
    <row r="176" spans="1:26" x14ac:dyDescent="0.25">
      <c r="A176">
        <v>6</v>
      </c>
      <c r="B176">
        <v>80</v>
      </c>
      <c r="C176" t="s">
        <v>26</v>
      </c>
      <c r="D176">
        <v>4.4054000000000002</v>
      </c>
      <c r="E176">
        <v>22.7</v>
      </c>
      <c r="F176">
        <v>18.73</v>
      </c>
      <c r="G176">
        <v>22.04</v>
      </c>
      <c r="H176">
        <v>0.27</v>
      </c>
      <c r="I176">
        <v>51</v>
      </c>
      <c r="J176">
        <v>161.26</v>
      </c>
      <c r="K176">
        <v>50.28</v>
      </c>
      <c r="L176">
        <v>2.5</v>
      </c>
      <c r="M176">
        <v>41</v>
      </c>
      <c r="N176">
        <v>28.48</v>
      </c>
      <c r="O176">
        <v>20122.23</v>
      </c>
      <c r="P176">
        <v>173.4</v>
      </c>
      <c r="Q176">
        <v>3698.81</v>
      </c>
      <c r="R176">
        <v>108.88</v>
      </c>
      <c r="S176">
        <v>60.59</v>
      </c>
      <c r="T176">
        <v>24188.2</v>
      </c>
      <c r="U176">
        <v>0.56000000000000005</v>
      </c>
      <c r="V176">
        <v>0.92</v>
      </c>
      <c r="W176">
        <v>0.22</v>
      </c>
      <c r="X176">
        <v>1.45</v>
      </c>
      <c r="Y176">
        <v>1</v>
      </c>
      <c r="Z176">
        <v>10</v>
      </c>
    </row>
    <row r="177" spans="1:26" x14ac:dyDescent="0.25">
      <c r="A177">
        <v>7</v>
      </c>
      <c r="B177">
        <v>80</v>
      </c>
      <c r="C177" t="s">
        <v>26</v>
      </c>
      <c r="D177">
        <v>4.4279999999999999</v>
      </c>
      <c r="E177">
        <v>22.58</v>
      </c>
      <c r="F177">
        <v>18.71</v>
      </c>
      <c r="G177">
        <v>23.39</v>
      </c>
      <c r="H177">
        <v>0.3</v>
      </c>
      <c r="I177">
        <v>48</v>
      </c>
      <c r="J177">
        <v>161.61000000000001</v>
      </c>
      <c r="K177">
        <v>50.28</v>
      </c>
      <c r="L177">
        <v>2.75</v>
      </c>
      <c r="M177">
        <v>7</v>
      </c>
      <c r="N177">
        <v>28.58</v>
      </c>
      <c r="O177">
        <v>20166.2</v>
      </c>
      <c r="P177">
        <v>170.18</v>
      </c>
      <c r="Q177">
        <v>3699.09</v>
      </c>
      <c r="R177">
        <v>105.71</v>
      </c>
      <c r="S177">
        <v>60.59</v>
      </c>
      <c r="T177">
        <v>22619.78</v>
      </c>
      <c r="U177">
        <v>0.56999999999999995</v>
      </c>
      <c r="V177">
        <v>0.92</v>
      </c>
      <c r="W177">
        <v>0.28999999999999998</v>
      </c>
      <c r="X177">
        <v>1.43</v>
      </c>
      <c r="Y177">
        <v>1</v>
      </c>
      <c r="Z177">
        <v>10</v>
      </c>
    </row>
    <row r="178" spans="1:26" x14ac:dyDescent="0.25">
      <c r="A178">
        <v>8</v>
      </c>
      <c r="B178">
        <v>80</v>
      </c>
      <c r="C178" t="s">
        <v>26</v>
      </c>
      <c r="D178">
        <v>4.4306999999999999</v>
      </c>
      <c r="E178">
        <v>22.57</v>
      </c>
      <c r="F178">
        <v>18.7</v>
      </c>
      <c r="G178">
        <v>23.37</v>
      </c>
      <c r="H178">
        <v>0.33</v>
      </c>
      <c r="I178">
        <v>48</v>
      </c>
      <c r="J178">
        <v>161.97</v>
      </c>
      <c r="K178">
        <v>50.28</v>
      </c>
      <c r="L178">
        <v>3</v>
      </c>
      <c r="M178">
        <v>0</v>
      </c>
      <c r="N178">
        <v>28.69</v>
      </c>
      <c r="O178">
        <v>20210.21</v>
      </c>
      <c r="P178">
        <v>170.4</v>
      </c>
      <c r="Q178">
        <v>3699.09</v>
      </c>
      <c r="R178">
        <v>104.9</v>
      </c>
      <c r="S178">
        <v>60.59</v>
      </c>
      <c r="T178">
        <v>22215.09</v>
      </c>
      <c r="U178">
        <v>0.57999999999999996</v>
      </c>
      <c r="V178">
        <v>0.92</v>
      </c>
      <c r="W178">
        <v>0.3</v>
      </c>
      <c r="X178">
        <v>1.42</v>
      </c>
      <c r="Y178">
        <v>1</v>
      </c>
      <c r="Z178">
        <v>10</v>
      </c>
    </row>
    <row r="179" spans="1:26" x14ac:dyDescent="0.25">
      <c r="A179">
        <v>0</v>
      </c>
      <c r="B179">
        <v>115</v>
      </c>
      <c r="C179" t="s">
        <v>26</v>
      </c>
      <c r="D179">
        <v>2.4996</v>
      </c>
      <c r="E179">
        <v>40.01</v>
      </c>
      <c r="F179">
        <v>25.41</v>
      </c>
      <c r="G179">
        <v>5.6</v>
      </c>
      <c r="H179">
        <v>0.08</v>
      </c>
      <c r="I179">
        <v>272</v>
      </c>
      <c r="J179">
        <v>222.93</v>
      </c>
      <c r="K179">
        <v>56.94</v>
      </c>
      <c r="L179">
        <v>1</v>
      </c>
      <c r="M179">
        <v>270</v>
      </c>
      <c r="N179">
        <v>49.99</v>
      </c>
      <c r="O179">
        <v>27728.69</v>
      </c>
      <c r="P179">
        <v>373.71</v>
      </c>
      <c r="Q179">
        <v>3699.76</v>
      </c>
      <c r="R179">
        <v>326.97000000000003</v>
      </c>
      <c r="S179">
        <v>60.59</v>
      </c>
      <c r="T179">
        <v>132132.17000000001</v>
      </c>
      <c r="U179">
        <v>0.19</v>
      </c>
      <c r="V179">
        <v>0.68</v>
      </c>
      <c r="W179">
        <v>0.6</v>
      </c>
      <c r="X179">
        <v>8.1300000000000008</v>
      </c>
      <c r="Y179">
        <v>1</v>
      </c>
      <c r="Z179">
        <v>10</v>
      </c>
    </row>
    <row r="180" spans="1:26" x14ac:dyDescent="0.25">
      <c r="A180">
        <v>1</v>
      </c>
      <c r="B180">
        <v>115</v>
      </c>
      <c r="C180" t="s">
        <v>26</v>
      </c>
      <c r="D180">
        <v>2.9264999999999999</v>
      </c>
      <c r="E180">
        <v>34.17</v>
      </c>
      <c r="F180">
        <v>23</v>
      </c>
      <c r="G180">
        <v>7.11</v>
      </c>
      <c r="H180">
        <v>0.1</v>
      </c>
      <c r="I180">
        <v>194</v>
      </c>
      <c r="J180">
        <v>223.35</v>
      </c>
      <c r="K180">
        <v>56.94</v>
      </c>
      <c r="L180">
        <v>1.25</v>
      </c>
      <c r="M180">
        <v>192</v>
      </c>
      <c r="N180">
        <v>50.15</v>
      </c>
      <c r="O180">
        <v>27780.03</v>
      </c>
      <c r="P180">
        <v>333.61</v>
      </c>
      <c r="Q180">
        <v>3700.07</v>
      </c>
      <c r="R180">
        <v>247.25</v>
      </c>
      <c r="S180">
        <v>60.59</v>
      </c>
      <c r="T180">
        <v>92658.64</v>
      </c>
      <c r="U180">
        <v>0.25</v>
      </c>
      <c r="V180">
        <v>0.75</v>
      </c>
      <c r="W180">
        <v>0.48</v>
      </c>
      <c r="X180">
        <v>5.71</v>
      </c>
      <c r="Y180">
        <v>1</v>
      </c>
      <c r="Z180">
        <v>10</v>
      </c>
    </row>
    <row r="181" spans="1:26" x14ac:dyDescent="0.25">
      <c r="A181">
        <v>2</v>
      </c>
      <c r="B181">
        <v>115</v>
      </c>
      <c r="C181" t="s">
        <v>26</v>
      </c>
      <c r="D181">
        <v>3.2387999999999999</v>
      </c>
      <c r="E181">
        <v>30.88</v>
      </c>
      <c r="F181">
        <v>21.63</v>
      </c>
      <c r="G181">
        <v>8.65</v>
      </c>
      <c r="H181">
        <v>0.12</v>
      </c>
      <c r="I181">
        <v>150</v>
      </c>
      <c r="J181">
        <v>223.76</v>
      </c>
      <c r="K181">
        <v>56.94</v>
      </c>
      <c r="L181">
        <v>1.5</v>
      </c>
      <c r="M181">
        <v>148</v>
      </c>
      <c r="N181">
        <v>50.32</v>
      </c>
      <c r="O181">
        <v>27831.42</v>
      </c>
      <c r="P181">
        <v>309.27999999999997</v>
      </c>
      <c r="Q181">
        <v>3699.52</v>
      </c>
      <c r="R181">
        <v>202.78</v>
      </c>
      <c r="S181">
        <v>60.59</v>
      </c>
      <c r="T181">
        <v>70646.81</v>
      </c>
      <c r="U181">
        <v>0.3</v>
      </c>
      <c r="V181">
        <v>0.8</v>
      </c>
      <c r="W181">
        <v>0.4</v>
      </c>
      <c r="X181">
        <v>4.3499999999999996</v>
      </c>
      <c r="Y181">
        <v>1</v>
      </c>
      <c r="Z181">
        <v>10</v>
      </c>
    </row>
    <row r="182" spans="1:26" x14ac:dyDescent="0.25">
      <c r="A182">
        <v>3</v>
      </c>
      <c r="B182">
        <v>115</v>
      </c>
      <c r="C182" t="s">
        <v>26</v>
      </c>
      <c r="D182">
        <v>3.4716999999999998</v>
      </c>
      <c r="E182">
        <v>28.8</v>
      </c>
      <c r="F182">
        <v>20.79</v>
      </c>
      <c r="G182">
        <v>10.220000000000001</v>
      </c>
      <c r="H182">
        <v>0.14000000000000001</v>
      </c>
      <c r="I182">
        <v>122</v>
      </c>
      <c r="J182">
        <v>224.18</v>
      </c>
      <c r="K182">
        <v>56.94</v>
      </c>
      <c r="L182">
        <v>1.75</v>
      </c>
      <c r="M182">
        <v>120</v>
      </c>
      <c r="N182">
        <v>50.49</v>
      </c>
      <c r="O182">
        <v>27882.87</v>
      </c>
      <c r="P182">
        <v>293.06</v>
      </c>
      <c r="Q182">
        <v>3699.02</v>
      </c>
      <c r="R182">
        <v>175.15</v>
      </c>
      <c r="S182">
        <v>60.59</v>
      </c>
      <c r="T182">
        <v>56970.16</v>
      </c>
      <c r="U182">
        <v>0.35</v>
      </c>
      <c r="V182">
        <v>0.83</v>
      </c>
      <c r="W182">
        <v>0.36</v>
      </c>
      <c r="X182">
        <v>3.51</v>
      </c>
      <c r="Y182">
        <v>1</v>
      </c>
      <c r="Z182">
        <v>10</v>
      </c>
    </row>
    <row r="183" spans="1:26" x14ac:dyDescent="0.25">
      <c r="A183">
        <v>4</v>
      </c>
      <c r="B183">
        <v>115</v>
      </c>
      <c r="C183" t="s">
        <v>26</v>
      </c>
      <c r="D183">
        <v>3.6604000000000001</v>
      </c>
      <c r="E183">
        <v>27.32</v>
      </c>
      <c r="F183">
        <v>20.18</v>
      </c>
      <c r="G183">
        <v>11.87</v>
      </c>
      <c r="H183">
        <v>0.16</v>
      </c>
      <c r="I183">
        <v>102</v>
      </c>
      <c r="J183">
        <v>224.6</v>
      </c>
      <c r="K183">
        <v>56.94</v>
      </c>
      <c r="L183">
        <v>2</v>
      </c>
      <c r="M183">
        <v>100</v>
      </c>
      <c r="N183">
        <v>50.65</v>
      </c>
      <c r="O183">
        <v>27934.37</v>
      </c>
      <c r="P183">
        <v>280.08</v>
      </c>
      <c r="Q183">
        <v>3699.66</v>
      </c>
      <c r="R183">
        <v>155.24</v>
      </c>
      <c r="S183">
        <v>60.59</v>
      </c>
      <c r="T183">
        <v>47115.99</v>
      </c>
      <c r="U183">
        <v>0.39</v>
      </c>
      <c r="V183">
        <v>0.85</v>
      </c>
      <c r="W183">
        <v>0.33</v>
      </c>
      <c r="X183">
        <v>2.9</v>
      </c>
      <c r="Y183">
        <v>1</v>
      </c>
      <c r="Z183">
        <v>10</v>
      </c>
    </row>
    <row r="184" spans="1:26" x14ac:dyDescent="0.25">
      <c r="A184">
        <v>5</v>
      </c>
      <c r="B184">
        <v>115</v>
      </c>
      <c r="C184" t="s">
        <v>26</v>
      </c>
      <c r="D184">
        <v>3.8033999999999999</v>
      </c>
      <c r="E184">
        <v>26.29</v>
      </c>
      <c r="F184">
        <v>19.77</v>
      </c>
      <c r="G184">
        <v>13.48</v>
      </c>
      <c r="H184">
        <v>0.18</v>
      </c>
      <c r="I184">
        <v>88</v>
      </c>
      <c r="J184">
        <v>225.01</v>
      </c>
      <c r="K184">
        <v>56.94</v>
      </c>
      <c r="L184">
        <v>2.25</v>
      </c>
      <c r="M184">
        <v>86</v>
      </c>
      <c r="N184">
        <v>50.82</v>
      </c>
      <c r="O184">
        <v>27985.94</v>
      </c>
      <c r="P184">
        <v>270.14999999999998</v>
      </c>
      <c r="Q184">
        <v>3698.86</v>
      </c>
      <c r="R184">
        <v>141.97</v>
      </c>
      <c r="S184">
        <v>60.59</v>
      </c>
      <c r="T184">
        <v>40548.53</v>
      </c>
      <c r="U184">
        <v>0.43</v>
      </c>
      <c r="V184">
        <v>0.87</v>
      </c>
      <c r="W184">
        <v>0.3</v>
      </c>
      <c r="X184">
        <v>2.4900000000000002</v>
      </c>
      <c r="Y184">
        <v>1</v>
      </c>
      <c r="Z184">
        <v>10</v>
      </c>
    </row>
    <row r="185" spans="1:26" x14ac:dyDescent="0.25">
      <c r="A185">
        <v>6</v>
      </c>
      <c r="B185">
        <v>115</v>
      </c>
      <c r="C185" t="s">
        <v>26</v>
      </c>
      <c r="D185">
        <v>3.9359999999999999</v>
      </c>
      <c r="E185">
        <v>25.41</v>
      </c>
      <c r="F185">
        <v>19.41</v>
      </c>
      <c r="G185">
        <v>15.32</v>
      </c>
      <c r="H185">
        <v>0.2</v>
      </c>
      <c r="I185">
        <v>76</v>
      </c>
      <c r="J185">
        <v>225.43</v>
      </c>
      <c r="K185">
        <v>56.94</v>
      </c>
      <c r="L185">
        <v>2.5</v>
      </c>
      <c r="M185">
        <v>74</v>
      </c>
      <c r="N185">
        <v>50.99</v>
      </c>
      <c r="O185">
        <v>28037.57</v>
      </c>
      <c r="P185">
        <v>260.54000000000002</v>
      </c>
      <c r="Q185">
        <v>3699.22</v>
      </c>
      <c r="R185">
        <v>129.88999999999999</v>
      </c>
      <c r="S185">
        <v>60.59</v>
      </c>
      <c r="T185">
        <v>34569.08</v>
      </c>
      <c r="U185">
        <v>0.47</v>
      </c>
      <c r="V185">
        <v>0.89</v>
      </c>
      <c r="W185">
        <v>0.28999999999999998</v>
      </c>
      <c r="X185">
        <v>2.13</v>
      </c>
      <c r="Y185">
        <v>1</v>
      </c>
      <c r="Z185">
        <v>10</v>
      </c>
    </row>
    <row r="186" spans="1:26" x14ac:dyDescent="0.25">
      <c r="A186">
        <v>7</v>
      </c>
      <c r="B186">
        <v>115</v>
      </c>
      <c r="C186" t="s">
        <v>26</v>
      </c>
      <c r="D186">
        <v>4.0434000000000001</v>
      </c>
      <c r="E186">
        <v>24.73</v>
      </c>
      <c r="F186">
        <v>19.13</v>
      </c>
      <c r="G186">
        <v>17.13</v>
      </c>
      <c r="H186">
        <v>0.22</v>
      </c>
      <c r="I186">
        <v>67</v>
      </c>
      <c r="J186">
        <v>225.85</v>
      </c>
      <c r="K186">
        <v>56.94</v>
      </c>
      <c r="L186">
        <v>2.75</v>
      </c>
      <c r="M186">
        <v>65</v>
      </c>
      <c r="N186">
        <v>51.16</v>
      </c>
      <c r="O186">
        <v>28089.25</v>
      </c>
      <c r="P186">
        <v>252.47</v>
      </c>
      <c r="Q186">
        <v>3699.25</v>
      </c>
      <c r="R186">
        <v>120.87</v>
      </c>
      <c r="S186">
        <v>60.59</v>
      </c>
      <c r="T186">
        <v>30104.22</v>
      </c>
      <c r="U186">
        <v>0.5</v>
      </c>
      <c r="V186">
        <v>0.9</v>
      </c>
      <c r="W186">
        <v>0.27</v>
      </c>
      <c r="X186">
        <v>1.85</v>
      </c>
      <c r="Y186">
        <v>1</v>
      </c>
      <c r="Z186">
        <v>10</v>
      </c>
    </row>
    <row r="187" spans="1:26" x14ac:dyDescent="0.25">
      <c r="A187">
        <v>8</v>
      </c>
      <c r="B187">
        <v>115</v>
      </c>
      <c r="C187" t="s">
        <v>26</v>
      </c>
      <c r="D187">
        <v>4.1341999999999999</v>
      </c>
      <c r="E187">
        <v>24.19</v>
      </c>
      <c r="F187">
        <v>18.89</v>
      </c>
      <c r="G187">
        <v>18.89</v>
      </c>
      <c r="H187">
        <v>0.24</v>
      </c>
      <c r="I187">
        <v>60</v>
      </c>
      <c r="J187">
        <v>226.27</v>
      </c>
      <c r="K187">
        <v>56.94</v>
      </c>
      <c r="L187">
        <v>3</v>
      </c>
      <c r="M187">
        <v>58</v>
      </c>
      <c r="N187">
        <v>51.33</v>
      </c>
      <c r="O187">
        <v>28140.99</v>
      </c>
      <c r="P187">
        <v>244.62</v>
      </c>
      <c r="Q187">
        <v>3699.23</v>
      </c>
      <c r="R187">
        <v>113.04</v>
      </c>
      <c r="S187">
        <v>60.59</v>
      </c>
      <c r="T187">
        <v>26223.37</v>
      </c>
      <c r="U187">
        <v>0.54</v>
      </c>
      <c r="V187">
        <v>0.91</v>
      </c>
      <c r="W187">
        <v>0.26</v>
      </c>
      <c r="X187">
        <v>1.61</v>
      </c>
      <c r="Y187">
        <v>1</v>
      </c>
      <c r="Z187">
        <v>10</v>
      </c>
    </row>
    <row r="188" spans="1:26" x14ac:dyDescent="0.25">
      <c r="A188">
        <v>9</v>
      </c>
      <c r="B188">
        <v>115</v>
      </c>
      <c r="C188" t="s">
        <v>26</v>
      </c>
      <c r="D188">
        <v>4.2483000000000004</v>
      </c>
      <c r="E188">
        <v>23.54</v>
      </c>
      <c r="F188">
        <v>18.55</v>
      </c>
      <c r="G188">
        <v>21</v>
      </c>
      <c r="H188">
        <v>0.25</v>
      </c>
      <c r="I188">
        <v>53</v>
      </c>
      <c r="J188">
        <v>226.69</v>
      </c>
      <c r="K188">
        <v>56.94</v>
      </c>
      <c r="L188">
        <v>3.25</v>
      </c>
      <c r="M188">
        <v>51</v>
      </c>
      <c r="N188">
        <v>51.5</v>
      </c>
      <c r="O188">
        <v>28192.799999999999</v>
      </c>
      <c r="P188">
        <v>234.81</v>
      </c>
      <c r="Q188">
        <v>3698.88</v>
      </c>
      <c r="R188">
        <v>101.92</v>
      </c>
      <c r="S188">
        <v>60.59</v>
      </c>
      <c r="T188">
        <v>20698.04</v>
      </c>
      <c r="U188">
        <v>0.59</v>
      </c>
      <c r="V188">
        <v>0.93</v>
      </c>
      <c r="W188">
        <v>0.23</v>
      </c>
      <c r="X188">
        <v>1.27</v>
      </c>
      <c r="Y188">
        <v>1</v>
      </c>
      <c r="Z188">
        <v>10</v>
      </c>
    </row>
    <row r="189" spans="1:26" x14ac:dyDescent="0.25">
      <c r="A189">
        <v>10</v>
      </c>
      <c r="B189">
        <v>115</v>
      </c>
      <c r="C189" t="s">
        <v>26</v>
      </c>
      <c r="D189">
        <v>4.2027999999999999</v>
      </c>
      <c r="E189">
        <v>23.79</v>
      </c>
      <c r="F189">
        <v>18.940000000000001</v>
      </c>
      <c r="G189">
        <v>22.73</v>
      </c>
      <c r="H189">
        <v>0.27</v>
      </c>
      <c r="I189">
        <v>50</v>
      </c>
      <c r="J189">
        <v>227.11</v>
      </c>
      <c r="K189">
        <v>56.94</v>
      </c>
      <c r="L189">
        <v>3.5</v>
      </c>
      <c r="M189">
        <v>48</v>
      </c>
      <c r="N189">
        <v>51.67</v>
      </c>
      <c r="O189">
        <v>28244.66</v>
      </c>
      <c r="P189">
        <v>236.9</v>
      </c>
      <c r="Q189">
        <v>3699</v>
      </c>
      <c r="R189">
        <v>115.19</v>
      </c>
      <c r="S189">
        <v>60.59</v>
      </c>
      <c r="T189">
        <v>27352.33</v>
      </c>
      <c r="U189">
        <v>0.53</v>
      </c>
      <c r="V189">
        <v>0.91</v>
      </c>
      <c r="W189">
        <v>0.26</v>
      </c>
      <c r="X189">
        <v>1.66</v>
      </c>
      <c r="Y189">
        <v>1</v>
      </c>
      <c r="Z189">
        <v>10</v>
      </c>
    </row>
    <row r="190" spans="1:26" x14ac:dyDescent="0.25">
      <c r="A190">
        <v>11</v>
      </c>
      <c r="B190">
        <v>115</v>
      </c>
      <c r="C190" t="s">
        <v>26</v>
      </c>
      <c r="D190">
        <v>4.3086000000000002</v>
      </c>
      <c r="E190">
        <v>23.21</v>
      </c>
      <c r="F190">
        <v>18.57</v>
      </c>
      <c r="G190">
        <v>24.76</v>
      </c>
      <c r="H190">
        <v>0.28999999999999998</v>
      </c>
      <c r="I190">
        <v>45</v>
      </c>
      <c r="J190">
        <v>227.53</v>
      </c>
      <c r="K190">
        <v>56.94</v>
      </c>
      <c r="L190">
        <v>3.75</v>
      </c>
      <c r="M190">
        <v>43</v>
      </c>
      <c r="N190">
        <v>51.84</v>
      </c>
      <c r="O190">
        <v>28296.58</v>
      </c>
      <c r="P190">
        <v>225.89</v>
      </c>
      <c r="Q190">
        <v>3698.89</v>
      </c>
      <c r="R190">
        <v>102.96</v>
      </c>
      <c r="S190">
        <v>60.59</v>
      </c>
      <c r="T190">
        <v>21262.240000000002</v>
      </c>
      <c r="U190">
        <v>0.59</v>
      </c>
      <c r="V190">
        <v>0.93</v>
      </c>
      <c r="W190">
        <v>0.24</v>
      </c>
      <c r="X190">
        <v>1.3</v>
      </c>
      <c r="Y190">
        <v>1</v>
      </c>
      <c r="Z190">
        <v>10</v>
      </c>
    </row>
    <row r="191" spans="1:26" x14ac:dyDescent="0.25">
      <c r="A191">
        <v>12</v>
      </c>
      <c r="B191">
        <v>115</v>
      </c>
      <c r="C191" t="s">
        <v>26</v>
      </c>
      <c r="D191">
        <v>4.3643000000000001</v>
      </c>
      <c r="E191">
        <v>22.91</v>
      </c>
      <c r="F191">
        <v>18.45</v>
      </c>
      <c r="G191">
        <v>27</v>
      </c>
      <c r="H191">
        <v>0.31</v>
      </c>
      <c r="I191">
        <v>41</v>
      </c>
      <c r="J191">
        <v>227.95</v>
      </c>
      <c r="K191">
        <v>56.94</v>
      </c>
      <c r="L191">
        <v>4</v>
      </c>
      <c r="M191">
        <v>39</v>
      </c>
      <c r="N191">
        <v>52.01</v>
      </c>
      <c r="O191">
        <v>28348.560000000001</v>
      </c>
      <c r="P191">
        <v>219.21</v>
      </c>
      <c r="Q191">
        <v>3698.87</v>
      </c>
      <c r="R191">
        <v>99.04</v>
      </c>
      <c r="S191">
        <v>60.59</v>
      </c>
      <c r="T191">
        <v>19320.25</v>
      </c>
      <c r="U191">
        <v>0.61</v>
      </c>
      <c r="V191">
        <v>0.93</v>
      </c>
      <c r="W191">
        <v>0.23</v>
      </c>
      <c r="X191">
        <v>1.18</v>
      </c>
      <c r="Y191">
        <v>1</v>
      </c>
      <c r="Z191">
        <v>10</v>
      </c>
    </row>
    <row r="192" spans="1:26" x14ac:dyDescent="0.25">
      <c r="A192">
        <v>13</v>
      </c>
      <c r="B192">
        <v>115</v>
      </c>
      <c r="C192" t="s">
        <v>26</v>
      </c>
      <c r="D192">
        <v>4.4256000000000002</v>
      </c>
      <c r="E192">
        <v>22.6</v>
      </c>
      <c r="F192">
        <v>18.309999999999999</v>
      </c>
      <c r="G192">
        <v>29.69</v>
      </c>
      <c r="H192">
        <v>0.33</v>
      </c>
      <c r="I192">
        <v>37</v>
      </c>
      <c r="J192">
        <v>228.38</v>
      </c>
      <c r="K192">
        <v>56.94</v>
      </c>
      <c r="L192">
        <v>4.25</v>
      </c>
      <c r="M192">
        <v>32</v>
      </c>
      <c r="N192">
        <v>52.18</v>
      </c>
      <c r="O192">
        <v>28400.61</v>
      </c>
      <c r="P192">
        <v>212.18</v>
      </c>
      <c r="Q192">
        <v>3698.88</v>
      </c>
      <c r="R192">
        <v>94.11</v>
      </c>
      <c r="S192">
        <v>60.59</v>
      </c>
      <c r="T192">
        <v>16876</v>
      </c>
      <c r="U192">
        <v>0.64</v>
      </c>
      <c r="V192">
        <v>0.94</v>
      </c>
      <c r="W192">
        <v>0.23</v>
      </c>
      <c r="X192">
        <v>1.03</v>
      </c>
      <c r="Y192">
        <v>1</v>
      </c>
      <c r="Z192">
        <v>10</v>
      </c>
    </row>
    <row r="193" spans="1:26" x14ac:dyDescent="0.25">
      <c r="A193">
        <v>14</v>
      </c>
      <c r="B193">
        <v>115</v>
      </c>
      <c r="C193" t="s">
        <v>26</v>
      </c>
      <c r="D193">
        <v>4.4526000000000003</v>
      </c>
      <c r="E193">
        <v>22.46</v>
      </c>
      <c r="F193">
        <v>18.260000000000002</v>
      </c>
      <c r="G193">
        <v>31.31</v>
      </c>
      <c r="H193">
        <v>0.35</v>
      </c>
      <c r="I193">
        <v>35</v>
      </c>
      <c r="J193">
        <v>228.8</v>
      </c>
      <c r="K193">
        <v>56.94</v>
      </c>
      <c r="L193">
        <v>4.5</v>
      </c>
      <c r="M193">
        <v>18</v>
      </c>
      <c r="N193">
        <v>52.36</v>
      </c>
      <c r="O193">
        <v>28452.71</v>
      </c>
      <c r="P193">
        <v>207.4</v>
      </c>
      <c r="Q193">
        <v>3698.79</v>
      </c>
      <c r="R193">
        <v>91.88</v>
      </c>
      <c r="S193">
        <v>60.59</v>
      </c>
      <c r="T193">
        <v>15769.81</v>
      </c>
      <c r="U193">
        <v>0.66</v>
      </c>
      <c r="V193">
        <v>0.94</v>
      </c>
      <c r="W193">
        <v>0.24</v>
      </c>
      <c r="X193">
        <v>0.98</v>
      </c>
      <c r="Y193">
        <v>1</v>
      </c>
      <c r="Z193">
        <v>10</v>
      </c>
    </row>
    <row r="194" spans="1:26" x14ac:dyDescent="0.25">
      <c r="A194">
        <v>15</v>
      </c>
      <c r="B194">
        <v>115</v>
      </c>
      <c r="C194" t="s">
        <v>26</v>
      </c>
      <c r="D194">
        <v>4.46</v>
      </c>
      <c r="E194">
        <v>22.42</v>
      </c>
      <c r="F194">
        <v>18.27</v>
      </c>
      <c r="G194">
        <v>32.24</v>
      </c>
      <c r="H194">
        <v>0.37</v>
      </c>
      <c r="I194">
        <v>34</v>
      </c>
      <c r="J194">
        <v>229.22</v>
      </c>
      <c r="K194">
        <v>56.94</v>
      </c>
      <c r="L194">
        <v>4.75</v>
      </c>
      <c r="M194">
        <v>3</v>
      </c>
      <c r="N194">
        <v>52.53</v>
      </c>
      <c r="O194">
        <v>28504.87</v>
      </c>
      <c r="P194">
        <v>205.05</v>
      </c>
      <c r="Q194">
        <v>3699</v>
      </c>
      <c r="R194">
        <v>91.57</v>
      </c>
      <c r="S194">
        <v>60.59</v>
      </c>
      <c r="T194">
        <v>15622.36</v>
      </c>
      <c r="U194">
        <v>0.66</v>
      </c>
      <c r="V194">
        <v>0.94</v>
      </c>
      <c r="W194">
        <v>0.26</v>
      </c>
      <c r="X194">
        <v>0.99</v>
      </c>
      <c r="Y194">
        <v>1</v>
      </c>
      <c r="Z194">
        <v>10</v>
      </c>
    </row>
    <row r="195" spans="1:26" x14ac:dyDescent="0.25">
      <c r="A195">
        <v>16</v>
      </c>
      <c r="B195">
        <v>115</v>
      </c>
      <c r="C195" t="s">
        <v>26</v>
      </c>
      <c r="D195">
        <v>4.4615999999999998</v>
      </c>
      <c r="E195">
        <v>22.41</v>
      </c>
      <c r="F195">
        <v>18.260000000000002</v>
      </c>
      <c r="G195">
        <v>32.22</v>
      </c>
      <c r="H195">
        <v>0.39</v>
      </c>
      <c r="I195">
        <v>34</v>
      </c>
      <c r="J195">
        <v>229.65</v>
      </c>
      <c r="K195">
        <v>56.94</v>
      </c>
      <c r="L195">
        <v>5</v>
      </c>
      <c r="M195">
        <v>0</v>
      </c>
      <c r="N195">
        <v>52.7</v>
      </c>
      <c r="O195">
        <v>28557.1</v>
      </c>
      <c r="P195">
        <v>205.1</v>
      </c>
      <c r="Q195">
        <v>3699.15</v>
      </c>
      <c r="R195">
        <v>91.14</v>
      </c>
      <c r="S195">
        <v>60.59</v>
      </c>
      <c r="T195">
        <v>15405.59</v>
      </c>
      <c r="U195">
        <v>0.66</v>
      </c>
      <c r="V195">
        <v>0.94</v>
      </c>
      <c r="W195">
        <v>0.26</v>
      </c>
      <c r="X195">
        <v>0.98</v>
      </c>
      <c r="Y195">
        <v>1</v>
      </c>
      <c r="Z195">
        <v>10</v>
      </c>
    </row>
    <row r="196" spans="1:26" x14ac:dyDescent="0.25">
      <c r="A196">
        <v>0</v>
      </c>
      <c r="B196">
        <v>35</v>
      </c>
      <c r="C196" t="s">
        <v>26</v>
      </c>
      <c r="D196">
        <v>4.1332000000000004</v>
      </c>
      <c r="E196">
        <v>24.19</v>
      </c>
      <c r="F196">
        <v>20.46</v>
      </c>
      <c r="G196">
        <v>11.47</v>
      </c>
      <c r="H196">
        <v>0.22</v>
      </c>
      <c r="I196">
        <v>107</v>
      </c>
      <c r="J196">
        <v>80.84</v>
      </c>
      <c r="K196">
        <v>35.1</v>
      </c>
      <c r="L196">
        <v>1</v>
      </c>
      <c r="M196">
        <v>1</v>
      </c>
      <c r="N196">
        <v>9.74</v>
      </c>
      <c r="O196">
        <v>10204.209999999999</v>
      </c>
      <c r="P196">
        <v>124.9</v>
      </c>
      <c r="Q196">
        <v>3699.44</v>
      </c>
      <c r="R196">
        <v>159.69</v>
      </c>
      <c r="S196">
        <v>60.59</v>
      </c>
      <c r="T196">
        <v>49316.71</v>
      </c>
      <c r="U196">
        <v>0.38</v>
      </c>
      <c r="V196">
        <v>0.84</v>
      </c>
      <c r="W196">
        <v>0.47</v>
      </c>
      <c r="X196">
        <v>3.18</v>
      </c>
      <c r="Y196">
        <v>1</v>
      </c>
      <c r="Z196">
        <v>10</v>
      </c>
    </row>
    <row r="197" spans="1:26" x14ac:dyDescent="0.25">
      <c r="A197">
        <v>1</v>
      </c>
      <c r="B197">
        <v>35</v>
      </c>
      <c r="C197" t="s">
        <v>26</v>
      </c>
      <c r="D197">
        <v>4.1336000000000004</v>
      </c>
      <c r="E197">
        <v>24.19</v>
      </c>
      <c r="F197">
        <v>20.46</v>
      </c>
      <c r="G197">
        <v>11.47</v>
      </c>
      <c r="H197">
        <v>0.27</v>
      </c>
      <c r="I197">
        <v>107</v>
      </c>
      <c r="J197">
        <v>81.14</v>
      </c>
      <c r="K197">
        <v>35.1</v>
      </c>
      <c r="L197">
        <v>1.25</v>
      </c>
      <c r="M197">
        <v>0</v>
      </c>
      <c r="N197">
        <v>9.7899999999999991</v>
      </c>
      <c r="O197">
        <v>10241.25</v>
      </c>
      <c r="P197">
        <v>125.31</v>
      </c>
      <c r="Q197">
        <v>3699.47</v>
      </c>
      <c r="R197">
        <v>159.57</v>
      </c>
      <c r="S197">
        <v>60.59</v>
      </c>
      <c r="T197">
        <v>49253.16</v>
      </c>
      <c r="U197">
        <v>0.38</v>
      </c>
      <c r="V197">
        <v>0.84</v>
      </c>
      <c r="W197">
        <v>0.47</v>
      </c>
      <c r="X197">
        <v>3.18</v>
      </c>
      <c r="Y197">
        <v>1</v>
      </c>
      <c r="Z197">
        <v>10</v>
      </c>
    </row>
    <row r="198" spans="1:26" x14ac:dyDescent="0.25">
      <c r="A198">
        <v>0</v>
      </c>
      <c r="B198">
        <v>50</v>
      </c>
      <c r="C198" t="s">
        <v>26</v>
      </c>
      <c r="D198">
        <v>3.9148000000000001</v>
      </c>
      <c r="E198">
        <v>25.54</v>
      </c>
      <c r="F198">
        <v>20.8</v>
      </c>
      <c r="G198">
        <v>10.23</v>
      </c>
      <c r="H198">
        <v>0.16</v>
      </c>
      <c r="I198">
        <v>122</v>
      </c>
      <c r="J198">
        <v>107.41</v>
      </c>
      <c r="K198">
        <v>41.65</v>
      </c>
      <c r="L198">
        <v>1</v>
      </c>
      <c r="M198">
        <v>120</v>
      </c>
      <c r="N198">
        <v>14.77</v>
      </c>
      <c r="O198">
        <v>13481.73</v>
      </c>
      <c r="P198">
        <v>167.54</v>
      </c>
      <c r="Q198">
        <v>3699.55</v>
      </c>
      <c r="R198">
        <v>175.22</v>
      </c>
      <c r="S198">
        <v>60.59</v>
      </c>
      <c r="T198">
        <v>57007.33</v>
      </c>
      <c r="U198">
        <v>0.35</v>
      </c>
      <c r="V198">
        <v>0.83</v>
      </c>
      <c r="W198">
        <v>0.36</v>
      </c>
      <c r="X198">
        <v>3.52</v>
      </c>
      <c r="Y198">
        <v>1</v>
      </c>
      <c r="Z198">
        <v>10</v>
      </c>
    </row>
    <row r="199" spans="1:26" x14ac:dyDescent="0.25">
      <c r="A199">
        <v>1</v>
      </c>
      <c r="B199">
        <v>50</v>
      </c>
      <c r="C199" t="s">
        <v>26</v>
      </c>
      <c r="D199">
        <v>4.2248999999999999</v>
      </c>
      <c r="E199">
        <v>23.67</v>
      </c>
      <c r="F199">
        <v>19.72</v>
      </c>
      <c r="G199">
        <v>13.76</v>
      </c>
      <c r="H199">
        <v>0.2</v>
      </c>
      <c r="I199">
        <v>86</v>
      </c>
      <c r="J199">
        <v>107.73</v>
      </c>
      <c r="K199">
        <v>41.65</v>
      </c>
      <c r="L199">
        <v>1.25</v>
      </c>
      <c r="M199">
        <v>75</v>
      </c>
      <c r="N199">
        <v>14.83</v>
      </c>
      <c r="O199">
        <v>13520.81</v>
      </c>
      <c r="P199">
        <v>147.26</v>
      </c>
      <c r="Q199">
        <v>3699.39</v>
      </c>
      <c r="R199">
        <v>139.79</v>
      </c>
      <c r="S199">
        <v>60.59</v>
      </c>
      <c r="T199">
        <v>39467.89</v>
      </c>
      <c r="U199">
        <v>0.43</v>
      </c>
      <c r="V199">
        <v>0.87</v>
      </c>
      <c r="W199">
        <v>0.32</v>
      </c>
      <c r="X199">
        <v>2.44</v>
      </c>
      <c r="Y199">
        <v>1</v>
      </c>
      <c r="Z199">
        <v>10</v>
      </c>
    </row>
    <row r="200" spans="1:26" x14ac:dyDescent="0.25">
      <c r="A200">
        <v>2</v>
      </c>
      <c r="B200">
        <v>50</v>
      </c>
      <c r="C200" t="s">
        <v>26</v>
      </c>
      <c r="D200">
        <v>4.3144999999999998</v>
      </c>
      <c r="E200">
        <v>23.18</v>
      </c>
      <c r="F200">
        <v>19.47</v>
      </c>
      <c r="G200">
        <v>15.58</v>
      </c>
      <c r="H200">
        <v>0.24</v>
      </c>
      <c r="I200">
        <v>75</v>
      </c>
      <c r="J200">
        <v>108.05</v>
      </c>
      <c r="K200">
        <v>41.65</v>
      </c>
      <c r="L200">
        <v>1.5</v>
      </c>
      <c r="M200">
        <v>4</v>
      </c>
      <c r="N200">
        <v>14.9</v>
      </c>
      <c r="O200">
        <v>13559.91</v>
      </c>
      <c r="P200">
        <v>140.47</v>
      </c>
      <c r="Q200">
        <v>3698.86</v>
      </c>
      <c r="R200">
        <v>129.38</v>
      </c>
      <c r="S200">
        <v>60.59</v>
      </c>
      <c r="T200">
        <v>34320.89</v>
      </c>
      <c r="U200">
        <v>0.47</v>
      </c>
      <c r="V200">
        <v>0.88</v>
      </c>
      <c r="W200">
        <v>0.37</v>
      </c>
      <c r="X200">
        <v>2.2000000000000002</v>
      </c>
      <c r="Y200">
        <v>1</v>
      </c>
      <c r="Z200">
        <v>10</v>
      </c>
    </row>
    <row r="201" spans="1:26" x14ac:dyDescent="0.25">
      <c r="A201">
        <v>3</v>
      </c>
      <c r="B201">
        <v>50</v>
      </c>
      <c r="C201" t="s">
        <v>26</v>
      </c>
      <c r="D201">
        <v>4.3127000000000004</v>
      </c>
      <c r="E201">
        <v>23.19</v>
      </c>
      <c r="F201">
        <v>19.48</v>
      </c>
      <c r="G201">
        <v>15.59</v>
      </c>
      <c r="H201">
        <v>0.28000000000000003</v>
      </c>
      <c r="I201">
        <v>75</v>
      </c>
      <c r="J201">
        <v>108.37</v>
      </c>
      <c r="K201">
        <v>41.65</v>
      </c>
      <c r="L201">
        <v>1.75</v>
      </c>
      <c r="M201">
        <v>0</v>
      </c>
      <c r="N201">
        <v>14.97</v>
      </c>
      <c r="O201">
        <v>13599.17</v>
      </c>
      <c r="P201">
        <v>140.94999999999999</v>
      </c>
      <c r="Q201">
        <v>3699.05</v>
      </c>
      <c r="R201">
        <v>129.52000000000001</v>
      </c>
      <c r="S201">
        <v>60.59</v>
      </c>
      <c r="T201">
        <v>34388.18</v>
      </c>
      <c r="U201">
        <v>0.47</v>
      </c>
      <c r="V201">
        <v>0.88</v>
      </c>
      <c r="W201">
        <v>0.38</v>
      </c>
      <c r="X201">
        <v>2.21</v>
      </c>
      <c r="Y201">
        <v>1</v>
      </c>
      <c r="Z201">
        <v>10</v>
      </c>
    </row>
    <row r="202" spans="1:26" x14ac:dyDescent="0.25">
      <c r="A202">
        <v>0</v>
      </c>
      <c r="B202">
        <v>25</v>
      </c>
      <c r="C202" t="s">
        <v>26</v>
      </c>
      <c r="D202">
        <v>3.9102000000000001</v>
      </c>
      <c r="E202">
        <v>25.57</v>
      </c>
      <c r="F202">
        <v>21.71</v>
      </c>
      <c r="G202">
        <v>8.74</v>
      </c>
      <c r="H202">
        <v>0.28000000000000003</v>
      </c>
      <c r="I202">
        <v>149</v>
      </c>
      <c r="J202">
        <v>61.76</v>
      </c>
      <c r="K202">
        <v>28.92</v>
      </c>
      <c r="L202">
        <v>1</v>
      </c>
      <c r="M202">
        <v>0</v>
      </c>
      <c r="N202">
        <v>6.84</v>
      </c>
      <c r="O202">
        <v>7851.41</v>
      </c>
      <c r="P202">
        <v>113.15</v>
      </c>
      <c r="Q202">
        <v>3699.44</v>
      </c>
      <c r="R202">
        <v>199</v>
      </c>
      <c r="S202">
        <v>60.59</v>
      </c>
      <c r="T202">
        <v>68760.5</v>
      </c>
      <c r="U202">
        <v>0.3</v>
      </c>
      <c r="V202">
        <v>0.79</v>
      </c>
      <c r="W202">
        <v>0.59</v>
      </c>
      <c r="X202">
        <v>4.43</v>
      </c>
      <c r="Y202">
        <v>1</v>
      </c>
      <c r="Z202">
        <v>10</v>
      </c>
    </row>
    <row r="203" spans="1:26" x14ac:dyDescent="0.25">
      <c r="A203">
        <v>0</v>
      </c>
      <c r="B203">
        <v>85</v>
      </c>
      <c r="C203" t="s">
        <v>26</v>
      </c>
      <c r="D203">
        <v>3.0806</v>
      </c>
      <c r="E203">
        <v>32.46</v>
      </c>
      <c r="F203">
        <v>23.24</v>
      </c>
      <c r="G203">
        <v>6.9</v>
      </c>
      <c r="H203">
        <v>0.11</v>
      </c>
      <c r="I203">
        <v>202</v>
      </c>
      <c r="J203">
        <v>167.88</v>
      </c>
      <c r="K203">
        <v>51.39</v>
      </c>
      <c r="L203">
        <v>1</v>
      </c>
      <c r="M203">
        <v>200</v>
      </c>
      <c r="N203">
        <v>30.49</v>
      </c>
      <c r="O203">
        <v>20939.59</v>
      </c>
      <c r="P203">
        <v>277.8</v>
      </c>
      <c r="Q203">
        <v>3699.96</v>
      </c>
      <c r="R203">
        <v>255.41</v>
      </c>
      <c r="S203">
        <v>60.59</v>
      </c>
      <c r="T203">
        <v>96701.72</v>
      </c>
      <c r="U203">
        <v>0.24</v>
      </c>
      <c r="V203">
        <v>0.74</v>
      </c>
      <c r="W203">
        <v>0.49</v>
      </c>
      <c r="X203">
        <v>5.96</v>
      </c>
      <c r="Y203">
        <v>1</v>
      </c>
      <c r="Z203">
        <v>10</v>
      </c>
    </row>
    <row r="204" spans="1:26" x14ac:dyDescent="0.25">
      <c r="A204">
        <v>1</v>
      </c>
      <c r="B204">
        <v>85</v>
      </c>
      <c r="C204" t="s">
        <v>26</v>
      </c>
      <c r="D204">
        <v>3.4662000000000002</v>
      </c>
      <c r="E204">
        <v>28.85</v>
      </c>
      <c r="F204">
        <v>21.53</v>
      </c>
      <c r="G204">
        <v>8.85</v>
      </c>
      <c r="H204">
        <v>0.13</v>
      </c>
      <c r="I204">
        <v>146</v>
      </c>
      <c r="J204">
        <v>168.25</v>
      </c>
      <c r="K204">
        <v>51.39</v>
      </c>
      <c r="L204">
        <v>1.25</v>
      </c>
      <c r="M204">
        <v>144</v>
      </c>
      <c r="N204">
        <v>30.6</v>
      </c>
      <c r="O204">
        <v>20984.25</v>
      </c>
      <c r="P204">
        <v>251.2</v>
      </c>
      <c r="Q204">
        <v>3699.43</v>
      </c>
      <c r="R204">
        <v>199.02</v>
      </c>
      <c r="S204">
        <v>60.59</v>
      </c>
      <c r="T204">
        <v>68784.960000000006</v>
      </c>
      <c r="U204">
        <v>0.3</v>
      </c>
      <c r="V204">
        <v>0.8</v>
      </c>
      <c r="W204">
        <v>0.41</v>
      </c>
      <c r="X204">
        <v>4.25</v>
      </c>
      <c r="Y204">
        <v>1</v>
      </c>
      <c r="Z204">
        <v>10</v>
      </c>
    </row>
    <row r="205" spans="1:26" x14ac:dyDescent="0.25">
      <c r="A205">
        <v>2</v>
      </c>
      <c r="B205">
        <v>85</v>
      </c>
      <c r="C205" t="s">
        <v>26</v>
      </c>
      <c r="D205">
        <v>3.7431000000000001</v>
      </c>
      <c r="E205">
        <v>26.72</v>
      </c>
      <c r="F205">
        <v>20.51</v>
      </c>
      <c r="G205">
        <v>10.89</v>
      </c>
      <c r="H205">
        <v>0.16</v>
      </c>
      <c r="I205">
        <v>113</v>
      </c>
      <c r="J205">
        <v>168.61</v>
      </c>
      <c r="K205">
        <v>51.39</v>
      </c>
      <c r="L205">
        <v>1.5</v>
      </c>
      <c r="M205">
        <v>111</v>
      </c>
      <c r="N205">
        <v>30.71</v>
      </c>
      <c r="O205">
        <v>21028.94</v>
      </c>
      <c r="P205">
        <v>233.04</v>
      </c>
      <c r="Q205">
        <v>3699.06</v>
      </c>
      <c r="R205">
        <v>166.05</v>
      </c>
      <c r="S205">
        <v>60.59</v>
      </c>
      <c r="T205">
        <v>52466.94</v>
      </c>
      <c r="U205">
        <v>0.36</v>
      </c>
      <c r="V205">
        <v>0.84</v>
      </c>
      <c r="W205">
        <v>0.35</v>
      </c>
      <c r="X205">
        <v>3.24</v>
      </c>
      <c r="Y205">
        <v>1</v>
      </c>
      <c r="Z205">
        <v>10</v>
      </c>
    </row>
    <row r="206" spans="1:26" x14ac:dyDescent="0.25">
      <c r="A206">
        <v>3</v>
      </c>
      <c r="B206">
        <v>85</v>
      </c>
      <c r="C206" t="s">
        <v>26</v>
      </c>
      <c r="D206">
        <v>3.9388000000000001</v>
      </c>
      <c r="E206">
        <v>25.39</v>
      </c>
      <c r="F206">
        <v>19.899999999999999</v>
      </c>
      <c r="G206">
        <v>12.98</v>
      </c>
      <c r="H206">
        <v>0.18</v>
      </c>
      <c r="I206">
        <v>92</v>
      </c>
      <c r="J206">
        <v>168.97</v>
      </c>
      <c r="K206">
        <v>51.39</v>
      </c>
      <c r="L206">
        <v>1.75</v>
      </c>
      <c r="M206">
        <v>90</v>
      </c>
      <c r="N206">
        <v>30.83</v>
      </c>
      <c r="O206">
        <v>21073.68</v>
      </c>
      <c r="P206">
        <v>219.96</v>
      </c>
      <c r="Q206">
        <v>3699.22</v>
      </c>
      <c r="R206">
        <v>145.91</v>
      </c>
      <c r="S206">
        <v>60.59</v>
      </c>
      <c r="T206">
        <v>42497.83</v>
      </c>
      <c r="U206">
        <v>0.42</v>
      </c>
      <c r="V206">
        <v>0.87</v>
      </c>
      <c r="W206">
        <v>0.31</v>
      </c>
      <c r="X206">
        <v>2.62</v>
      </c>
      <c r="Y206">
        <v>1</v>
      </c>
      <c r="Z206">
        <v>10</v>
      </c>
    </row>
    <row r="207" spans="1:26" x14ac:dyDescent="0.25">
      <c r="A207">
        <v>4</v>
      </c>
      <c r="B207">
        <v>85</v>
      </c>
      <c r="C207" t="s">
        <v>26</v>
      </c>
      <c r="D207">
        <v>4.1071999999999997</v>
      </c>
      <c r="E207">
        <v>24.35</v>
      </c>
      <c r="F207">
        <v>19.399999999999999</v>
      </c>
      <c r="G207">
        <v>15.32</v>
      </c>
      <c r="H207">
        <v>0.21</v>
      </c>
      <c r="I207">
        <v>76</v>
      </c>
      <c r="J207">
        <v>169.33</v>
      </c>
      <c r="K207">
        <v>51.39</v>
      </c>
      <c r="L207">
        <v>2</v>
      </c>
      <c r="M207">
        <v>74</v>
      </c>
      <c r="N207">
        <v>30.94</v>
      </c>
      <c r="O207">
        <v>21118.46</v>
      </c>
      <c r="P207">
        <v>207.8</v>
      </c>
      <c r="Q207">
        <v>3699.33</v>
      </c>
      <c r="R207">
        <v>129.80000000000001</v>
      </c>
      <c r="S207">
        <v>60.59</v>
      </c>
      <c r="T207">
        <v>34525.410000000003</v>
      </c>
      <c r="U207">
        <v>0.47</v>
      </c>
      <c r="V207">
        <v>0.89</v>
      </c>
      <c r="W207">
        <v>0.28000000000000003</v>
      </c>
      <c r="X207">
        <v>2.12</v>
      </c>
      <c r="Y207">
        <v>1</v>
      </c>
      <c r="Z207">
        <v>10</v>
      </c>
    </row>
    <row r="208" spans="1:26" x14ac:dyDescent="0.25">
      <c r="A208">
        <v>5</v>
      </c>
      <c r="B208">
        <v>85</v>
      </c>
      <c r="C208" t="s">
        <v>26</v>
      </c>
      <c r="D208">
        <v>4.2397</v>
      </c>
      <c r="E208">
        <v>23.59</v>
      </c>
      <c r="F208">
        <v>19.05</v>
      </c>
      <c r="G208">
        <v>17.850000000000001</v>
      </c>
      <c r="H208">
        <v>0.24</v>
      </c>
      <c r="I208">
        <v>64</v>
      </c>
      <c r="J208">
        <v>169.7</v>
      </c>
      <c r="K208">
        <v>51.39</v>
      </c>
      <c r="L208">
        <v>2.25</v>
      </c>
      <c r="M208">
        <v>62</v>
      </c>
      <c r="N208">
        <v>31.05</v>
      </c>
      <c r="O208">
        <v>21163.27</v>
      </c>
      <c r="P208">
        <v>197.12</v>
      </c>
      <c r="Q208">
        <v>3699.2</v>
      </c>
      <c r="R208">
        <v>118.11</v>
      </c>
      <c r="S208">
        <v>60.59</v>
      </c>
      <c r="T208">
        <v>28741.3</v>
      </c>
      <c r="U208">
        <v>0.51</v>
      </c>
      <c r="V208">
        <v>0.9</v>
      </c>
      <c r="W208">
        <v>0.26</v>
      </c>
      <c r="X208">
        <v>1.77</v>
      </c>
      <c r="Y208">
        <v>1</v>
      </c>
      <c r="Z208">
        <v>10</v>
      </c>
    </row>
    <row r="209" spans="1:26" x14ac:dyDescent="0.25">
      <c r="A209">
        <v>6</v>
      </c>
      <c r="B209">
        <v>85</v>
      </c>
      <c r="C209" t="s">
        <v>26</v>
      </c>
      <c r="D209">
        <v>4.3956</v>
      </c>
      <c r="E209">
        <v>22.75</v>
      </c>
      <c r="F209">
        <v>18.55</v>
      </c>
      <c r="G209">
        <v>20.61</v>
      </c>
      <c r="H209">
        <v>0.26</v>
      </c>
      <c r="I209">
        <v>54</v>
      </c>
      <c r="J209">
        <v>170.06</v>
      </c>
      <c r="K209">
        <v>51.39</v>
      </c>
      <c r="L209">
        <v>2.5</v>
      </c>
      <c r="M209">
        <v>51</v>
      </c>
      <c r="N209">
        <v>31.17</v>
      </c>
      <c r="O209">
        <v>21208.12</v>
      </c>
      <c r="P209">
        <v>183.66</v>
      </c>
      <c r="Q209">
        <v>3698.8</v>
      </c>
      <c r="R209">
        <v>101.44</v>
      </c>
      <c r="S209">
        <v>60.59</v>
      </c>
      <c r="T209">
        <v>20455.89</v>
      </c>
      <c r="U209">
        <v>0.6</v>
      </c>
      <c r="V209">
        <v>0.93</v>
      </c>
      <c r="W209">
        <v>0.24</v>
      </c>
      <c r="X209">
        <v>1.27</v>
      </c>
      <c r="Y209">
        <v>1</v>
      </c>
      <c r="Z209">
        <v>10</v>
      </c>
    </row>
    <row r="210" spans="1:26" x14ac:dyDescent="0.25">
      <c r="A210">
        <v>7</v>
      </c>
      <c r="B210">
        <v>85</v>
      </c>
      <c r="C210" t="s">
        <v>26</v>
      </c>
      <c r="D210">
        <v>4.3644999999999996</v>
      </c>
      <c r="E210">
        <v>22.91</v>
      </c>
      <c r="F210">
        <v>18.88</v>
      </c>
      <c r="G210">
        <v>23.12</v>
      </c>
      <c r="H210">
        <v>0.28999999999999998</v>
      </c>
      <c r="I210">
        <v>49</v>
      </c>
      <c r="J210">
        <v>170.42</v>
      </c>
      <c r="K210">
        <v>51.39</v>
      </c>
      <c r="L210">
        <v>2.75</v>
      </c>
      <c r="M210">
        <v>37</v>
      </c>
      <c r="N210">
        <v>31.28</v>
      </c>
      <c r="O210">
        <v>21253.01</v>
      </c>
      <c r="P210">
        <v>181.78</v>
      </c>
      <c r="Q210">
        <v>3698.99</v>
      </c>
      <c r="R210">
        <v>113.03</v>
      </c>
      <c r="S210">
        <v>60.59</v>
      </c>
      <c r="T210">
        <v>26273.78</v>
      </c>
      <c r="U210">
        <v>0.54</v>
      </c>
      <c r="V210">
        <v>0.91</v>
      </c>
      <c r="W210">
        <v>0.26</v>
      </c>
      <c r="X210">
        <v>1.6</v>
      </c>
      <c r="Y210">
        <v>1</v>
      </c>
      <c r="Z210">
        <v>10</v>
      </c>
    </row>
    <row r="211" spans="1:26" x14ac:dyDescent="0.25">
      <c r="A211">
        <v>8</v>
      </c>
      <c r="B211">
        <v>85</v>
      </c>
      <c r="C211" t="s">
        <v>26</v>
      </c>
      <c r="D211">
        <v>4.4482999999999997</v>
      </c>
      <c r="E211">
        <v>22.48</v>
      </c>
      <c r="F211">
        <v>18.579999999999998</v>
      </c>
      <c r="G211">
        <v>24.78</v>
      </c>
      <c r="H211">
        <v>0.31</v>
      </c>
      <c r="I211">
        <v>45</v>
      </c>
      <c r="J211">
        <v>170.79</v>
      </c>
      <c r="K211">
        <v>51.39</v>
      </c>
      <c r="L211">
        <v>3</v>
      </c>
      <c r="M211">
        <v>6</v>
      </c>
      <c r="N211">
        <v>31.4</v>
      </c>
      <c r="O211">
        <v>21297.94</v>
      </c>
      <c r="P211">
        <v>174.66</v>
      </c>
      <c r="Q211">
        <v>3698.77</v>
      </c>
      <c r="R211">
        <v>101.57</v>
      </c>
      <c r="S211">
        <v>60.59</v>
      </c>
      <c r="T211">
        <v>20562.79</v>
      </c>
      <c r="U211">
        <v>0.6</v>
      </c>
      <c r="V211">
        <v>0.93</v>
      </c>
      <c r="W211">
        <v>0.28999999999999998</v>
      </c>
      <c r="X211">
        <v>1.31</v>
      </c>
      <c r="Y211">
        <v>1</v>
      </c>
      <c r="Z211">
        <v>10</v>
      </c>
    </row>
    <row r="212" spans="1:26" x14ac:dyDescent="0.25">
      <c r="A212">
        <v>9</v>
      </c>
      <c r="B212">
        <v>85</v>
      </c>
      <c r="C212" t="s">
        <v>26</v>
      </c>
      <c r="D212">
        <v>4.4448999999999996</v>
      </c>
      <c r="E212">
        <v>22.5</v>
      </c>
      <c r="F212">
        <v>18.600000000000001</v>
      </c>
      <c r="G212">
        <v>24.8</v>
      </c>
      <c r="H212">
        <v>0.34</v>
      </c>
      <c r="I212">
        <v>45</v>
      </c>
      <c r="J212">
        <v>171.15</v>
      </c>
      <c r="K212">
        <v>51.39</v>
      </c>
      <c r="L212">
        <v>3.25</v>
      </c>
      <c r="M212">
        <v>0</v>
      </c>
      <c r="N212">
        <v>31.51</v>
      </c>
      <c r="O212">
        <v>21342.91</v>
      </c>
      <c r="P212">
        <v>175</v>
      </c>
      <c r="Q212">
        <v>3698.88</v>
      </c>
      <c r="R212">
        <v>101.91</v>
      </c>
      <c r="S212">
        <v>60.59</v>
      </c>
      <c r="T212">
        <v>20734.84</v>
      </c>
      <c r="U212">
        <v>0.59</v>
      </c>
      <c r="V212">
        <v>0.93</v>
      </c>
      <c r="W212">
        <v>0.28999999999999998</v>
      </c>
      <c r="X212">
        <v>1.32</v>
      </c>
      <c r="Y212">
        <v>1</v>
      </c>
      <c r="Z212">
        <v>10</v>
      </c>
    </row>
    <row r="213" spans="1:26" x14ac:dyDescent="0.25">
      <c r="A213">
        <v>0</v>
      </c>
      <c r="B213">
        <v>20</v>
      </c>
      <c r="C213" t="s">
        <v>26</v>
      </c>
      <c r="D213">
        <v>3.7233999999999998</v>
      </c>
      <c r="E213">
        <v>26.86</v>
      </c>
      <c r="F213">
        <v>22.84</v>
      </c>
      <c r="G213">
        <v>7.37</v>
      </c>
      <c r="H213">
        <v>0.34</v>
      </c>
      <c r="I213">
        <v>186</v>
      </c>
      <c r="J213">
        <v>51.33</v>
      </c>
      <c r="K213">
        <v>24.83</v>
      </c>
      <c r="L213">
        <v>1</v>
      </c>
      <c r="M213">
        <v>0</v>
      </c>
      <c r="N213">
        <v>5.51</v>
      </c>
      <c r="O213">
        <v>6564.78</v>
      </c>
      <c r="P213">
        <v>106.11</v>
      </c>
      <c r="Q213">
        <v>3699.7</v>
      </c>
      <c r="R213">
        <v>233.56</v>
      </c>
      <c r="S213">
        <v>60.59</v>
      </c>
      <c r="T213">
        <v>85856.8</v>
      </c>
      <c r="U213">
        <v>0.26</v>
      </c>
      <c r="V213">
        <v>0.75</v>
      </c>
      <c r="W213">
        <v>0.71</v>
      </c>
      <c r="X213">
        <v>5.55</v>
      </c>
      <c r="Y213">
        <v>1</v>
      </c>
      <c r="Z213">
        <v>10</v>
      </c>
    </row>
    <row r="214" spans="1:26" x14ac:dyDescent="0.25">
      <c r="A214">
        <v>0</v>
      </c>
      <c r="B214">
        <v>120</v>
      </c>
      <c r="C214" t="s">
        <v>26</v>
      </c>
      <c r="D214">
        <v>2.4131999999999998</v>
      </c>
      <c r="E214">
        <v>41.44</v>
      </c>
      <c r="F214">
        <v>25.79</v>
      </c>
      <c r="G214">
        <v>5.45</v>
      </c>
      <c r="H214">
        <v>0.08</v>
      </c>
      <c r="I214">
        <v>284</v>
      </c>
      <c r="J214">
        <v>232.68</v>
      </c>
      <c r="K214">
        <v>57.72</v>
      </c>
      <c r="L214">
        <v>1</v>
      </c>
      <c r="M214">
        <v>282</v>
      </c>
      <c r="N214">
        <v>53.95</v>
      </c>
      <c r="O214">
        <v>28931.02</v>
      </c>
      <c r="P214">
        <v>390.88</v>
      </c>
      <c r="Q214">
        <v>3700.81</v>
      </c>
      <c r="R214">
        <v>339.28</v>
      </c>
      <c r="S214">
        <v>60.59</v>
      </c>
      <c r="T214">
        <v>138225.92000000001</v>
      </c>
      <c r="U214">
        <v>0.18</v>
      </c>
      <c r="V214">
        <v>0.67</v>
      </c>
      <c r="W214">
        <v>0.61</v>
      </c>
      <c r="X214">
        <v>8.5</v>
      </c>
      <c r="Y214">
        <v>1</v>
      </c>
      <c r="Z214">
        <v>10</v>
      </c>
    </row>
    <row r="215" spans="1:26" x14ac:dyDescent="0.25">
      <c r="A215">
        <v>1</v>
      </c>
      <c r="B215">
        <v>120</v>
      </c>
      <c r="C215" t="s">
        <v>26</v>
      </c>
      <c r="D215">
        <v>2.847</v>
      </c>
      <c r="E215">
        <v>35.119999999999997</v>
      </c>
      <c r="F215">
        <v>23.21</v>
      </c>
      <c r="G215">
        <v>6.9</v>
      </c>
      <c r="H215">
        <v>0.1</v>
      </c>
      <c r="I215">
        <v>202</v>
      </c>
      <c r="J215">
        <v>233.1</v>
      </c>
      <c r="K215">
        <v>57.72</v>
      </c>
      <c r="L215">
        <v>1.25</v>
      </c>
      <c r="M215">
        <v>200</v>
      </c>
      <c r="N215">
        <v>54.13</v>
      </c>
      <c r="O215">
        <v>28983.75</v>
      </c>
      <c r="P215">
        <v>347.29</v>
      </c>
      <c r="Q215">
        <v>3699.63</v>
      </c>
      <c r="R215">
        <v>254.64</v>
      </c>
      <c r="S215">
        <v>60.59</v>
      </c>
      <c r="T215">
        <v>96316.5</v>
      </c>
      <c r="U215">
        <v>0.24</v>
      </c>
      <c r="V215">
        <v>0.74</v>
      </c>
      <c r="W215">
        <v>0.49</v>
      </c>
      <c r="X215">
        <v>5.93</v>
      </c>
      <c r="Y215">
        <v>1</v>
      </c>
      <c r="Z215">
        <v>10</v>
      </c>
    </row>
    <row r="216" spans="1:26" x14ac:dyDescent="0.25">
      <c r="A216">
        <v>2</v>
      </c>
      <c r="B216">
        <v>120</v>
      </c>
      <c r="C216" t="s">
        <v>26</v>
      </c>
      <c r="D216">
        <v>3.1610999999999998</v>
      </c>
      <c r="E216">
        <v>31.63</v>
      </c>
      <c r="F216">
        <v>21.82</v>
      </c>
      <c r="G216">
        <v>8.39</v>
      </c>
      <c r="H216">
        <v>0.11</v>
      </c>
      <c r="I216">
        <v>156</v>
      </c>
      <c r="J216">
        <v>233.53</v>
      </c>
      <c r="K216">
        <v>57.72</v>
      </c>
      <c r="L216">
        <v>1.5</v>
      </c>
      <c r="M216">
        <v>154</v>
      </c>
      <c r="N216">
        <v>54.31</v>
      </c>
      <c r="O216">
        <v>29036.54</v>
      </c>
      <c r="P216">
        <v>322.20999999999998</v>
      </c>
      <c r="Q216">
        <v>3699.42</v>
      </c>
      <c r="R216">
        <v>208.9</v>
      </c>
      <c r="S216">
        <v>60.59</v>
      </c>
      <c r="T216">
        <v>73676.02</v>
      </c>
      <c r="U216">
        <v>0.28999999999999998</v>
      </c>
      <c r="V216">
        <v>0.79</v>
      </c>
      <c r="W216">
        <v>0.41</v>
      </c>
      <c r="X216">
        <v>4.54</v>
      </c>
      <c r="Y216">
        <v>1</v>
      </c>
      <c r="Z216">
        <v>10</v>
      </c>
    </row>
    <row r="217" spans="1:26" x14ac:dyDescent="0.25">
      <c r="A217">
        <v>3</v>
      </c>
      <c r="B217">
        <v>120</v>
      </c>
      <c r="C217" t="s">
        <v>26</v>
      </c>
      <c r="D217">
        <v>3.3978999999999999</v>
      </c>
      <c r="E217">
        <v>29.43</v>
      </c>
      <c r="F217">
        <v>20.94</v>
      </c>
      <c r="G217">
        <v>9.89</v>
      </c>
      <c r="H217">
        <v>0.13</v>
      </c>
      <c r="I217">
        <v>127</v>
      </c>
      <c r="J217">
        <v>233.96</v>
      </c>
      <c r="K217">
        <v>57.72</v>
      </c>
      <c r="L217">
        <v>1.75</v>
      </c>
      <c r="M217">
        <v>125</v>
      </c>
      <c r="N217">
        <v>54.49</v>
      </c>
      <c r="O217">
        <v>29089.39</v>
      </c>
      <c r="P217">
        <v>305.06</v>
      </c>
      <c r="Q217">
        <v>3699.31</v>
      </c>
      <c r="R217">
        <v>180.05</v>
      </c>
      <c r="S217">
        <v>60.59</v>
      </c>
      <c r="T217">
        <v>59392.97</v>
      </c>
      <c r="U217">
        <v>0.34</v>
      </c>
      <c r="V217">
        <v>0.82</v>
      </c>
      <c r="W217">
        <v>0.36</v>
      </c>
      <c r="X217">
        <v>3.66</v>
      </c>
      <c r="Y217">
        <v>1</v>
      </c>
      <c r="Z217">
        <v>10</v>
      </c>
    </row>
    <row r="218" spans="1:26" x14ac:dyDescent="0.25">
      <c r="A218">
        <v>4</v>
      </c>
      <c r="B218">
        <v>120</v>
      </c>
      <c r="C218" t="s">
        <v>26</v>
      </c>
      <c r="D218">
        <v>3.5926999999999998</v>
      </c>
      <c r="E218">
        <v>27.83</v>
      </c>
      <c r="F218">
        <v>20.3</v>
      </c>
      <c r="G218">
        <v>11.49</v>
      </c>
      <c r="H218">
        <v>0.15</v>
      </c>
      <c r="I218">
        <v>106</v>
      </c>
      <c r="J218">
        <v>234.39</v>
      </c>
      <c r="K218">
        <v>57.72</v>
      </c>
      <c r="L218">
        <v>2</v>
      </c>
      <c r="M218">
        <v>104</v>
      </c>
      <c r="N218">
        <v>54.67</v>
      </c>
      <c r="O218">
        <v>29142.31</v>
      </c>
      <c r="P218">
        <v>291.39999999999998</v>
      </c>
      <c r="Q218">
        <v>3699.06</v>
      </c>
      <c r="R218">
        <v>158.9</v>
      </c>
      <c r="S218">
        <v>60.59</v>
      </c>
      <c r="T218">
        <v>48927.44</v>
      </c>
      <c r="U218">
        <v>0.38</v>
      </c>
      <c r="V218">
        <v>0.85</v>
      </c>
      <c r="W218">
        <v>0.33</v>
      </c>
      <c r="X218">
        <v>3.02</v>
      </c>
      <c r="Y218">
        <v>1</v>
      </c>
      <c r="Z218">
        <v>10</v>
      </c>
    </row>
    <row r="219" spans="1:26" x14ac:dyDescent="0.25">
      <c r="A219">
        <v>5</v>
      </c>
      <c r="B219">
        <v>120</v>
      </c>
      <c r="C219" t="s">
        <v>26</v>
      </c>
      <c r="D219">
        <v>3.742</v>
      </c>
      <c r="E219">
        <v>26.72</v>
      </c>
      <c r="F219">
        <v>19.87</v>
      </c>
      <c r="G219">
        <v>13.1</v>
      </c>
      <c r="H219">
        <v>0.17</v>
      </c>
      <c r="I219">
        <v>91</v>
      </c>
      <c r="J219">
        <v>234.82</v>
      </c>
      <c r="K219">
        <v>57.72</v>
      </c>
      <c r="L219">
        <v>2.25</v>
      </c>
      <c r="M219">
        <v>89</v>
      </c>
      <c r="N219">
        <v>54.85</v>
      </c>
      <c r="O219">
        <v>29195.29</v>
      </c>
      <c r="P219">
        <v>281.35000000000002</v>
      </c>
      <c r="Q219">
        <v>3699.17</v>
      </c>
      <c r="R219">
        <v>145.04</v>
      </c>
      <c r="S219">
        <v>60.59</v>
      </c>
      <c r="T219">
        <v>42070.84</v>
      </c>
      <c r="U219">
        <v>0.42</v>
      </c>
      <c r="V219">
        <v>0.87</v>
      </c>
      <c r="W219">
        <v>0.31</v>
      </c>
      <c r="X219">
        <v>2.59</v>
      </c>
      <c r="Y219">
        <v>1</v>
      </c>
      <c r="Z219">
        <v>10</v>
      </c>
    </row>
    <row r="220" spans="1:26" x14ac:dyDescent="0.25">
      <c r="A220">
        <v>6</v>
      </c>
      <c r="B220">
        <v>120</v>
      </c>
      <c r="C220" t="s">
        <v>26</v>
      </c>
      <c r="D220">
        <v>3.8772000000000002</v>
      </c>
      <c r="E220">
        <v>25.79</v>
      </c>
      <c r="F220">
        <v>19.48</v>
      </c>
      <c r="G220">
        <v>14.8</v>
      </c>
      <c r="H220">
        <v>0.19</v>
      </c>
      <c r="I220">
        <v>79</v>
      </c>
      <c r="J220">
        <v>235.25</v>
      </c>
      <c r="K220">
        <v>57.72</v>
      </c>
      <c r="L220">
        <v>2.5</v>
      </c>
      <c r="M220">
        <v>77</v>
      </c>
      <c r="N220">
        <v>55.03</v>
      </c>
      <c r="O220">
        <v>29248.33</v>
      </c>
      <c r="P220">
        <v>271.76</v>
      </c>
      <c r="Q220">
        <v>3699.1</v>
      </c>
      <c r="R220">
        <v>132.56</v>
      </c>
      <c r="S220">
        <v>60.59</v>
      </c>
      <c r="T220">
        <v>35889.58</v>
      </c>
      <c r="U220">
        <v>0.46</v>
      </c>
      <c r="V220">
        <v>0.88</v>
      </c>
      <c r="W220">
        <v>0.28999999999999998</v>
      </c>
      <c r="X220">
        <v>2.21</v>
      </c>
      <c r="Y220">
        <v>1</v>
      </c>
      <c r="Z220">
        <v>10</v>
      </c>
    </row>
    <row r="221" spans="1:26" x14ac:dyDescent="0.25">
      <c r="A221">
        <v>7</v>
      </c>
      <c r="B221">
        <v>120</v>
      </c>
      <c r="C221" t="s">
        <v>26</v>
      </c>
      <c r="D221">
        <v>3.9813999999999998</v>
      </c>
      <c r="E221">
        <v>25.12</v>
      </c>
      <c r="F221">
        <v>19.22</v>
      </c>
      <c r="G221">
        <v>16.47</v>
      </c>
      <c r="H221">
        <v>0.21</v>
      </c>
      <c r="I221">
        <v>70</v>
      </c>
      <c r="J221">
        <v>235.68</v>
      </c>
      <c r="K221">
        <v>57.72</v>
      </c>
      <c r="L221">
        <v>2.75</v>
      </c>
      <c r="M221">
        <v>68</v>
      </c>
      <c r="N221">
        <v>55.21</v>
      </c>
      <c r="O221">
        <v>29301.439999999999</v>
      </c>
      <c r="P221">
        <v>264.07</v>
      </c>
      <c r="Q221">
        <v>3699</v>
      </c>
      <c r="R221">
        <v>123.85</v>
      </c>
      <c r="S221">
        <v>60.59</v>
      </c>
      <c r="T221">
        <v>31579.29</v>
      </c>
      <c r="U221">
        <v>0.49</v>
      </c>
      <c r="V221">
        <v>0.9</v>
      </c>
      <c r="W221">
        <v>0.27</v>
      </c>
      <c r="X221">
        <v>1.94</v>
      </c>
      <c r="Y221">
        <v>1</v>
      </c>
      <c r="Z221">
        <v>10</v>
      </c>
    </row>
    <row r="222" spans="1:26" x14ac:dyDescent="0.25">
      <c r="A222">
        <v>8</v>
      </c>
      <c r="B222">
        <v>120</v>
      </c>
      <c r="C222" t="s">
        <v>26</v>
      </c>
      <c r="D222">
        <v>4.0673000000000004</v>
      </c>
      <c r="E222">
        <v>24.59</v>
      </c>
      <c r="F222">
        <v>19.010000000000002</v>
      </c>
      <c r="G222">
        <v>18.100000000000001</v>
      </c>
      <c r="H222">
        <v>0.23</v>
      </c>
      <c r="I222">
        <v>63</v>
      </c>
      <c r="J222">
        <v>236.11</v>
      </c>
      <c r="K222">
        <v>57.72</v>
      </c>
      <c r="L222">
        <v>3</v>
      </c>
      <c r="M222">
        <v>61</v>
      </c>
      <c r="N222">
        <v>55.39</v>
      </c>
      <c r="O222">
        <v>29354.61</v>
      </c>
      <c r="P222">
        <v>256.70999999999998</v>
      </c>
      <c r="Q222">
        <v>3699.12</v>
      </c>
      <c r="R222">
        <v>116.65</v>
      </c>
      <c r="S222">
        <v>60.59</v>
      </c>
      <c r="T222">
        <v>28012.639999999999</v>
      </c>
      <c r="U222">
        <v>0.52</v>
      </c>
      <c r="V222">
        <v>0.91</v>
      </c>
      <c r="W222">
        <v>0.27</v>
      </c>
      <c r="X222">
        <v>1.73</v>
      </c>
      <c r="Y222">
        <v>1</v>
      </c>
      <c r="Z222">
        <v>10</v>
      </c>
    </row>
    <row r="223" spans="1:26" x14ac:dyDescent="0.25">
      <c r="A223">
        <v>9</v>
      </c>
      <c r="B223">
        <v>120</v>
      </c>
      <c r="C223" t="s">
        <v>26</v>
      </c>
      <c r="D223">
        <v>4.1748000000000003</v>
      </c>
      <c r="E223">
        <v>23.95</v>
      </c>
      <c r="F223">
        <v>18.690000000000001</v>
      </c>
      <c r="G223">
        <v>20.03</v>
      </c>
      <c r="H223">
        <v>0.24</v>
      </c>
      <c r="I223">
        <v>56</v>
      </c>
      <c r="J223">
        <v>236.54</v>
      </c>
      <c r="K223">
        <v>57.72</v>
      </c>
      <c r="L223">
        <v>3.25</v>
      </c>
      <c r="M223">
        <v>54</v>
      </c>
      <c r="N223">
        <v>55.57</v>
      </c>
      <c r="O223">
        <v>29407.85</v>
      </c>
      <c r="P223">
        <v>248.02</v>
      </c>
      <c r="Q223">
        <v>3698.8</v>
      </c>
      <c r="R223">
        <v>106.02</v>
      </c>
      <c r="S223">
        <v>60.59</v>
      </c>
      <c r="T223">
        <v>22734.36</v>
      </c>
      <c r="U223">
        <v>0.56999999999999995</v>
      </c>
      <c r="V223">
        <v>0.92</v>
      </c>
      <c r="W223">
        <v>0.26</v>
      </c>
      <c r="X223">
        <v>1.42</v>
      </c>
      <c r="Y223">
        <v>1</v>
      </c>
      <c r="Z223">
        <v>10</v>
      </c>
    </row>
    <row r="224" spans="1:26" x14ac:dyDescent="0.25">
      <c r="A224">
        <v>10</v>
      </c>
      <c r="B224">
        <v>120</v>
      </c>
      <c r="C224" t="s">
        <v>26</v>
      </c>
      <c r="D224">
        <v>4.2065999999999999</v>
      </c>
      <c r="E224">
        <v>23.77</v>
      </c>
      <c r="F224">
        <v>18.739999999999998</v>
      </c>
      <c r="G224">
        <v>22.05</v>
      </c>
      <c r="H224">
        <v>0.26</v>
      </c>
      <c r="I224">
        <v>51</v>
      </c>
      <c r="J224">
        <v>236.98</v>
      </c>
      <c r="K224">
        <v>57.72</v>
      </c>
      <c r="L224">
        <v>3.5</v>
      </c>
      <c r="M224">
        <v>49</v>
      </c>
      <c r="N224">
        <v>55.75</v>
      </c>
      <c r="O224">
        <v>29461.15</v>
      </c>
      <c r="P224">
        <v>243.91</v>
      </c>
      <c r="Q224">
        <v>3698.82</v>
      </c>
      <c r="R224">
        <v>109.41</v>
      </c>
      <c r="S224">
        <v>60.59</v>
      </c>
      <c r="T224">
        <v>24454.47</v>
      </c>
      <c r="U224">
        <v>0.55000000000000004</v>
      </c>
      <c r="V224">
        <v>0.92</v>
      </c>
      <c r="W224">
        <v>0.22</v>
      </c>
      <c r="X224">
        <v>1.46</v>
      </c>
      <c r="Y224">
        <v>1</v>
      </c>
      <c r="Z224">
        <v>10</v>
      </c>
    </row>
    <row r="225" spans="1:26" x14ac:dyDescent="0.25">
      <c r="A225">
        <v>11</v>
      </c>
      <c r="B225">
        <v>120</v>
      </c>
      <c r="C225" t="s">
        <v>26</v>
      </c>
      <c r="D225">
        <v>4.2508999999999997</v>
      </c>
      <c r="E225">
        <v>23.52</v>
      </c>
      <c r="F225">
        <v>18.670000000000002</v>
      </c>
      <c r="G225">
        <v>23.84</v>
      </c>
      <c r="H225">
        <v>0.28000000000000003</v>
      </c>
      <c r="I225">
        <v>47</v>
      </c>
      <c r="J225">
        <v>237.41</v>
      </c>
      <c r="K225">
        <v>57.72</v>
      </c>
      <c r="L225">
        <v>3.75</v>
      </c>
      <c r="M225">
        <v>45</v>
      </c>
      <c r="N225">
        <v>55.93</v>
      </c>
      <c r="O225">
        <v>29514.51</v>
      </c>
      <c r="P225">
        <v>238.98</v>
      </c>
      <c r="Q225">
        <v>3699.01</v>
      </c>
      <c r="R225">
        <v>106.44</v>
      </c>
      <c r="S225">
        <v>60.59</v>
      </c>
      <c r="T225">
        <v>22988.240000000002</v>
      </c>
      <c r="U225">
        <v>0.56999999999999995</v>
      </c>
      <c r="V225">
        <v>0.92</v>
      </c>
      <c r="W225">
        <v>0.24</v>
      </c>
      <c r="X225">
        <v>1.4</v>
      </c>
      <c r="Y225">
        <v>1</v>
      </c>
      <c r="Z225">
        <v>10</v>
      </c>
    </row>
    <row r="226" spans="1:26" x14ac:dyDescent="0.25">
      <c r="A226">
        <v>12</v>
      </c>
      <c r="B226">
        <v>120</v>
      </c>
      <c r="C226" t="s">
        <v>26</v>
      </c>
      <c r="D226">
        <v>4.3139000000000003</v>
      </c>
      <c r="E226">
        <v>23.18</v>
      </c>
      <c r="F226">
        <v>18.510000000000002</v>
      </c>
      <c r="G226">
        <v>25.83</v>
      </c>
      <c r="H226">
        <v>0.3</v>
      </c>
      <c r="I226">
        <v>43</v>
      </c>
      <c r="J226">
        <v>237.84</v>
      </c>
      <c r="K226">
        <v>57.72</v>
      </c>
      <c r="L226">
        <v>4</v>
      </c>
      <c r="M226">
        <v>41</v>
      </c>
      <c r="N226">
        <v>56.12</v>
      </c>
      <c r="O226">
        <v>29567.95</v>
      </c>
      <c r="P226">
        <v>231.78</v>
      </c>
      <c r="Q226">
        <v>3698.88</v>
      </c>
      <c r="R226">
        <v>101</v>
      </c>
      <c r="S226">
        <v>60.59</v>
      </c>
      <c r="T226">
        <v>20288.34</v>
      </c>
      <c r="U226">
        <v>0.6</v>
      </c>
      <c r="V226">
        <v>0.93</v>
      </c>
      <c r="W226">
        <v>0.23</v>
      </c>
      <c r="X226">
        <v>1.24</v>
      </c>
      <c r="Y226">
        <v>1</v>
      </c>
      <c r="Z226">
        <v>10</v>
      </c>
    </row>
    <row r="227" spans="1:26" x14ac:dyDescent="0.25">
      <c r="A227">
        <v>13</v>
      </c>
      <c r="B227">
        <v>120</v>
      </c>
      <c r="C227" t="s">
        <v>26</v>
      </c>
      <c r="D227">
        <v>4.3746999999999998</v>
      </c>
      <c r="E227">
        <v>22.86</v>
      </c>
      <c r="F227">
        <v>18.37</v>
      </c>
      <c r="G227">
        <v>28.27</v>
      </c>
      <c r="H227">
        <v>0.32</v>
      </c>
      <c r="I227">
        <v>39</v>
      </c>
      <c r="J227">
        <v>238.28</v>
      </c>
      <c r="K227">
        <v>57.72</v>
      </c>
      <c r="L227">
        <v>4.25</v>
      </c>
      <c r="M227">
        <v>37</v>
      </c>
      <c r="N227">
        <v>56.3</v>
      </c>
      <c r="O227">
        <v>29621.439999999999</v>
      </c>
      <c r="P227">
        <v>224.22</v>
      </c>
      <c r="Q227">
        <v>3699.03</v>
      </c>
      <c r="R227">
        <v>96.08</v>
      </c>
      <c r="S227">
        <v>60.59</v>
      </c>
      <c r="T227">
        <v>17848.18</v>
      </c>
      <c r="U227">
        <v>0.63</v>
      </c>
      <c r="V227">
        <v>0.94</v>
      </c>
      <c r="W227">
        <v>0.23</v>
      </c>
      <c r="X227">
        <v>1.0900000000000001</v>
      </c>
      <c r="Y227">
        <v>1</v>
      </c>
      <c r="Z227">
        <v>10</v>
      </c>
    </row>
    <row r="228" spans="1:26" x14ac:dyDescent="0.25">
      <c r="A228">
        <v>14</v>
      </c>
      <c r="B228">
        <v>120</v>
      </c>
      <c r="C228" t="s">
        <v>26</v>
      </c>
      <c r="D228">
        <v>4.4202000000000004</v>
      </c>
      <c r="E228">
        <v>22.62</v>
      </c>
      <c r="F228">
        <v>18.27</v>
      </c>
      <c r="G228">
        <v>30.46</v>
      </c>
      <c r="H228">
        <v>0.34</v>
      </c>
      <c r="I228">
        <v>36</v>
      </c>
      <c r="J228">
        <v>238.71</v>
      </c>
      <c r="K228">
        <v>57.72</v>
      </c>
      <c r="L228">
        <v>4.5</v>
      </c>
      <c r="M228">
        <v>33</v>
      </c>
      <c r="N228">
        <v>56.49</v>
      </c>
      <c r="O228">
        <v>29675.01</v>
      </c>
      <c r="P228">
        <v>218.61</v>
      </c>
      <c r="Q228">
        <v>3699.29</v>
      </c>
      <c r="R228">
        <v>93.07</v>
      </c>
      <c r="S228">
        <v>60.59</v>
      </c>
      <c r="T228">
        <v>16357.95</v>
      </c>
      <c r="U228">
        <v>0.65</v>
      </c>
      <c r="V228">
        <v>0.94</v>
      </c>
      <c r="W228">
        <v>0.22</v>
      </c>
      <c r="X228">
        <v>0.99</v>
      </c>
      <c r="Y228">
        <v>1</v>
      </c>
      <c r="Z228">
        <v>10</v>
      </c>
    </row>
    <row r="229" spans="1:26" x14ac:dyDescent="0.25">
      <c r="A229">
        <v>15</v>
      </c>
      <c r="B229">
        <v>120</v>
      </c>
      <c r="C229" t="s">
        <v>26</v>
      </c>
      <c r="D229">
        <v>4.4436999999999998</v>
      </c>
      <c r="E229">
        <v>22.5</v>
      </c>
      <c r="F229">
        <v>18.25</v>
      </c>
      <c r="G229">
        <v>32.200000000000003</v>
      </c>
      <c r="H229">
        <v>0.35</v>
      </c>
      <c r="I229">
        <v>34</v>
      </c>
      <c r="J229">
        <v>239.14</v>
      </c>
      <c r="K229">
        <v>57.72</v>
      </c>
      <c r="L229">
        <v>4.75</v>
      </c>
      <c r="M229">
        <v>20</v>
      </c>
      <c r="N229">
        <v>56.67</v>
      </c>
      <c r="O229">
        <v>29728.63</v>
      </c>
      <c r="P229">
        <v>213.88</v>
      </c>
      <c r="Q229">
        <v>3698.69</v>
      </c>
      <c r="R229">
        <v>91.68</v>
      </c>
      <c r="S229">
        <v>60.59</v>
      </c>
      <c r="T229">
        <v>15673.24</v>
      </c>
      <c r="U229">
        <v>0.66</v>
      </c>
      <c r="V229">
        <v>0.94</v>
      </c>
      <c r="W229">
        <v>0.24</v>
      </c>
      <c r="X229">
        <v>0.97</v>
      </c>
      <c r="Y229">
        <v>1</v>
      </c>
      <c r="Z229">
        <v>10</v>
      </c>
    </row>
    <row r="230" spans="1:26" x14ac:dyDescent="0.25">
      <c r="A230">
        <v>16</v>
      </c>
      <c r="B230">
        <v>120</v>
      </c>
      <c r="C230" t="s">
        <v>26</v>
      </c>
      <c r="D230">
        <v>4.4568000000000003</v>
      </c>
      <c r="E230">
        <v>22.44</v>
      </c>
      <c r="F230">
        <v>18.23</v>
      </c>
      <c r="G230">
        <v>33.14</v>
      </c>
      <c r="H230">
        <v>0.37</v>
      </c>
      <c r="I230">
        <v>33</v>
      </c>
      <c r="J230">
        <v>239.58</v>
      </c>
      <c r="K230">
        <v>57.72</v>
      </c>
      <c r="L230">
        <v>5</v>
      </c>
      <c r="M230">
        <v>7</v>
      </c>
      <c r="N230">
        <v>56.86</v>
      </c>
      <c r="O230">
        <v>29782.33</v>
      </c>
      <c r="P230">
        <v>210.3</v>
      </c>
      <c r="Q230">
        <v>3698.8</v>
      </c>
      <c r="R230">
        <v>90.54</v>
      </c>
      <c r="S230">
        <v>60.59</v>
      </c>
      <c r="T230">
        <v>15111.63</v>
      </c>
      <c r="U230">
        <v>0.67</v>
      </c>
      <c r="V230">
        <v>0.94</v>
      </c>
      <c r="W230">
        <v>0.25</v>
      </c>
      <c r="X230">
        <v>0.95</v>
      </c>
      <c r="Y230">
        <v>1</v>
      </c>
      <c r="Z230">
        <v>10</v>
      </c>
    </row>
    <row r="231" spans="1:26" x14ac:dyDescent="0.25">
      <c r="A231">
        <v>17</v>
      </c>
      <c r="B231">
        <v>120</v>
      </c>
      <c r="C231" t="s">
        <v>26</v>
      </c>
      <c r="D231">
        <v>4.4695</v>
      </c>
      <c r="E231">
        <v>22.37</v>
      </c>
      <c r="F231">
        <v>18.21</v>
      </c>
      <c r="G231">
        <v>34.14</v>
      </c>
      <c r="H231">
        <v>0.39</v>
      </c>
      <c r="I231">
        <v>32</v>
      </c>
      <c r="J231">
        <v>240.02</v>
      </c>
      <c r="K231">
        <v>57.72</v>
      </c>
      <c r="L231">
        <v>5.25</v>
      </c>
      <c r="M231">
        <v>0</v>
      </c>
      <c r="N231">
        <v>57.04</v>
      </c>
      <c r="O231">
        <v>29836.09</v>
      </c>
      <c r="P231">
        <v>210.2</v>
      </c>
      <c r="Q231">
        <v>3698.88</v>
      </c>
      <c r="R231">
        <v>89.62</v>
      </c>
      <c r="S231">
        <v>60.59</v>
      </c>
      <c r="T231">
        <v>14656.36</v>
      </c>
      <c r="U231">
        <v>0.68</v>
      </c>
      <c r="V231">
        <v>0.95</v>
      </c>
      <c r="W231">
        <v>0.26</v>
      </c>
      <c r="X231">
        <v>0.93</v>
      </c>
      <c r="Y231">
        <v>1</v>
      </c>
      <c r="Z231">
        <v>10</v>
      </c>
    </row>
    <row r="232" spans="1:26" x14ac:dyDescent="0.25">
      <c r="A232">
        <v>0</v>
      </c>
      <c r="B232">
        <v>145</v>
      </c>
      <c r="C232" t="s">
        <v>26</v>
      </c>
      <c r="D232">
        <v>1.9904999999999999</v>
      </c>
      <c r="E232">
        <v>50.24</v>
      </c>
      <c r="F232">
        <v>28.11</v>
      </c>
      <c r="G232">
        <v>4.74</v>
      </c>
      <c r="H232">
        <v>0.06</v>
      </c>
      <c r="I232">
        <v>356</v>
      </c>
      <c r="J232">
        <v>285.18</v>
      </c>
      <c r="K232">
        <v>61.2</v>
      </c>
      <c r="L232">
        <v>1</v>
      </c>
      <c r="M232">
        <v>354</v>
      </c>
      <c r="N232">
        <v>77.98</v>
      </c>
      <c r="O232">
        <v>35406.83</v>
      </c>
      <c r="P232">
        <v>489.2</v>
      </c>
      <c r="Q232">
        <v>3700.59</v>
      </c>
      <c r="R232">
        <v>415.41</v>
      </c>
      <c r="S232">
        <v>60.59</v>
      </c>
      <c r="T232">
        <v>175932.08</v>
      </c>
      <c r="U232">
        <v>0.15</v>
      </c>
      <c r="V232">
        <v>0.61</v>
      </c>
      <c r="W232">
        <v>0.74</v>
      </c>
      <c r="X232">
        <v>10.82</v>
      </c>
      <c r="Y232">
        <v>1</v>
      </c>
      <c r="Z232">
        <v>10</v>
      </c>
    </row>
    <row r="233" spans="1:26" x14ac:dyDescent="0.25">
      <c r="A233">
        <v>1</v>
      </c>
      <c r="B233">
        <v>145</v>
      </c>
      <c r="C233" t="s">
        <v>26</v>
      </c>
      <c r="D233">
        <v>2.4468000000000001</v>
      </c>
      <c r="E233">
        <v>40.869999999999997</v>
      </c>
      <c r="F233">
        <v>24.61</v>
      </c>
      <c r="G233">
        <v>5.98</v>
      </c>
      <c r="H233">
        <v>0.08</v>
      </c>
      <c r="I233">
        <v>247</v>
      </c>
      <c r="J233">
        <v>285.68</v>
      </c>
      <c r="K233">
        <v>61.2</v>
      </c>
      <c r="L233">
        <v>1.25</v>
      </c>
      <c r="M233">
        <v>245</v>
      </c>
      <c r="N233">
        <v>78.239999999999995</v>
      </c>
      <c r="O233">
        <v>35468.6</v>
      </c>
      <c r="P233">
        <v>424.51</v>
      </c>
      <c r="Q233">
        <v>3700.08</v>
      </c>
      <c r="R233">
        <v>300.64</v>
      </c>
      <c r="S233">
        <v>60.59</v>
      </c>
      <c r="T233">
        <v>119092.37</v>
      </c>
      <c r="U233">
        <v>0.2</v>
      </c>
      <c r="V233">
        <v>0.7</v>
      </c>
      <c r="W233">
        <v>0.55000000000000004</v>
      </c>
      <c r="X233">
        <v>7.33</v>
      </c>
      <c r="Y233">
        <v>1</v>
      </c>
      <c r="Z233">
        <v>10</v>
      </c>
    </row>
    <row r="234" spans="1:26" x14ac:dyDescent="0.25">
      <c r="A234">
        <v>2</v>
      </c>
      <c r="B234">
        <v>145</v>
      </c>
      <c r="C234" t="s">
        <v>26</v>
      </c>
      <c r="D234">
        <v>2.7808999999999999</v>
      </c>
      <c r="E234">
        <v>35.96</v>
      </c>
      <c r="F234">
        <v>22.82</v>
      </c>
      <c r="G234">
        <v>7.25</v>
      </c>
      <c r="H234">
        <v>0.09</v>
      </c>
      <c r="I234">
        <v>189</v>
      </c>
      <c r="J234">
        <v>286.19</v>
      </c>
      <c r="K234">
        <v>61.2</v>
      </c>
      <c r="L234">
        <v>1.5</v>
      </c>
      <c r="M234">
        <v>187</v>
      </c>
      <c r="N234">
        <v>78.489999999999995</v>
      </c>
      <c r="O234">
        <v>35530.47</v>
      </c>
      <c r="P234">
        <v>390.36</v>
      </c>
      <c r="Q234">
        <v>3700</v>
      </c>
      <c r="R234">
        <v>241.85</v>
      </c>
      <c r="S234">
        <v>60.59</v>
      </c>
      <c r="T234">
        <v>89986.3</v>
      </c>
      <c r="U234">
        <v>0.25</v>
      </c>
      <c r="V234">
        <v>0.75</v>
      </c>
      <c r="W234">
        <v>0.47</v>
      </c>
      <c r="X234">
        <v>5.54</v>
      </c>
      <c r="Y234">
        <v>1</v>
      </c>
      <c r="Z234">
        <v>10</v>
      </c>
    </row>
    <row r="235" spans="1:26" x14ac:dyDescent="0.25">
      <c r="A235">
        <v>3</v>
      </c>
      <c r="B235">
        <v>145</v>
      </c>
      <c r="C235" t="s">
        <v>26</v>
      </c>
      <c r="D235">
        <v>3.0358000000000001</v>
      </c>
      <c r="E235">
        <v>32.94</v>
      </c>
      <c r="F235">
        <v>21.75</v>
      </c>
      <c r="G235">
        <v>8.5299999999999994</v>
      </c>
      <c r="H235">
        <v>0.11</v>
      </c>
      <c r="I235">
        <v>153</v>
      </c>
      <c r="J235">
        <v>286.69</v>
      </c>
      <c r="K235">
        <v>61.2</v>
      </c>
      <c r="L235">
        <v>1.75</v>
      </c>
      <c r="M235">
        <v>151</v>
      </c>
      <c r="N235">
        <v>78.739999999999995</v>
      </c>
      <c r="O235">
        <v>35592.57</v>
      </c>
      <c r="P235">
        <v>368.59</v>
      </c>
      <c r="Q235">
        <v>3700.33</v>
      </c>
      <c r="R235">
        <v>206.59</v>
      </c>
      <c r="S235">
        <v>60.59</v>
      </c>
      <c r="T235">
        <v>72534.289999999994</v>
      </c>
      <c r="U235">
        <v>0.28999999999999998</v>
      </c>
      <c r="V235">
        <v>0.79</v>
      </c>
      <c r="W235">
        <v>0.41</v>
      </c>
      <c r="X235">
        <v>4.46</v>
      </c>
      <c r="Y235">
        <v>1</v>
      </c>
      <c r="Z235">
        <v>10</v>
      </c>
    </row>
    <row r="236" spans="1:26" x14ac:dyDescent="0.25">
      <c r="A236">
        <v>4</v>
      </c>
      <c r="B236">
        <v>145</v>
      </c>
      <c r="C236" t="s">
        <v>26</v>
      </c>
      <c r="D236">
        <v>3.2450999999999999</v>
      </c>
      <c r="E236">
        <v>30.82</v>
      </c>
      <c r="F236">
        <v>20.97</v>
      </c>
      <c r="G236">
        <v>9.83</v>
      </c>
      <c r="H236">
        <v>0.12</v>
      </c>
      <c r="I236">
        <v>128</v>
      </c>
      <c r="J236">
        <v>287.19</v>
      </c>
      <c r="K236">
        <v>61.2</v>
      </c>
      <c r="L236">
        <v>2</v>
      </c>
      <c r="M236">
        <v>126</v>
      </c>
      <c r="N236">
        <v>78.989999999999995</v>
      </c>
      <c r="O236">
        <v>35654.65</v>
      </c>
      <c r="P236">
        <v>352.27</v>
      </c>
      <c r="Q236">
        <v>3700.02</v>
      </c>
      <c r="R236">
        <v>181.01</v>
      </c>
      <c r="S236">
        <v>60.59</v>
      </c>
      <c r="T236">
        <v>59872.1</v>
      </c>
      <c r="U236">
        <v>0.33</v>
      </c>
      <c r="V236">
        <v>0.82</v>
      </c>
      <c r="W236">
        <v>0.37</v>
      </c>
      <c r="X236">
        <v>3.69</v>
      </c>
      <c r="Y236">
        <v>1</v>
      </c>
      <c r="Z236">
        <v>10</v>
      </c>
    </row>
    <row r="237" spans="1:26" x14ac:dyDescent="0.25">
      <c r="A237">
        <v>5</v>
      </c>
      <c r="B237">
        <v>145</v>
      </c>
      <c r="C237" t="s">
        <v>26</v>
      </c>
      <c r="D237">
        <v>3.4144000000000001</v>
      </c>
      <c r="E237">
        <v>29.29</v>
      </c>
      <c r="F237">
        <v>20.41</v>
      </c>
      <c r="G237">
        <v>11.13</v>
      </c>
      <c r="H237">
        <v>0.14000000000000001</v>
      </c>
      <c r="I237">
        <v>110</v>
      </c>
      <c r="J237">
        <v>287.7</v>
      </c>
      <c r="K237">
        <v>61.2</v>
      </c>
      <c r="L237">
        <v>2.25</v>
      </c>
      <c r="M237">
        <v>108</v>
      </c>
      <c r="N237">
        <v>79.25</v>
      </c>
      <c r="O237">
        <v>35716.83</v>
      </c>
      <c r="P237">
        <v>339.72</v>
      </c>
      <c r="Q237">
        <v>3699.08</v>
      </c>
      <c r="R237">
        <v>162.91999999999999</v>
      </c>
      <c r="S237">
        <v>60.59</v>
      </c>
      <c r="T237">
        <v>50915.95</v>
      </c>
      <c r="U237">
        <v>0.37</v>
      </c>
      <c r="V237">
        <v>0.84</v>
      </c>
      <c r="W237">
        <v>0.34</v>
      </c>
      <c r="X237">
        <v>3.13</v>
      </c>
      <c r="Y237">
        <v>1</v>
      </c>
      <c r="Z237">
        <v>10</v>
      </c>
    </row>
    <row r="238" spans="1:26" x14ac:dyDescent="0.25">
      <c r="A238">
        <v>6</v>
      </c>
      <c r="B238">
        <v>145</v>
      </c>
      <c r="C238" t="s">
        <v>26</v>
      </c>
      <c r="D238">
        <v>3.5575000000000001</v>
      </c>
      <c r="E238">
        <v>28.11</v>
      </c>
      <c r="F238">
        <v>19.989999999999998</v>
      </c>
      <c r="G238">
        <v>12.49</v>
      </c>
      <c r="H238">
        <v>0.15</v>
      </c>
      <c r="I238">
        <v>96</v>
      </c>
      <c r="J238">
        <v>288.2</v>
      </c>
      <c r="K238">
        <v>61.2</v>
      </c>
      <c r="L238">
        <v>2.5</v>
      </c>
      <c r="M238">
        <v>94</v>
      </c>
      <c r="N238">
        <v>79.5</v>
      </c>
      <c r="O238">
        <v>35779.11</v>
      </c>
      <c r="P238">
        <v>329.57</v>
      </c>
      <c r="Q238">
        <v>3699.16</v>
      </c>
      <c r="R238">
        <v>148.97</v>
      </c>
      <c r="S238">
        <v>60.59</v>
      </c>
      <c r="T238">
        <v>44008.49</v>
      </c>
      <c r="U238">
        <v>0.41</v>
      </c>
      <c r="V238">
        <v>0.86</v>
      </c>
      <c r="W238">
        <v>0.31</v>
      </c>
      <c r="X238">
        <v>2.71</v>
      </c>
      <c r="Y238">
        <v>1</v>
      </c>
      <c r="Z238">
        <v>10</v>
      </c>
    </row>
    <row r="239" spans="1:26" x14ac:dyDescent="0.25">
      <c r="A239">
        <v>7</v>
      </c>
      <c r="B239">
        <v>145</v>
      </c>
      <c r="C239" t="s">
        <v>26</v>
      </c>
      <c r="D239">
        <v>3.6739999999999999</v>
      </c>
      <c r="E239">
        <v>27.22</v>
      </c>
      <c r="F239">
        <v>19.690000000000001</v>
      </c>
      <c r="G239">
        <v>13.9</v>
      </c>
      <c r="H239">
        <v>0.17</v>
      </c>
      <c r="I239">
        <v>85</v>
      </c>
      <c r="J239">
        <v>288.70999999999998</v>
      </c>
      <c r="K239">
        <v>61.2</v>
      </c>
      <c r="L239">
        <v>2.75</v>
      </c>
      <c r="M239">
        <v>83</v>
      </c>
      <c r="N239">
        <v>79.760000000000005</v>
      </c>
      <c r="O239">
        <v>35841.5</v>
      </c>
      <c r="P239">
        <v>321.51</v>
      </c>
      <c r="Q239">
        <v>3699.18</v>
      </c>
      <c r="R239">
        <v>139.13999999999999</v>
      </c>
      <c r="S239">
        <v>60.59</v>
      </c>
      <c r="T239">
        <v>39151.5</v>
      </c>
      <c r="U239">
        <v>0.44</v>
      </c>
      <c r="V239">
        <v>0.87</v>
      </c>
      <c r="W239">
        <v>0.3</v>
      </c>
      <c r="X239">
        <v>2.41</v>
      </c>
      <c r="Y239">
        <v>1</v>
      </c>
      <c r="Z239">
        <v>10</v>
      </c>
    </row>
    <row r="240" spans="1:26" x14ac:dyDescent="0.25">
      <c r="A240">
        <v>8</v>
      </c>
      <c r="B240">
        <v>145</v>
      </c>
      <c r="C240" t="s">
        <v>26</v>
      </c>
      <c r="D240">
        <v>3.7681</v>
      </c>
      <c r="E240">
        <v>26.54</v>
      </c>
      <c r="F240">
        <v>19.440000000000001</v>
      </c>
      <c r="G240">
        <v>15.15</v>
      </c>
      <c r="H240">
        <v>0.18</v>
      </c>
      <c r="I240">
        <v>77</v>
      </c>
      <c r="J240">
        <v>289.20999999999998</v>
      </c>
      <c r="K240">
        <v>61.2</v>
      </c>
      <c r="L240">
        <v>3</v>
      </c>
      <c r="M240">
        <v>75</v>
      </c>
      <c r="N240">
        <v>80.02</v>
      </c>
      <c r="O240">
        <v>35903.99</v>
      </c>
      <c r="P240">
        <v>314.27999999999997</v>
      </c>
      <c r="Q240">
        <v>3699.01</v>
      </c>
      <c r="R240">
        <v>131.21</v>
      </c>
      <c r="S240">
        <v>60.59</v>
      </c>
      <c r="T240">
        <v>35226.269999999997</v>
      </c>
      <c r="U240">
        <v>0.46</v>
      </c>
      <c r="V240">
        <v>0.89</v>
      </c>
      <c r="W240">
        <v>0.28000000000000003</v>
      </c>
      <c r="X240">
        <v>2.16</v>
      </c>
      <c r="Y240">
        <v>1</v>
      </c>
      <c r="Z240">
        <v>10</v>
      </c>
    </row>
    <row r="241" spans="1:26" x14ac:dyDescent="0.25">
      <c r="A241">
        <v>9</v>
      </c>
      <c r="B241">
        <v>145</v>
      </c>
      <c r="C241" t="s">
        <v>26</v>
      </c>
      <c r="D241">
        <v>3.8668999999999998</v>
      </c>
      <c r="E241">
        <v>25.86</v>
      </c>
      <c r="F241">
        <v>19.190000000000001</v>
      </c>
      <c r="G241">
        <v>16.690000000000001</v>
      </c>
      <c r="H241">
        <v>0.2</v>
      </c>
      <c r="I241">
        <v>69</v>
      </c>
      <c r="J241">
        <v>289.72000000000003</v>
      </c>
      <c r="K241">
        <v>61.2</v>
      </c>
      <c r="L241">
        <v>3.25</v>
      </c>
      <c r="M241">
        <v>67</v>
      </c>
      <c r="N241">
        <v>80.27</v>
      </c>
      <c r="O241">
        <v>35966.589999999997</v>
      </c>
      <c r="P241">
        <v>307.01</v>
      </c>
      <c r="Q241">
        <v>3698.91</v>
      </c>
      <c r="R241">
        <v>122.95</v>
      </c>
      <c r="S241">
        <v>60.59</v>
      </c>
      <c r="T241">
        <v>31135.3</v>
      </c>
      <c r="U241">
        <v>0.49</v>
      </c>
      <c r="V241">
        <v>0.9</v>
      </c>
      <c r="W241">
        <v>0.27</v>
      </c>
      <c r="X241">
        <v>1.92</v>
      </c>
      <c r="Y241">
        <v>1</v>
      </c>
      <c r="Z241">
        <v>10</v>
      </c>
    </row>
    <row r="242" spans="1:26" x14ac:dyDescent="0.25">
      <c r="A242">
        <v>10</v>
      </c>
      <c r="B242">
        <v>145</v>
      </c>
      <c r="C242" t="s">
        <v>26</v>
      </c>
      <c r="D242">
        <v>3.9436</v>
      </c>
      <c r="E242">
        <v>25.36</v>
      </c>
      <c r="F242">
        <v>19.010000000000002</v>
      </c>
      <c r="G242">
        <v>18.11</v>
      </c>
      <c r="H242">
        <v>0.21</v>
      </c>
      <c r="I242">
        <v>63</v>
      </c>
      <c r="J242">
        <v>290.23</v>
      </c>
      <c r="K242">
        <v>61.2</v>
      </c>
      <c r="L242">
        <v>3.5</v>
      </c>
      <c r="M242">
        <v>61</v>
      </c>
      <c r="N242">
        <v>80.53</v>
      </c>
      <c r="O242">
        <v>36029.29</v>
      </c>
      <c r="P242">
        <v>301.04000000000002</v>
      </c>
      <c r="Q242">
        <v>3699.22</v>
      </c>
      <c r="R242">
        <v>117.05</v>
      </c>
      <c r="S242">
        <v>60.59</v>
      </c>
      <c r="T242">
        <v>28214.91</v>
      </c>
      <c r="U242">
        <v>0.52</v>
      </c>
      <c r="V242">
        <v>0.91</v>
      </c>
      <c r="W242">
        <v>0.26</v>
      </c>
      <c r="X242">
        <v>1.73</v>
      </c>
      <c r="Y242">
        <v>1</v>
      </c>
      <c r="Z242">
        <v>10</v>
      </c>
    </row>
    <row r="243" spans="1:26" x14ac:dyDescent="0.25">
      <c r="A243">
        <v>11</v>
      </c>
      <c r="B243">
        <v>145</v>
      </c>
      <c r="C243" t="s">
        <v>26</v>
      </c>
      <c r="D243">
        <v>4.0170000000000003</v>
      </c>
      <c r="E243">
        <v>24.89</v>
      </c>
      <c r="F243">
        <v>18.82</v>
      </c>
      <c r="G243">
        <v>19.47</v>
      </c>
      <c r="H243">
        <v>0.23</v>
      </c>
      <c r="I243">
        <v>58</v>
      </c>
      <c r="J243">
        <v>290.74</v>
      </c>
      <c r="K243">
        <v>61.2</v>
      </c>
      <c r="L243">
        <v>3.75</v>
      </c>
      <c r="M243">
        <v>56</v>
      </c>
      <c r="N243">
        <v>80.790000000000006</v>
      </c>
      <c r="O243">
        <v>36092.1</v>
      </c>
      <c r="P243">
        <v>294.48</v>
      </c>
      <c r="Q243">
        <v>3698.88</v>
      </c>
      <c r="R243">
        <v>110.36</v>
      </c>
      <c r="S243">
        <v>60.59</v>
      </c>
      <c r="T243">
        <v>24895.25</v>
      </c>
      <c r="U243">
        <v>0.55000000000000004</v>
      </c>
      <c r="V243">
        <v>0.92</v>
      </c>
      <c r="W243">
        <v>0.26</v>
      </c>
      <c r="X243">
        <v>1.54</v>
      </c>
      <c r="Y243">
        <v>1</v>
      </c>
      <c r="Z243">
        <v>10</v>
      </c>
    </row>
    <row r="244" spans="1:26" x14ac:dyDescent="0.25">
      <c r="A244">
        <v>12</v>
      </c>
      <c r="B244">
        <v>145</v>
      </c>
      <c r="C244" t="s">
        <v>26</v>
      </c>
      <c r="D244">
        <v>4.1067999999999998</v>
      </c>
      <c r="E244">
        <v>24.35</v>
      </c>
      <c r="F244">
        <v>18.54</v>
      </c>
      <c r="G244">
        <v>20.99</v>
      </c>
      <c r="H244">
        <v>0.24</v>
      </c>
      <c r="I244">
        <v>53</v>
      </c>
      <c r="J244">
        <v>291.25</v>
      </c>
      <c r="K244">
        <v>61.2</v>
      </c>
      <c r="L244">
        <v>4</v>
      </c>
      <c r="M244">
        <v>51</v>
      </c>
      <c r="N244">
        <v>81.05</v>
      </c>
      <c r="O244">
        <v>36155.019999999997</v>
      </c>
      <c r="P244">
        <v>286.49</v>
      </c>
      <c r="Q244">
        <v>3698.97</v>
      </c>
      <c r="R244">
        <v>101.75</v>
      </c>
      <c r="S244">
        <v>60.59</v>
      </c>
      <c r="T244">
        <v>20617.13</v>
      </c>
      <c r="U244">
        <v>0.6</v>
      </c>
      <c r="V244">
        <v>0.93</v>
      </c>
      <c r="W244">
        <v>0.23</v>
      </c>
      <c r="X244">
        <v>1.27</v>
      </c>
      <c r="Y244">
        <v>1</v>
      </c>
      <c r="Z244">
        <v>10</v>
      </c>
    </row>
    <row r="245" spans="1:26" x14ac:dyDescent="0.25">
      <c r="A245">
        <v>13</v>
      </c>
      <c r="B245">
        <v>145</v>
      </c>
      <c r="C245" t="s">
        <v>26</v>
      </c>
      <c r="D245">
        <v>4.0852000000000004</v>
      </c>
      <c r="E245">
        <v>24.48</v>
      </c>
      <c r="F245">
        <v>18.84</v>
      </c>
      <c r="G245">
        <v>22.6</v>
      </c>
      <c r="H245">
        <v>0.26</v>
      </c>
      <c r="I245">
        <v>50</v>
      </c>
      <c r="J245">
        <v>291.76</v>
      </c>
      <c r="K245">
        <v>61.2</v>
      </c>
      <c r="L245">
        <v>4.25</v>
      </c>
      <c r="M245">
        <v>48</v>
      </c>
      <c r="N245">
        <v>81.31</v>
      </c>
      <c r="O245">
        <v>36218.04</v>
      </c>
      <c r="P245">
        <v>288.99</v>
      </c>
      <c r="Q245">
        <v>3698.69</v>
      </c>
      <c r="R245">
        <v>112.08</v>
      </c>
      <c r="S245">
        <v>60.59</v>
      </c>
      <c r="T245">
        <v>25794.92</v>
      </c>
      <c r="U245">
        <v>0.54</v>
      </c>
      <c r="V245">
        <v>0.91</v>
      </c>
      <c r="W245">
        <v>0.24</v>
      </c>
      <c r="X245">
        <v>1.56</v>
      </c>
      <c r="Y245">
        <v>1</v>
      </c>
      <c r="Z245">
        <v>10</v>
      </c>
    </row>
    <row r="246" spans="1:26" x14ac:dyDescent="0.25">
      <c r="A246">
        <v>14</v>
      </c>
      <c r="B246">
        <v>145</v>
      </c>
      <c r="C246" t="s">
        <v>26</v>
      </c>
      <c r="D246">
        <v>4.1577000000000002</v>
      </c>
      <c r="E246">
        <v>24.05</v>
      </c>
      <c r="F246">
        <v>18.62</v>
      </c>
      <c r="G246">
        <v>24.29</v>
      </c>
      <c r="H246">
        <v>0.27</v>
      </c>
      <c r="I246">
        <v>46</v>
      </c>
      <c r="J246">
        <v>292.27</v>
      </c>
      <c r="K246">
        <v>61.2</v>
      </c>
      <c r="L246">
        <v>4.5</v>
      </c>
      <c r="M246">
        <v>44</v>
      </c>
      <c r="N246">
        <v>81.569999999999993</v>
      </c>
      <c r="O246">
        <v>36281.160000000003</v>
      </c>
      <c r="P246">
        <v>281.73</v>
      </c>
      <c r="Q246">
        <v>3699.06</v>
      </c>
      <c r="R246">
        <v>104.7</v>
      </c>
      <c r="S246">
        <v>60.59</v>
      </c>
      <c r="T246">
        <v>22123.99</v>
      </c>
      <c r="U246">
        <v>0.57999999999999996</v>
      </c>
      <c r="V246">
        <v>0.92</v>
      </c>
      <c r="W246">
        <v>0.24</v>
      </c>
      <c r="X246">
        <v>1.35</v>
      </c>
      <c r="Y246">
        <v>1</v>
      </c>
      <c r="Z246">
        <v>10</v>
      </c>
    </row>
    <row r="247" spans="1:26" x14ac:dyDescent="0.25">
      <c r="A247">
        <v>15</v>
      </c>
      <c r="B247">
        <v>145</v>
      </c>
      <c r="C247" t="s">
        <v>26</v>
      </c>
      <c r="D247">
        <v>4.2081</v>
      </c>
      <c r="E247">
        <v>23.76</v>
      </c>
      <c r="F247">
        <v>18.5</v>
      </c>
      <c r="G247">
        <v>25.81</v>
      </c>
      <c r="H247">
        <v>0.28999999999999998</v>
      </c>
      <c r="I247">
        <v>43</v>
      </c>
      <c r="J247">
        <v>292.79000000000002</v>
      </c>
      <c r="K247">
        <v>61.2</v>
      </c>
      <c r="L247">
        <v>4.75</v>
      </c>
      <c r="M247">
        <v>41</v>
      </c>
      <c r="N247">
        <v>81.84</v>
      </c>
      <c r="O247">
        <v>36344.400000000001</v>
      </c>
      <c r="P247">
        <v>276.56</v>
      </c>
      <c r="Q247">
        <v>3699.01</v>
      </c>
      <c r="R247">
        <v>100.55</v>
      </c>
      <c r="S247">
        <v>60.59</v>
      </c>
      <c r="T247">
        <v>20067.18</v>
      </c>
      <c r="U247">
        <v>0.6</v>
      </c>
      <c r="V247">
        <v>0.93</v>
      </c>
      <c r="W247">
        <v>0.23</v>
      </c>
      <c r="X247">
        <v>1.22</v>
      </c>
      <c r="Y247">
        <v>1</v>
      </c>
      <c r="Z247">
        <v>10</v>
      </c>
    </row>
    <row r="248" spans="1:26" x14ac:dyDescent="0.25">
      <c r="A248">
        <v>16</v>
      </c>
      <c r="B248">
        <v>145</v>
      </c>
      <c r="C248" t="s">
        <v>26</v>
      </c>
      <c r="D248">
        <v>4.2537000000000003</v>
      </c>
      <c r="E248">
        <v>23.51</v>
      </c>
      <c r="F248">
        <v>18.399999999999999</v>
      </c>
      <c r="G248">
        <v>27.61</v>
      </c>
      <c r="H248">
        <v>0.3</v>
      </c>
      <c r="I248">
        <v>40</v>
      </c>
      <c r="J248">
        <v>293.3</v>
      </c>
      <c r="K248">
        <v>61.2</v>
      </c>
      <c r="L248">
        <v>5</v>
      </c>
      <c r="M248">
        <v>38</v>
      </c>
      <c r="N248">
        <v>82.1</v>
      </c>
      <c r="O248">
        <v>36407.75</v>
      </c>
      <c r="P248">
        <v>271.35000000000002</v>
      </c>
      <c r="Q248">
        <v>3698.97</v>
      </c>
      <c r="R248">
        <v>97.29</v>
      </c>
      <c r="S248">
        <v>60.59</v>
      </c>
      <c r="T248">
        <v>18451.32</v>
      </c>
      <c r="U248">
        <v>0.62</v>
      </c>
      <c r="V248">
        <v>0.94</v>
      </c>
      <c r="W248">
        <v>0.23</v>
      </c>
      <c r="X248">
        <v>1.1299999999999999</v>
      </c>
      <c r="Y248">
        <v>1</v>
      </c>
      <c r="Z248">
        <v>10</v>
      </c>
    </row>
    <row r="249" spans="1:26" x14ac:dyDescent="0.25">
      <c r="A249">
        <v>17</v>
      </c>
      <c r="B249">
        <v>145</v>
      </c>
      <c r="C249" t="s">
        <v>26</v>
      </c>
      <c r="D249">
        <v>4.2831999999999999</v>
      </c>
      <c r="E249">
        <v>23.35</v>
      </c>
      <c r="F249">
        <v>18.350000000000001</v>
      </c>
      <c r="G249">
        <v>28.97</v>
      </c>
      <c r="H249">
        <v>0.32</v>
      </c>
      <c r="I249">
        <v>38</v>
      </c>
      <c r="J249">
        <v>293.81</v>
      </c>
      <c r="K249">
        <v>61.2</v>
      </c>
      <c r="L249">
        <v>5.25</v>
      </c>
      <c r="M249">
        <v>36</v>
      </c>
      <c r="N249">
        <v>82.36</v>
      </c>
      <c r="O249">
        <v>36471.199999999997</v>
      </c>
      <c r="P249">
        <v>266.79000000000002</v>
      </c>
      <c r="Q249">
        <v>3698.89</v>
      </c>
      <c r="R249">
        <v>95.61</v>
      </c>
      <c r="S249">
        <v>60.59</v>
      </c>
      <c r="T249">
        <v>17619.400000000001</v>
      </c>
      <c r="U249">
        <v>0.63</v>
      </c>
      <c r="V249">
        <v>0.94</v>
      </c>
      <c r="W249">
        <v>0.22</v>
      </c>
      <c r="X249">
        <v>1.07</v>
      </c>
      <c r="Y249">
        <v>1</v>
      </c>
      <c r="Z249">
        <v>10</v>
      </c>
    </row>
    <row r="250" spans="1:26" x14ac:dyDescent="0.25">
      <c r="A250">
        <v>18</v>
      </c>
      <c r="B250">
        <v>145</v>
      </c>
      <c r="C250" t="s">
        <v>26</v>
      </c>
      <c r="D250">
        <v>4.3125999999999998</v>
      </c>
      <c r="E250">
        <v>23.19</v>
      </c>
      <c r="F250">
        <v>18.3</v>
      </c>
      <c r="G250">
        <v>30.5</v>
      </c>
      <c r="H250">
        <v>0.33</v>
      </c>
      <c r="I250">
        <v>36</v>
      </c>
      <c r="J250">
        <v>294.33</v>
      </c>
      <c r="K250">
        <v>61.2</v>
      </c>
      <c r="L250">
        <v>5.5</v>
      </c>
      <c r="M250">
        <v>34</v>
      </c>
      <c r="N250">
        <v>82.63</v>
      </c>
      <c r="O250">
        <v>36534.76</v>
      </c>
      <c r="P250">
        <v>262.61</v>
      </c>
      <c r="Q250">
        <v>3699.02</v>
      </c>
      <c r="R250">
        <v>93.86</v>
      </c>
      <c r="S250">
        <v>60.59</v>
      </c>
      <c r="T250">
        <v>16756.07</v>
      </c>
      <c r="U250">
        <v>0.65</v>
      </c>
      <c r="V250">
        <v>0.94</v>
      </c>
      <c r="W250">
        <v>0.22</v>
      </c>
      <c r="X250">
        <v>1.02</v>
      </c>
      <c r="Y250">
        <v>1</v>
      </c>
      <c r="Z250">
        <v>10</v>
      </c>
    </row>
    <row r="251" spans="1:26" x14ac:dyDescent="0.25">
      <c r="A251">
        <v>19</v>
      </c>
      <c r="B251">
        <v>145</v>
      </c>
      <c r="C251" t="s">
        <v>26</v>
      </c>
      <c r="D251">
        <v>4.3621999999999996</v>
      </c>
      <c r="E251">
        <v>22.92</v>
      </c>
      <c r="F251">
        <v>18.2</v>
      </c>
      <c r="G251">
        <v>33.090000000000003</v>
      </c>
      <c r="H251">
        <v>0.35</v>
      </c>
      <c r="I251">
        <v>33</v>
      </c>
      <c r="J251">
        <v>294.83999999999997</v>
      </c>
      <c r="K251">
        <v>61.2</v>
      </c>
      <c r="L251">
        <v>5.75</v>
      </c>
      <c r="M251">
        <v>31</v>
      </c>
      <c r="N251">
        <v>82.9</v>
      </c>
      <c r="O251">
        <v>36598.44</v>
      </c>
      <c r="P251">
        <v>256.76</v>
      </c>
      <c r="Q251">
        <v>3698.83</v>
      </c>
      <c r="R251">
        <v>90.6</v>
      </c>
      <c r="S251">
        <v>60.59</v>
      </c>
      <c r="T251">
        <v>15138.89</v>
      </c>
      <c r="U251">
        <v>0.67</v>
      </c>
      <c r="V251">
        <v>0.95</v>
      </c>
      <c r="W251">
        <v>0.22</v>
      </c>
      <c r="X251">
        <v>0.92</v>
      </c>
      <c r="Y251">
        <v>1</v>
      </c>
      <c r="Z251">
        <v>10</v>
      </c>
    </row>
    <row r="252" spans="1:26" x14ac:dyDescent="0.25">
      <c r="A252">
        <v>20</v>
      </c>
      <c r="B252">
        <v>145</v>
      </c>
      <c r="C252" t="s">
        <v>26</v>
      </c>
      <c r="D252">
        <v>4.3978000000000002</v>
      </c>
      <c r="E252">
        <v>22.74</v>
      </c>
      <c r="F252">
        <v>18.12</v>
      </c>
      <c r="G252">
        <v>35.07</v>
      </c>
      <c r="H252">
        <v>0.36</v>
      </c>
      <c r="I252">
        <v>31</v>
      </c>
      <c r="J252">
        <v>295.36</v>
      </c>
      <c r="K252">
        <v>61.2</v>
      </c>
      <c r="L252">
        <v>6</v>
      </c>
      <c r="M252">
        <v>29</v>
      </c>
      <c r="N252">
        <v>83.16</v>
      </c>
      <c r="O252">
        <v>36662.22</v>
      </c>
      <c r="P252">
        <v>251.32</v>
      </c>
      <c r="Q252">
        <v>3698.67</v>
      </c>
      <c r="R252">
        <v>88.16</v>
      </c>
      <c r="S252">
        <v>60.59</v>
      </c>
      <c r="T252">
        <v>13930.67</v>
      </c>
      <c r="U252">
        <v>0.69</v>
      </c>
      <c r="V252">
        <v>0.95</v>
      </c>
      <c r="W252">
        <v>0.21</v>
      </c>
      <c r="X252">
        <v>0.84</v>
      </c>
      <c r="Y252">
        <v>1</v>
      </c>
      <c r="Z252">
        <v>10</v>
      </c>
    </row>
    <row r="253" spans="1:26" x14ac:dyDescent="0.25">
      <c r="A253">
        <v>21</v>
      </c>
      <c r="B253">
        <v>145</v>
      </c>
      <c r="C253" t="s">
        <v>26</v>
      </c>
      <c r="D253">
        <v>4.4122000000000003</v>
      </c>
      <c r="E253">
        <v>22.66</v>
      </c>
      <c r="F253">
        <v>18.100000000000001</v>
      </c>
      <c r="G253">
        <v>36.200000000000003</v>
      </c>
      <c r="H253">
        <v>0.38</v>
      </c>
      <c r="I253">
        <v>30</v>
      </c>
      <c r="J253">
        <v>295.88</v>
      </c>
      <c r="K253">
        <v>61.2</v>
      </c>
      <c r="L253">
        <v>6.25</v>
      </c>
      <c r="M253">
        <v>25</v>
      </c>
      <c r="N253">
        <v>83.43</v>
      </c>
      <c r="O253">
        <v>36726.120000000003</v>
      </c>
      <c r="P253">
        <v>247.66</v>
      </c>
      <c r="Q253">
        <v>3698.86</v>
      </c>
      <c r="R253">
        <v>87.2</v>
      </c>
      <c r="S253">
        <v>60.59</v>
      </c>
      <c r="T253">
        <v>13453.6</v>
      </c>
      <c r="U253">
        <v>0.69</v>
      </c>
      <c r="V253">
        <v>0.95</v>
      </c>
      <c r="W253">
        <v>0.22</v>
      </c>
      <c r="X253">
        <v>0.82</v>
      </c>
      <c r="Y253">
        <v>1</v>
      </c>
      <c r="Z253">
        <v>10</v>
      </c>
    </row>
    <row r="254" spans="1:26" x14ac:dyDescent="0.25">
      <c r="A254">
        <v>22</v>
      </c>
      <c r="B254">
        <v>145</v>
      </c>
      <c r="C254" t="s">
        <v>26</v>
      </c>
      <c r="D254">
        <v>4.4442000000000004</v>
      </c>
      <c r="E254">
        <v>22.5</v>
      </c>
      <c r="F254">
        <v>18.04</v>
      </c>
      <c r="G254">
        <v>38.659999999999997</v>
      </c>
      <c r="H254">
        <v>0.39</v>
      </c>
      <c r="I254">
        <v>28</v>
      </c>
      <c r="J254">
        <v>296.39999999999998</v>
      </c>
      <c r="K254">
        <v>61.2</v>
      </c>
      <c r="L254">
        <v>6.5</v>
      </c>
      <c r="M254">
        <v>20</v>
      </c>
      <c r="N254">
        <v>83.7</v>
      </c>
      <c r="O254">
        <v>36790.129999999997</v>
      </c>
      <c r="P254">
        <v>242.78</v>
      </c>
      <c r="Q254">
        <v>3698.83</v>
      </c>
      <c r="R254">
        <v>85.25</v>
      </c>
      <c r="S254">
        <v>60.59</v>
      </c>
      <c r="T254">
        <v>12489.39</v>
      </c>
      <c r="U254">
        <v>0.71</v>
      </c>
      <c r="V254">
        <v>0.95</v>
      </c>
      <c r="W254">
        <v>0.22</v>
      </c>
      <c r="X254">
        <v>0.77</v>
      </c>
      <c r="Y254">
        <v>1</v>
      </c>
      <c r="Z254">
        <v>10</v>
      </c>
    </row>
    <row r="255" spans="1:26" x14ac:dyDescent="0.25">
      <c r="A255">
        <v>23</v>
      </c>
      <c r="B255">
        <v>145</v>
      </c>
      <c r="C255" t="s">
        <v>26</v>
      </c>
      <c r="D255">
        <v>4.4427000000000003</v>
      </c>
      <c r="E255">
        <v>22.51</v>
      </c>
      <c r="F255">
        <v>18.05</v>
      </c>
      <c r="G255">
        <v>38.68</v>
      </c>
      <c r="H255">
        <v>0.4</v>
      </c>
      <c r="I255">
        <v>28</v>
      </c>
      <c r="J255">
        <v>296.92</v>
      </c>
      <c r="K255">
        <v>61.2</v>
      </c>
      <c r="L255">
        <v>6.75</v>
      </c>
      <c r="M255">
        <v>10</v>
      </c>
      <c r="N255">
        <v>83.97</v>
      </c>
      <c r="O255">
        <v>36854.25</v>
      </c>
      <c r="P255">
        <v>240.55</v>
      </c>
      <c r="Q255">
        <v>3698.85</v>
      </c>
      <c r="R255">
        <v>85</v>
      </c>
      <c r="S255">
        <v>60.59</v>
      </c>
      <c r="T255">
        <v>12364.1</v>
      </c>
      <c r="U255">
        <v>0.71</v>
      </c>
      <c r="V255">
        <v>0.95</v>
      </c>
      <c r="W255">
        <v>0.23</v>
      </c>
      <c r="X255">
        <v>0.77</v>
      </c>
      <c r="Y255">
        <v>1</v>
      </c>
      <c r="Z255">
        <v>10</v>
      </c>
    </row>
    <row r="256" spans="1:26" x14ac:dyDescent="0.25">
      <c r="A256">
        <v>24</v>
      </c>
      <c r="B256">
        <v>145</v>
      </c>
      <c r="C256" t="s">
        <v>26</v>
      </c>
      <c r="D256">
        <v>4.4565999999999999</v>
      </c>
      <c r="E256">
        <v>22.44</v>
      </c>
      <c r="F256">
        <v>18.03</v>
      </c>
      <c r="G256">
        <v>40.08</v>
      </c>
      <c r="H256">
        <v>0.42</v>
      </c>
      <c r="I256">
        <v>27</v>
      </c>
      <c r="J256">
        <v>297.44</v>
      </c>
      <c r="K256">
        <v>61.2</v>
      </c>
      <c r="L256">
        <v>7</v>
      </c>
      <c r="M256">
        <v>1</v>
      </c>
      <c r="N256">
        <v>84.24</v>
      </c>
      <c r="O256">
        <v>36918.480000000003</v>
      </c>
      <c r="P256">
        <v>239.55</v>
      </c>
      <c r="Q256">
        <v>3699.01</v>
      </c>
      <c r="R256">
        <v>84.21</v>
      </c>
      <c r="S256">
        <v>60.59</v>
      </c>
      <c r="T256">
        <v>11973.67</v>
      </c>
      <c r="U256">
        <v>0.72</v>
      </c>
      <c r="V256">
        <v>0.95</v>
      </c>
      <c r="W256">
        <v>0.24</v>
      </c>
      <c r="X256">
        <v>0.76</v>
      </c>
      <c r="Y256">
        <v>1</v>
      </c>
      <c r="Z256">
        <v>10</v>
      </c>
    </row>
    <row r="257" spans="1:26" x14ac:dyDescent="0.25">
      <c r="A257">
        <v>25</v>
      </c>
      <c r="B257">
        <v>145</v>
      </c>
      <c r="C257" t="s">
        <v>26</v>
      </c>
      <c r="D257">
        <v>4.4561999999999999</v>
      </c>
      <c r="E257">
        <v>22.44</v>
      </c>
      <c r="F257">
        <v>18.04</v>
      </c>
      <c r="G257">
        <v>40.08</v>
      </c>
      <c r="H257">
        <v>0.43</v>
      </c>
      <c r="I257">
        <v>27</v>
      </c>
      <c r="J257">
        <v>297.95999999999998</v>
      </c>
      <c r="K257">
        <v>61.2</v>
      </c>
      <c r="L257">
        <v>7.25</v>
      </c>
      <c r="M257">
        <v>0</v>
      </c>
      <c r="N257">
        <v>84.51</v>
      </c>
      <c r="O257">
        <v>36982.83</v>
      </c>
      <c r="P257">
        <v>239.87</v>
      </c>
      <c r="Q257">
        <v>3698.82</v>
      </c>
      <c r="R257">
        <v>84.28</v>
      </c>
      <c r="S257">
        <v>60.59</v>
      </c>
      <c r="T257">
        <v>12008.25</v>
      </c>
      <c r="U257">
        <v>0.72</v>
      </c>
      <c r="V257">
        <v>0.95</v>
      </c>
      <c r="W257">
        <v>0.24</v>
      </c>
      <c r="X257">
        <v>0.76</v>
      </c>
      <c r="Y257">
        <v>1</v>
      </c>
      <c r="Z257">
        <v>10</v>
      </c>
    </row>
    <row r="258" spans="1:26" x14ac:dyDescent="0.25">
      <c r="A258">
        <v>0</v>
      </c>
      <c r="B258">
        <v>65</v>
      </c>
      <c r="C258" t="s">
        <v>26</v>
      </c>
      <c r="D258">
        <v>3.5337999999999998</v>
      </c>
      <c r="E258">
        <v>28.3</v>
      </c>
      <c r="F258">
        <v>21.84</v>
      </c>
      <c r="G258">
        <v>8.35</v>
      </c>
      <c r="H258">
        <v>0.13</v>
      </c>
      <c r="I258">
        <v>157</v>
      </c>
      <c r="J258">
        <v>133.21</v>
      </c>
      <c r="K258">
        <v>46.47</v>
      </c>
      <c r="L258">
        <v>1</v>
      </c>
      <c r="M258">
        <v>155</v>
      </c>
      <c r="N258">
        <v>20.75</v>
      </c>
      <c r="O258">
        <v>16663.419999999998</v>
      </c>
      <c r="P258">
        <v>216.12</v>
      </c>
      <c r="Q258">
        <v>3699.63</v>
      </c>
      <c r="R258">
        <v>209.87</v>
      </c>
      <c r="S258">
        <v>60.59</v>
      </c>
      <c r="T258">
        <v>74153.14</v>
      </c>
      <c r="U258">
        <v>0.28999999999999998</v>
      </c>
      <c r="V258">
        <v>0.79</v>
      </c>
      <c r="W258">
        <v>0.41</v>
      </c>
      <c r="X258">
        <v>4.5599999999999996</v>
      </c>
      <c r="Y258">
        <v>1</v>
      </c>
      <c r="Z258">
        <v>10</v>
      </c>
    </row>
    <row r="259" spans="1:26" x14ac:dyDescent="0.25">
      <c r="A259">
        <v>1</v>
      </c>
      <c r="B259">
        <v>65</v>
      </c>
      <c r="C259" t="s">
        <v>26</v>
      </c>
      <c r="D259">
        <v>3.8805000000000001</v>
      </c>
      <c r="E259">
        <v>25.77</v>
      </c>
      <c r="F259">
        <v>20.51</v>
      </c>
      <c r="G259">
        <v>10.89</v>
      </c>
      <c r="H259">
        <v>0.17</v>
      </c>
      <c r="I259">
        <v>113</v>
      </c>
      <c r="J259">
        <v>133.55000000000001</v>
      </c>
      <c r="K259">
        <v>46.47</v>
      </c>
      <c r="L259">
        <v>1.25</v>
      </c>
      <c r="M259">
        <v>111</v>
      </c>
      <c r="N259">
        <v>20.83</v>
      </c>
      <c r="O259">
        <v>16704.7</v>
      </c>
      <c r="P259">
        <v>194.62</v>
      </c>
      <c r="Q259">
        <v>3699.26</v>
      </c>
      <c r="R259">
        <v>166.01</v>
      </c>
      <c r="S259">
        <v>60.59</v>
      </c>
      <c r="T259">
        <v>52443.26</v>
      </c>
      <c r="U259">
        <v>0.36</v>
      </c>
      <c r="V259">
        <v>0.84</v>
      </c>
      <c r="W259">
        <v>0.35</v>
      </c>
      <c r="X259">
        <v>3.23</v>
      </c>
      <c r="Y259">
        <v>1</v>
      </c>
      <c r="Z259">
        <v>10</v>
      </c>
    </row>
    <row r="260" spans="1:26" x14ac:dyDescent="0.25">
      <c r="A260">
        <v>2</v>
      </c>
      <c r="B260">
        <v>65</v>
      </c>
      <c r="C260" t="s">
        <v>26</v>
      </c>
      <c r="D260">
        <v>4.1167999999999996</v>
      </c>
      <c r="E260">
        <v>24.29</v>
      </c>
      <c r="F260">
        <v>19.739999999999998</v>
      </c>
      <c r="G260">
        <v>13.62</v>
      </c>
      <c r="H260">
        <v>0.2</v>
      </c>
      <c r="I260">
        <v>87</v>
      </c>
      <c r="J260">
        <v>133.88</v>
      </c>
      <c r="K260">
        <v>46.47</v>
      </c>
      <c r="L260">
        <v>1.5</v>
      </c>
      <c r="M260">
        <v>85</v>
      </c>
      <c r="N260">
        <v>20.91</v>
      </c>
      <c r="O260">
        <v>16746.009999999998</v>
      </c>
      <c r="P260">
        <v>178.8</v>
      </c>
      <c r="Q260">
        <v>3699.24</v>
      </c>
      <c r="R260">
        <v>140.97999999999999</v>
      </c>
      <c r="S260">
        <v>60.59</v>
      </c>
      <c r="T260">
        <v>40062.49</v>
      </c>
      <c r="U260">
        <v>0.43</v>
      </c>
      <c r="V260">
        <v>0.87</v>
      </c>
      <c r="W260">
        <v>0.3</v>
      </c>
      <c r="X260">
        <v>2.46</v>
      </c>
      <c r="Y260">
        <v>1</v>
      </c>
      <c r="Z260">
        <v>10</v>
      </c>
    </row>
    <row r="261" spans="1:26" x14ac:dyDescent="0.25">
      <c r="A261">
        <v>3</v>
      </c>
      <c r="B261">
        <v>65</v>
      </c>
      <c r="C261" t="s">
        <v>26</v>
      </c>
      <c r="D261">
        <v>4.3007999999999997</v>
      </c>
      <c r="E261">
        <v>23.25</v>
      </c>
      <c r="F261">
        <v>19.190000000000001</v>
      </c>
      <c r="G261">
        <v>16.690000000000001</v>
      </c>
      <c r="H261">
        <v>0.23</v>
      </c>
      <c r="I261">
        <v>69</v>
      </c>
      <c r="J261">
        <v>134.22</v>
      </c>
      <c r="K261">
        <v>46.47</v>
      </c>
      <c r="L261">
        <v>1.75</v>
      </c>
      <c r="M261">
        <v>65</v>
      </c>
      <c r="N261">
        <v>21</v>
      </c>
      <c r="O261">
        <v>16787.349999999999</v>
      </c>
      <c r="P261">
        <v>164.64</v>
      </c>
      <c r="Q261">
        <v>3699.11</v>
      </c>
      <c r="R261">
        <v>122.85</v>
      </c>
      <c r="S261">
        <v>60.59</v>
      </c>
      <c r="T261">
        <v>31083.61</v>
      </c>
      <c r="U261">
        <v>0.49</v>
      </c>
      <c r="V261">
        <v>0.9</v>
      </c>
      <c r="W261">
        <v>0.28000000000000003</v>
      </c>
      <c r="X261">
        <v>1.91</v>
      </c>
      <c r="Y261">
        <v>1</v>
      </c>
      <c r="Z261">
        <v>10</v>
      </c>
    </row>
    <row r="262" spans="1:26" x14ac:dyDescent="0.25">
      <c r="A262">
        <v>4</v>
      </c>
      <c r="B262">
        <v>65</v>
      </c>
      <c r="C262" t="s">
        <v>26</v>
      </c>
      <c r="D262">
        <v>4.3948999999999998</v>
      </c>
      <c r="E262">
        <v>22.75</v>
      </c>
      <c r="F262">
        <v>18.97</v>
      </c>
      <c r="G262">
        <v>19.29</v>
      </c>
      <c r="H262">
        <v>0.26</v>
      </c>
      <c r="I262">
        <v>59</v>
      </c>
      <c r="J262">
        <v>134.55000000000001</v>
      </c>
      <c r="K262">
        <v>46.47</v>
      </c>
      <c r="L262">
        <v>2</v>
      </c>
      <c r="M262">
        <v>14</v>
      </c>
      <c r="N262">
        <v>21.09</v>
      </c>
      <c r="O262">
        <v>16828.84</v>
      </c>
      <c r="P262">
        <v>155.41999999999999</v>
      </c>
      <c r="Q262">
        <v>3698.82</v>
      </c>
      <c r="R262">
        <v>113.76</v>
      </c>
      <c r="S262">
        <v>60.59</v>
      </c>
      <c r="T262">
        <v>26588.93</v>
      </c>
      <c r="U262">
        <v>0.53</v>
      </c>
      <c r="V262">
        <v>0.91</v>
      </c>
      <c r="W262">
        <v>0.31</v>
      </c>
      <c r="X262">
        <v>1.69</v>
      </c>
      <c r="Y262">
        <v>1</v>
      </c>
      <c r="Z262">
        <v>10</v>
      </c>
    </row>
    <row r="263" spans="1:26" x14ac:dyDescent="0.25">
      <c r="A263">
        <v>5</v>
      </c>
      <c r="B263">
        <v>65</v>
      </c>
      <c r="C263" t="s">
        <v>26</v>
      </c>
      <c r="D263">
        <v>4.4009999999999998</v>
      </c>
      <c r="E263">
        <v>22.72</v>
      </c>
      <c r="F263">
        <v>18.96</v>
      </c>
      <c r="G263">
        <v>19.62</v>
      </c>
      <c r="H263">
        <v>0.28999999999999998</v>
      </c>
      <c r="I263">
        <v>58</v>
      </c>
      <c r="J263">
        <v>134.88999999999999</v>
      </c>
      <c r="K263">
        <v>46.47</v>
      </c>
      <c r="L263">
        <v>2.25</v>
      </c>
      <c r="M263">
        <v>0</v>
      </c>
      <c r="N263">
        <v>21.17</v>
      </c>
      <c r="O263">
        <v>16870.25</v>
      </c>
      <c r="P263">
        <v>154.94999999999999</v>
      </c>
      <c r="Q263">
        <v>3698.99</v>
      </c>
      <c r="R263">
        <v>113.21</v>
      </c>
      <c r="S263">
        <v>60.59</v>
      </c>
      <c r="T263">
        <v>26320.75</v>
      </c>
      <c r="U263">
        <v>0.54</v>
      </c>
      <c r="V263">
        <v>0.91</v>
      </c>
      <c r="W263">
        <v>0.33</v>
      </c>
      <c r="X263">
        <v>1.69</v>
      </c>
      <c r="Y263">
        <v>1</v>
      </c>
      <c r="Z263">
        <v>10</v>
      </c>
    </row>
    <row r="264" spans="1:26" x14ac:dyDescent="0.25">
      <c r="A264">
        <v>0</v>
      </c>
      <c r="B264">
        <v>130</v>
      </c>
      <c r="C264" t="s">
        <v>26</v>
      </c>
      <c r="D264">
        <v>2.2385999999999999</v>
      </c>
      <c r="E264">
        <v>44.67</v>
      </c>
      <c r="F264">
        <v>26.66</v>
      </c>
      <c r="G264">
        <v>5.14</v>
      </c>
      <c r="H264">
        <v>7.0000000000000007E-2</v>
      </c>
      <c r="I264">
        <v>311</v>
      </c>
      <c r="J264">
        <v>252.85</v>
      </c>
      <c r="K264">
        <v>59.19</v>
      </c>
      <c r="L264">
        <v>1</v>
      </c>
      <c r="M264">
        <v>309</v>
      </c>
      <c r="N264">
        <v>62.65</v>
      </c>
      <c r="O264">
        <v>31418.63</v>
      </c>
      <c r="P264">
        <v>427.86</v>
      </c>
      <c r="Q264">
        <v>3701.04</v>
      </c>
      <c r="R264">
        <v>367.7</v>
      </c>
      <c r="S264">
        <v>60.59</v>
      </c>
      <c r="T264">
        <v>152301.51</v>
      </c>
      <c r="U264">
        <v>0.16</v>
      </c>
      <c r="V264">
        <v>0.65</v>
      </c>
      <c r="W264">
        <v>0.66</v>
      </c>
      <c r="X264">
        <v>9.3699999999999992</v>
      </c>
      <c r="Y264">
        <v>1</v>
      </c>
      <c r="Z264">
        <v>10</v>
      </c>
    </row>
    <row r="265" spans="1:26" x14ac:dyDescent="0.25">
      <c r="A265">
        <v>1</v>
      </c>
      <c r="B265">
        <v>130</v>
      </c>
      <c r="C265" t="s">
        <v>26</v>
      </c>
      <c r="D265">
        <v>2.6848999999999998</v>
      </c>
      <c r="E265">
        <v>37.25</v>
      </c>
      <c r="F265">
        <v>23.73</v>
      </c>
      <c r="G265">
        <v>6.5</v>
      </c>
      <c r="H265">
        <v>0.09</v>
      </c>
      <c r="I265">
        <v>219</v>
      </c>
      <c r="J265">
        <v>253.3</v>
      </c>
      <c r="K265">
        <v>59.19</v>
      </c>
      <c r="L265">
        <v>1.25</v>
      </c>
      <c r="M265">
        <v>217</v>
      </c>
      <c r="N265">
        <v>62.86</v>
      </c>
      <c r="O265">
        <v>31474.5</v>
      </c>
      <c r="P265">
        <v>376.7</v>
      </c>
      <c r="Q265">
        <v>3700.22</v>
      </c>
      <c r="R265">
        <v>271.77999999999997</v>
      </c>
      <c r="S265">
        <v>60.59</v>
      </c>
      <c r="T265">
        <v>104800.81</v>
      </c>
      <c r="U265">
        <v>0.22</v>
      </c>
      <c r="V265">
        <v>0.73</v>
      </c>
      <c r="W265">
        <v>0.51</v>
      </c>
      <c r="X265">
        <v>6.45</v>
      </c>
      <c r="Y265">
        <v>1</v>
      </c>
      <c r="Z265">
        <v>10</v>
      </c>
    </row>
    <row r="266" spans="1:26" x14ac:dyDescent="0.25">
      <c r="A266">
        <v>2</v>
      </c>
      <c r="B266">
        <v>130</v>
      </c>
      <c r="C266" t="s">
        <v>26</v>
      </c>
      <c r="D266">
        <v>3.0152999999999999</v>
      </c>
      <c r="E266">
        <v>33.159999999999997</v>
      </c>
      <c r="F266">
        <v>22.15</v>
      </c>
      <c r="G266">
        <v>7.91</v>
      </c>
      <c r="H266">
        <v>0.11</v>
      </c>
      <c r="I266">
        <v>168</v>
      </c>
      <c r="J266">
        <v>253.75</v>
      </c>
      <c r="K266">
        <v>59.19</v>
      </c>
      <c r="L266">
        <v>1.5</v>
      </c>
      <c r="M266">
        <v>166</v>
      </c>
      <c r="N266">
        <v>63.06</v>
      </c>
      <c r="O266">
        <v>31530.44</v>
      </c>
      <c r="P266">
        <v>347.57</v>
      </c>
      <c r="Q266">
        <v>3699.43</v>
      </c>
      <c r="R266">
        <v>219.57</v>
      </c>
      <c r="S266">
        <v>60.59</v>
      </c>
      <c r="T266">
        <v>78949.16</v>
      </c>
      <c r="U266">
        <v>0.28000000000000003</v>
      </c>
      <c r="V266">
        <v>0.78</v>
      </c>
      <c r="W266">
        <v>0.43</v>
      </c>
      <c r="X266">
        <v>4.87</v>
      </c>
      <c r="Y266">
        <v>1</v>
      </c>
      <c r="Z266">
        <v>10</v>
      </c>
    </row>
    <row r="267" spans="1:26" x14ac:dyDescent="0.25">
      <c r="A267">
        <v>3</v>
      </c>
      <c r="B267">
        <v>130</v>
      </c>
      <c r="C267" t="s">
        <v>26</v>
      </c>
      <c r="D267">
        <v>3.2515999999999998</v>
      </c>
      <c r="E267">
        <v>30.75</v>
      </c>
      <c r="F267">
        <v>21.25</v>
      </c>
      <c r="G267">
        <v>9.31</v>
      </c>
      <c r="H267">
        <v>0.12</v>
      </c>
      <c r="I267">
        <v>137</v>
      </c>
      <c r="J267">
        <v>254.21</v>
      </c>
      <c r="K267">
        <v>59.19</v>
      </c>
      <c r="L267">
        <v>1.75</v>
      </c>
      <c r="M267">
        <v>135</v>
      </c>
      <c r="N267">
        <v>63.26</v>
      </c>
      <c r="O267">
        <v>31586.46</v>
      </c>
      <c r="P267">
        <v>329.89</v>
      </c>
      <c r="Q267">
        <v>3699.26</v>
      </c>
      <c r="R267">
        <v>190.32</v>
      </c>
      <c r="S267">
        <v>60.59</v>
      </c>
      <c r="T267">
        <v>64480.19</v>
      </c>
      <c r="U267">
        <v>0.32</v>
      </c>
      <c r="V267">
        <v>0.81</v>
      </c>
      <c r="W267">
        <v>0.39</v>
      </c>
      <c r="X267">
        <v>3.97</v>
      </c>
      <c r="Y267">
        <v>1</v>
      </c>
      <c r="Z267">
        <v>10</v>
      </c>
    </row>
    <row r="268" spans="1:26" x14ac:dyDescent="0.25">
      <c r="A268">
        <v>4</v>
      </c>
      <c r="B268">
        <v>130</v>
      </c>
      <c r="C268" t="s">
        <v>26</v>
      </c>
      <c r="D268">
        <v>3.4485000000000001</v>
      </c>
      <c r="E268">
        <v>29</v>
      </c>
      <c r="F268">
        <v>20.57</v>
      </c>
      <c r="G268">
        <v>10.73</v>
      </c>
      <c r="H268">
        <v>0.14000000000000001</v>
      </c>
      <c r="I268">
        <v>115</v>
      </c>
      <c r="J268">
        <v>254.66</v>
      </c>
      <c r="K268">
        <v>59.19</v>
      </c>
      <c r="L268">
        <v>2</v>
      </c>
      <c r="M268">
        <v>113</v>
      </c>
      <c r="N268">
        <v>63.47</v>
      </c>
      <c r="O268">
        <v>31642.55</v>
      </c>
      <c r="P268">
        <v>315.77</v>
      </c>
      <c r="Q268">
        <v>3699.23</v>
      </c>
      <c r="R268">
        <v>168.1</v>
      </c>
      <c r="S268">
        <v>60.59</v>
      </c>
      <c r="T268">
        <v>53481.43</v>
      </c>
      <c r="U268">
        <v>0.36</v>
      </c>
      <c r="V268">
        <v>0.84</v>
      </c>
      <c r="W268">
        <v>0.35</v>
      </c>
      <c r="X268">
        <v>3.29</v>
      </c>
      <c r="Y268">
        <v>1</v>
      </c>
      <c r="Z268">
        <v>10</v>
      </c>
    </row>
    <row r="269" spans="1:26" x14ac:dyDescent="0.25">
      <c r="A269">
        <v>5</v>
      </c>
      <c r="B269">
        <v>130</v>
      </c>
      <c r="C269" t="s">
        <v>26</v>
      </c>
      <c r="D269">
        <v>3.6059000000000001</v>
      </c>
      <c r="E269">
        <v>27.73</v>
      </c>
      <c r="F269">
        <v>20.09</v>
      </c>
      <c r="G269">
        <v>12.17</v>
      </c>
      <c r="H269">
        <v>0.16</v>
      </c>
      <c r="I269">
        <v>99</v>
      </c>
      <c r="J269">
        <v>255.12</v>
      </c>
      <c r="K269">
        <v>59.19</v>
      </c>
      <c r="L269">
        <v>2.25</v>
      </c>
      <c r="M269">
        <v>97</v>
      </c>
      <c r="N269">
        <v>63.67</v>
      </c>
      <c r="O269">
        <v>31698.720000000001</v>
      </c>
      <c r="P269">
        <v>304.66000000000003</v>
      </c>
      <c r="Q269">
        <v>3699.17</v>
      </c>
      <c r="R269">
        <v>152.13999999999999</v>
      </c>
      <c r="S269">
        <v>60.59</v>
      </c>
      <c r="T269">
        <v>45578.39</v>
      </c>
      <c r="U269">
        <v>0.4</v>
      </c>
      <c r="V269">
        <v>0.86</v>
      </c>
      <c r="W269">
        <v>0.33</v>
      </c>
      <c r="X269">
        <v>2.81</v>
      </c>
      <c r="Y269">
        <v>1</v>
      </c>
      <c r="Z269">
        <v>10</v>
      </c>
    </row>
    <row r="270" spans="1:26" x14ac:dyDescent="0.25">
      <c r="A270">
        <v>6</v>
      </c>
      <c r="B270">
        <v>130</v>
      </c>
      <c r="C270" t="s">
        <v>26</v>
      </c>
      <c r="D270">
        <v>3.742</v>
      </c>
      <c r="E270">
        <v>26.72</v>
      </c>
      <c r="F270">
        <v>19.71</v>
      </c>
      <c r="G270">
        <v>13.75</v>
      </c>
      <c r="H270">
        <v>0.17</v>
      </c>
      <c r="I270">
        <v>86</v>
      </c>
      <c r="J270">
        <v>255.57</v>
      </c>
      <c r="K270">
        <v>59.19</v>
      </c>
      <c r="L270">
        <v>2.5</v>
      </c>
      <c r="M270">
        <v>84</v>
      </c>
      <c r="N270">
        <v>63.88</v>
      </c>
      <c r="O270">
        <v>31754.97</v>
      </c>
      <c r="P270">
        <v>295.07</v>
      </c>
      <c r="Q270">
        <v>3699.06</v>
      </c>
      <c r="R270">
        <v>140.13</v>
      </c>
      <c r="S270">
        <v>60.59</v>
      </c>
      <c r="T270">
        <v>39641.75</v>
      </c>
      <c r="U270">
        <v>0.43</v>
      </c>
      <c r="V270">
        <v>0.87</v>
      </c>
      <c r="W270">
        <v>0.3</v>
      </c>
      <c r="X270">
        <v>2.44</v>
      </c>
      <c r="Y270">
        <v>1</v>
      </c>
      <c r="Z270">
        <v>10</v>
      </c>
    </row>
    <row r="271" spans="1:26" x14ac:dyDescent="0.25">
      <c r="A271">
        <v>7</v>
      </c>
      <c r="B271">
        <v>130</v>
      </c>
      <c r="C271" t="s">
        <v>26</v>
      </c>
      <c r="D271">
        <v>3.8553999999999999</v>
      </c>
      <c r="E271">
        <v>25.94</v>
      </c>
      <c r="F271">
        <v>19.420000000000002</v>
      </c>
      <c r="G271">
        <v>15.33</v>
      </c>
      <c r="H271">
        <v>0.19</v>
      </c>
      <c r="I271">
        <v>76</v>
      </c>
      <c r="J271">
        <v>256.02999999999997</v>
      </c>
      <c r="K271">
        <v>59.19</v>
      </c>
      <c r="L271">
        <v>2.75</v>
      </c>
      <c r="M271">
        <v>74</v>
      </c>
      <c r="N271">
        <v>64.09</v>
      </c>
      <c r="O271">
        <v>31811.29</v>
      </c>
      <c r="P271">
        <v>286.83999999999997</v>
      </c>
      <c r="Q271">
        <v>3698.91</v>
      </c>
      <c r="R271">
        <v>130.4</v>
      </c>
      <c r="S271">
        <v>60.59</v>
      </c>
      <c r="T271">
        <v>34824.71</v>
      </c>
      <c r="U271">
        <v>0.46</v>
      </c>
      <c r="V271">
        <v>0.89</v>
      </c>
      <c r="W271">
        <v>0.28000000000000003</v>
      </c>
      <c r="X271">
        <v>2.14</v>
      </c>
      <c r="Y271">
        <v>1</v>
      </c>
      <c r="Z271">
        <v>10</v>
      </c>
    </row>
    <row r="272" spans="1:26" x14ac:dyDescent="0.25">
      <c r="A272">
        <v>8</v>
      </c>
      <c r="B272">
        <v>130</v>
      </c>
      <c r="C272" t="s">
        <v>26</v>
      </c>
      <c r="D272">
        <v>3.9533999999999998</v>
      </c>
      <c r="E272">
        <v>25.29</v>
      </c>
      <c r="F272">
        <v>19.16</v>
      </c>
      <c r="G272">
        <v>16.91</v>
      </c>
      <c r="H272">
        <v>0.21</v>
      </c>
      <c r="I272">
        <v>68</v>
      </c>
      <c r="J272">
        <v>256.49</v>
      </c>
      <c r="K272">
        <v>59.19</v>
      </c>
      <c r="L272">
        <v>3</v>
      </c>
      <c r="M272">
        <v>66</v>
      </c>
      <c r="N272">
        <v>64.290000000000006</v>
      </c>
      <c r="O272">
        <v>31867.69</v>
      </c>
      <c r="P272">
        <v>279.52</v>
      </c>
      <c r="Q272">
        <v>3699.03</v>
      </c>
      <c r="R272">
        <v>122.22</v>
      </c>
      <c r="S272">
        <v>60.59</v>
      </c>
      <c r="T272">
        <v>30775.53</v>
      </c>
      <c r="U272">
        <v>0.5</v>
      </c>
      <c r="V272">
        <v>0.9</v>
      </c>
      <c r="W272">
        <v>0.27</v>
      </c>
      <c r="X272">
        <v>1.89</v>
      </c>
      <c r="Y272">
        <v>1</v>
      </c>
      <c r="Z272">
        <v>10</v>
      </c>
    </row>
    <row r="273" spans="1:26" x14ac:dyDescent="0.25">
      <c r="A273">
        <v>9</v>
      </c>
      <c r="B273">
        <v>130</v>
      </c>
      <c r="C273" t="s">
        <v>26</v>
      </c>
      <c r="D273">
        <v>4.0293000000000001</v>
      </c>
      <c r="E273">
        <v>24.82</v>
      </c>
      <c r="F273">
        <v>18.98</v>
      </c>
      <c r="G273">
        <v>18.37</v>
      </c>
      <c r="H273">
        <v>0.23</v>
      </c>
      <c r="I273">
        <v>62</v>
      </c>
      <c r="J273">
        <v>256.95</v>
      </c>
      <c r="K273">
        <v>59.19</v>
      </c>
      <c r="L273">
        <v>3.25</v>
      </c>
      <c r="M273">
        <v>60</v>
      </c>
      <c r="N273">
        <v>64.5</v>
      </c>
      <c r="O273">
        <v>31924.29</v>
      </c>
      <c r="P273">
        <v>273.16000000000003</v>
      </c>
      <c r="Q273">
        <v>3699.2</v>
      </c>
      <c r="R273">
        <v>115.88</v>
      </c>
      <c r="S273">
        <v>60.59</v>
      </c>
      <c r="T273">
        <v>27634.48</v>
      </c>
      <c r="U273">
        <v>0.52</v>
      </c>
      <c r="V273">
        <v>0.91</v>
      </c>
      <c r="W273">
        <v>0.27</v>
      </c>
      <c r="X273">
        <v>1.7</v>
      </c>
      <c r="Y273">
        <v>1</v>
      </c>
      <c r="Z273">
        <v>10</v>
      </c>
    </row>
    <row r="274" spans="1:26" x14ac:dyDescent="0.25">
      <c r="A274">
        <v>10</v>
      </c>
      <c r="B274">
        <v>130</v>
      </c>
      <c r="C274" t="s">
        <v>26</v>
      </c>
      <c r="D274">
        <v>4.1493000000000002</v>
      </c>
      <c r="E274">
        <v>24.1</v>
      </c>
      <c r="F274">
        <v>18.61</v>
      </c>
      <c r="G274">
        <v>20.3</v>
      </c>
      <c r="H274">
        <v>0.24</v>
      </c>
      <c r="I274">
        <v>55</v>
      </c>
      <c r="J274">
        <v>257.41000000000003</v>
      </c>
      <c r="K274">
        <v>59.19</v>
      </c>
      <c r="L274">
        <v>3.5</v>
      </c>
      <c r="M274">
        <v>53</v>
      </c>
      <c r="N274">
        <v>64.709999999999994</v>
      </c>
      <c r="O274">
        <v>31980.84</v>
      </c>
      <c r="P274">
        <v>263.05</v>
      </c>
      <c r="Q274">
        <v>3698.8</v>
      </c>
      <c r="R274">
        <v>103.22</v>
      </c>
      <c r="S274">
        <v>60.59</v>
      </c>
      <c r="T274">
        <v>21341.9</v>
      </c>
      <c r="U274">
        <v>0.59</v>
      </c>
      <c r="V274">
        <v>0.93</v>
      </c>
      <c r="W274">
        <v>0.25</v>
      </c>
      <c r="X274">
        <v>1.33</v>
      </c>
      <c r="Y274">
        <v>1</v>
      </c>
      <c r="Z274">
        <v>10</v>
      </c>
    </row>
    <row r="275" spans="1:26" x14ac:dyDescent="0.25">
      <c r="A275">
        <v>11</v>
      </c>
      <c r="B275">
        <v>130</v>
      </c>
      <c r="C275" t="s">
        <v>26</v>
      </c>
      <c r="D275">
        <v>4.1608000000000001</v>
      </c>
      <c r="E275">
        <v>24.03</v>
      </c>
      <c r="F275">
        <v>18.739999999999998</v>
      </c>
      <c r="G275">
        <v>22.04</v>
      </c>
      <c r="H275">
        <v>0.26</v>
      </c>
      <c r="I275">
        <v>51</v>
      </c>
      <c r="J275">
        <v>257.86</v>
      </c>
      <c r="K275">
        <v>59.19</v>
      </c>
      <c r="L275">
        <v>3.75</v>
      </c>
      <c r="M275">
        <v>49</v>
      </c>
      <c r="N275">
        <v>64.92</v>
      </c>
      <c r="O275">
        <v>32037.48</v>
      </c>
      <c r="P275">
        <v>261.29000000000002</v>
      </c>
      <c r="Q275">
        <v>3698.95</v>
      </c>
      <c r="R275">
        <v>109.36</v>
      </c>
      <c r="S275">
        <v>60.59</v>
      </c>
      <c r="T275">
        <v>24430.02</v>
      </c>
      <c r="U275">
        <v>0.55000000000000004</v>
      </c>
      <c r="V275">
        <v>0.92</v>
      </c>
      <c r="W275">
        <v>0.21</v>
      </c>
      <c r="X275">
        <v>1.46</v>
      </c>
      <c r="Y275">
        <v>1</v>
      </c>
      <c r="Z275">
        <v>10</v>
      </c>
    </row>
    <row r="276" spans="1:26" x14ac:dyDescent="0.25">
      <c r="A276">
        <v>12</v>
      </c>
      <c r="B276">
        <v>130</v>
      </c>
      <c r="C276" t="s">
        <v>26</v>
      </c>
      <c r="D276">
        <v>4.1786000000000003</v>
      </c>
      <c r="E276">
        <v>23.93</v>
      </c>
      <c r="F276">
        <v>18.78</v>
      </c>
      <c r="G276">
        <v>23.48</v>
      </c>
      <c r="H276">
        <v>0.28000000000000003</v>
      </c>
      <c r="I276">
        <v>48</v>
      </c>
      <c r="J276">
        <v>258.32</v>
      </c>
      <c r="K276">
        <v>59.19</v>
      </c>
      <c r="L276">
        <v>4</v>
      </c>
      <c r="M276">
        <v>46</v>
      </c>
      <c r="N276">
        <v>65.13</v>
      </c>
      <c r="O276">
        <v>32094.19</v>
      </c>
      <c r="P276">
        <v>259.01</v>
      </c>
      <c r="Q276">
        <v>3699.01</v>
      </c>
      <c r="R276">
        <v>109.99</v>
      </c>
      <c r="S276">
        <v>60.59</v>
      </c>
      <c r="T276">
        <v>24761.61</v>
      </c>
      <c r="U276">
        <v>0.55000000000000004</v>
      </c>
      <c r="V276">
        <v>0.92</v>
      </c>
      <c r="W276">
        <v>0.25</v>
      </c>
      <c r="X276">
        <v>1.5</v>
      </c>
      <c r="Y276">
        <v>1</v>
      </c>
      <c r="Z276">
        <v>10</v>
      </c>
    </row>
    <row r="277" spans="1:26" x14ac:dyDescent="0.25">
      <c r="A277">
        <v>13</v>
      </c>
      <c r="B277">
        <v>130</v>
      </c>
      <c r="C277" t="s">
        <v>26</v>
      </c>
      <c r="D277">
        <v>4.2527999999999997</v>
      </c>
      <c r="E277">
        <v>23.51</v>
      </c>
      <c r="F277">
        <v>18.559999999999999</v>
      </c>
      <c r="G277">
        <v>25.31</v>
      </c>
      <c r="H277">
        <v>0.28999999999999998</v>
      </c>
      <c r="I277">
        <v>44</v>
      </c>
      <c r="J277">
        <v>258.77999999999997</v>
      </c>
      <c r="K277">
        <v>59.19</v>
      </c>
      <c r="L277">
        <v>4.25</v>
      </c>
      <c r="M277">
        <v>42</v>
      </c>
      <c r="N277">
        <v>65.34</v>
      </c>
      <c r="O277">
        <v>32150.98</v>
      </c>
      <c r="P277">
        <v>251.52</v>
      </c>
      <c r="Q277">
        <v>3698.89</v>
      </c>
      <c r="R277">
        <v>102.38</v>
      </c>
      <c r="S277">
        <v>60.59</v>
      </c>
      <c r="T277">
        <v>20977.06</v>
      </c>
      <c r="U277">
        <v>0.59</v>
      </c>
      <c r="V277">
        <v>0.93</v>
      </c>
      <c r="W277">
        <v>0.24</v>
      </c>
      <c r="X277">
        <v>1.28</v>
      </c>
      <c r="Y277">
        <v>1</v>
      </c>
      <c r="Z277">
        <v>10</v>
      </c>
    </row>
    <row r="278" spans="1:26" x14ac:dyDescent="0.25">
      <c r="A278">
        <v>14</v>
      </c>
      <c r="B278">
        <v>130</v>
      </c>
      <c r="C278" t="s">
        <v>26</v>
      </c>
      <c r="D278">
        <v>4.3170999999999999</v>
      </c>
      <c r="E278">
        <v>23.16</v>
      </c>
      <c r="F278">
        <v>18.399999999999999</v>
      </c>
      <c r="G278">
        <v>27.6</v>
      </c>
      <c r="H278">
        <v>0.31</v>
      </c>
      <c r="I278">
        <v>40</v>
      </c>
      <c r="J278">
        <v>259.25</v>
      </c>
      <c r="K278">
        <v>59.19</v>
      </c>
      <c r="L278">
        <v>4.5</v>
      </c>
      <c r="M278">
        <v>38</v>
      </c>
      <c r="N278">
        <v>65.55</v>
      </c>
      <c r="O278">
        <v>32207.85</v>
      </c>
      <c r="P278">
        <v>244.33</v>
      </c>
      <c r="Q278">
        <v>3698.82</v>
      </c>
      <c r="R278">
        <v>97.29</v>
      </c>
      <c r="S278">
        <v>60.59</v>
      </c>
      <c r="T278">
        <v>18451.830000000002</v>
      </c>
      <c r="U278">
        <v>0.62</v>
      </c>
      <c r="V278">
        <v>0.94</v>
      </c>
      <c r="W278">
        <v>0.23</v>
      </c>
      <c r="X278">
        <v>1.1299999999999999</v>
      </c>
      <c r="Y278">
        <v>1</v>
      </c>
      <c r="Z278">
        <v>10</v>
      </c>
    </row>
    <row r="279" spans="1:26" x14ac:dyDescent="0.25">
      <c r="A279">
        <v>15</v>
      </c>
      <c r="B279">
        <v>130</v>
      </c>
      <c r="C279" t="s">
        <v>26</v>
      </c>
      <c r="D279">
        <v>4.3620000000000001</v>
      </c>
      <c r="E279">
        <v>22.93</v>
      </c>
      <c r="F279">
        <v>18.309999999999999</v>
      </c>
      <c r="G279">
        <v>29.69</v>
      </c>
      <c r="H279">
        <v>0.33</v>
      </c>
      <c r="I279">
        <v>37</v>
      </c>
      <c r="J279">
        <v>259.70999999999998</v>
      </c>
      <c r="K279">
        <v>59.19</v>
      </c>
      <c r="L279">
        <v>4.75</v>
      </c>
      <c r="M279">
        <v>35</v>
      </c>
      <c r="N279">
        <v>65.760000000000005</v>
      </c>
      <c r="O279">
        <v>32264.79</v>
      </c>
      <c r="P279">
        <v>238.21</v>
      </c>
      <c r="Q279">
        <v>3698.96</v>
      </c>
      <c r="R279">
        <v>94.29</v>
      </c>
      <c r="S279">
        <v>60.59</v>
      </c>
      <c r="T279">
        <v>16962.78</v>
      </c>
      <c r="U279">
        <v>0.64</v>
      </c>
      <c r="V279">
        <v>0.94</v>
      </c>
      <c r="W279">
        <v>0.22</v>
      </c>
      <c r="X279">
        <v>1.03</v>
      </c>
      <c r="Y279">
        <v>1</v>
      </c>
      <c r="Z279">
        <v>10</v>
      </c>
    </row>
    <row r="280" spans="1:26" x14ac:dyDescent="0.25">
      <c r="A280">
        <v>16</v>
      </c>
      <c r="B280">
        <v>130</v>
      </c>
      <c r="C280" t="s">
        <v>26</v>
      </c>
      <c r="D280">
        <v>4.3920000000000003</v>
      </c>
      <c r="E280">
        <v>22.77</v>
      </c>
      <c r="F280">
        <v>18.25</v>
      </c>
      <c r="G280">
        <v>31.29</v>
      </c>
      <c r="H280">
        <v>0.34</v>
      </c>
      <c r="I280">
        <v>35</v>
      </c>
      <c r="J280">
        <v>260.17</v>
      </c>
      <c r="K280">
        <v>59.19</v>
      </c>
      <c r="L280">
        <v>5</v>
      </c>
      <c r="M280">
        <v>33</v>
      </c>
      <c r="N280">
        <v>65.98</v>
      </c>
      <c r="O280">
        <v>32321.82</v>
      </c>
      <c r="P280">
        <v>233.88</v>
      </c>
      <c r="Q280">
        <v>3699.14</v>
      </c>
      <c r="R280">
        <v>92.46</v>
      </c>
      <c r="S280">
        <v>60.59</v>
      </c>
      <c r="T280">
        <v>16061.49</v>
      </c>
      <c r="U280">
        <v>0.66</v>
      </c>
      <c r="V280">
        <v>0.94</v>
      </c>
      <c r="W280">
        <v>0.22</v>
      </c>
      <c r="X280">
        <v>0.97</v>
      </c>
      <c r="Y280">
        <v>1</v>
      </c>
      <c r="Z280">
        <v>10</v>
      </c>
    </row>
    <row r="281" spans="1:26" x14ac:dyDescent="0.25">
      <c r="A281">
        <v>17</v>
      </c>
      <c r="B281">
        <v>130</v>
      </c>
      <c r="C281" t="s">
        <v>26</v>
      </c>
      <c r="D281">
        <v>4.4241000000000001</v>
      </c>
      <c r="E281">
        <v>22.6</v>
      </c>
      <c r="F281">
        <v>18.18</v>
      </c>
      <c r="G281">
        <v>33.06</v>
      </c>
      <c r="H281">
        <v>0.36</v>
      </c>
      <c r="I281">
        <v>33</v>
      </c>
      <c r="J281">
        <v>260.63</v>
      </c>
      <c r="K281">
        <v>59.19</v>
      </c>
      <c r="L281">
        <v>5.25</v>
      </c>
      <c r="M281">
        <v>27</v>
      </c>
      <c r="N281">
        <v>66.19</v>
      </c>
      <c r="O281">
        <v>32378.93</v>
      </c>
      <c r="P281">
        <v>227.32</v>
      </c>
      <c r="Q281">
        <v>3698.75</v>
      </c>
      <c r="R281">
        <v>90.09</v>
      </c>
      <c r="S281">
        <v>60.59</v>
      </c>
      <c r="T281">
        <v>14886.93</v>
      </c>
      <c r="U281">
        <v>0.67</v>
      </c>
      <c r="V281">
        <v>0.95</v>
      </c>
      <c r="W281">
        <v>0.22</v>
      </c>
      <c r="X281">
        <v>0.91</v>
      </c>
      <c r="Y281">
        <v>1</v>
      </c>
      <c r="Z281">
        <v>10</v>
      </c>
    </row>
    <row r="282" spans="1:26" x14ac:dyDescent="0.25">
      <c r="A282">
        <v>18</v>
      </c>
      <c r="B282">
        <v>130</v>
      </c>
      <c r="C282" t="s">
        <v>26</v>
      </c>
      <c r="D282">
        <v>4.4524999999999997</v>
      </c>
      <c r="E282">
        <v>22.46</v>
      </c>
      <c r="F282">
        <v>18.14</v>
      </c>
      <c r="G282">
        <v>35.11</v>
      </c>
      <c r="H282">
        <v>0.37</v>
      </c>
      <c r="I282">
        <v>31</v>
      </c>
      <c r="J282">
        <v>261.10000000000002</v>
      </c>
      <c r="K282">
        <v>59.19</v>
      </c>
      <c r="L282">
        <v>5.5</v>
      </c>
      <c r="M282">
        <v>16</v>
      </c>
      <c r="N282">
        <v>66.400000000000006</v>
      </c>
      <c r="O282">
        <v>32436.11</v>
      </c>
      <c r="P282">
        <v>223.77</v>
      </c>
      <c r="Q282">
        <v>3698.81</v>
      </c>
      <c r="R282">
        <v>88.03</v>
      </c>
      <c r="S282">
        <v>60.59</v>
      </c>
      <c r="T282">
        <v>13865.23</v>
      </c>
      <c r="U282">
        <v>0.69</v>
      </c>
      <c r="V282">
        <v>0.95</v>
      </c>
      <c r="W282">
        <v>0.23</v>
      </c>
      <c r="X282">
        <v>0.86</v>
      </c>
      <c r="Y282">
        <v>1</v>
      </c>
      <c r="Z282">
        <v>10</v>
      </c>
    </row>
    <row r="283" spans="1:26" x14ac:dyDescent="0.25">
      <c r="A283">
        <v>19</v>
      </c>
      <c r="B283">
        <v>130</v>
      </c>
      <c r="C283" t="s">
        <v>26</v>
      </c>
      <c r="D283">
        <v>4.4648000000000003</v>
      </c>
      <c r="E283">
        <v>22.4</v>
      </c>
      <c r="F283">
        <v>18.13</v>
      </c>
      <c r="G283">
        <v>36.25</v>
      </c>
      <c r="H283">
        <v>0.39</v>
      </c>
      <c r="I283">
        <v>30</v>
      </c>
      <c r="J283">
        <v>261.56</v>
      </c>
      <c r="K283">
        <v>59.19</v>
      </c>
      <c r="L283">
        <v>5.75</v>
      </c>
      <c r="M283">
        <v>5</v>
      </c>
      <c r="N283">
        <v>66.62</v>
      </c>
      <c r="O283">
        <v>32493.38</v>
      </c>
      <c r="P283">
        <v>221.42</v>
      </c>
      <c r="Q283">
        <v>3698.65</v>
      </c>
      <c r="R283">
        <v>87.37</v>
      </c>
      <c r="S283">
        <v>60.59</v>
      </c>
      <c r="T283">
        <v>13540.6</v>
      </c>
      <c r="U283">
        <v>0.69</v>
      </c>
      <c r="V283">
        <v>0.95</v>
      </c>
      <c r="W283">
        <v>0.24</v>
      </c>
      <c r="X283">
        <v>0.85</v>
      </c>
      <c r="Y283">
        <v>1</v>
      </c>
      <c r="Z283">
        <v>10</v>
      </c>
    </row>
    <row r="284" spans="1:26" x14ac:dyDescent="0.25">
      <c r="A284">
        <v>20</v>
      </c>
      <c r="B284">
        <v>130</v>
      </c>
      <c r="C284" t="s">
        <v>26</v>
      </c>
      <c r="D284">
        <v>4.4615999999999998</v>
      </c>
      <c r="E284">
        <v>22.41</v>
      </c>
      <c r="F284">
        <v>18.14</v>
      </c>
      <c r="G284">
        <v>36.28</v>
      </c>
      <c r="H284">
        <v>0.41</v>
      </c>
      <c r="I284">
        <v>30</v>
      </c>
      <c r="J284">
        <v>262.02999999999997</v>
      </c>
      <c r="K284">
        <v>59.19</v>
      </c>
      <c r="L284">
        <v>6</v>
      </c>
      <c r="M284">
        <v>0</v>
      </c>
      <c r="N284">
        <v>66.83</v>
      </c>
      <c r="O284">
        <v>32550.720000000001</v>
      </c>
      <c r="P284">
        <v>221.56</v>
      </c>
      <c r="Q284">
        <v>3698.65</v>
      </c>
      <c r="R284">
        <v>87.65</v>
      </c>
      <c r="S284">
        <v>60.59</v>
      </c>
      <c r="T284">
        <v>13681.43</v>
      </c>
      <c r="U284">
        <v>0.69</v>
      </c>
      <c r="V284">
        <v>0.95</v>
      </c>
      <c r="W284">
        <v>0.25</v>
      </c>
      <c r="X284">
        <v>0.86</v>
      </c>
      <c r="Y284">
        <v>1</v>
      </c>
      <c r="Z284">
        <v>10</v>
      </c>
    </row>
    <row r="285" spans="1:26" x14ac:dyDescent="0.25">
      <c r="A285">
        <v>0</v>
      </c>
      <c r="B285">
        <v>75</v>
      </c>
      <c r="C285" t="s">
        <v>26</v>
      </c>
      <c r="D285">
        <v>3.3048000000000002</v>
      </c>
      <c r="E285">
        <v>30.26</v>
      </c>
      <c r="F285">
        <v>22.51</v>
      </c>
      <c r="G285">
        <v>7.55</v>
      </c>
      <c r="H285">
        <v>0.12</v>
      </c>
      <c r="I285">
        <v>179</v>
      </c>
      <c r="J285">
        <v>150.44</v>
      </c>
      <c r="K285">
        <v>49.1</v>
      </c>
      <c r="L285">
        <v>1</v>
      </c>
      <c r="M285">
        <v>177</v>
      </c>
      <c r="N285">
        <v>25.34</v>
      </c>
      <c r="O285">
        <v>18787.759999999998</v>
      </c>
      <c r="P285">
        <v>246.67</v>
      </c>
      <c r="Q285">
        <v>3699.83</v>
      </c>
      <c r="R285">
        <v>231.46</v>
      </c>
      <c r="S285">
        <v>60.59</v>
      </c>
      <c r="T285">
        <v>84840.320000000007</v>
      </c>
      <c r="U285">
        <v>0.26</v>
      </c>
      <c r="V285">
        <v>0.77</v>
      </c>
      <c r="W285">
        <v>0.46</v>
      </c>
      <c r="X285">
        <v>5.23</v>
      </c>
      <c r="Y285">
        <v>1</v>
      </c>
      <c r="Z285">
        <v>10</v>
      </c>
    </row>
    <row r="286" spans="1:26" x14ac:dyDescent="0.25">
      <c r="A286">
        <v>1</v>
      </c>
      <c r="B286">
        <v>75</v>
      </c>
      <c r="C286" t="s">
        <v>26</v>
      </c>
      <c r="D286">
        <v>3.6650999999999998</v>
      </c>
      <c r="E286">
        <v>27.28</v>
      </c>
      <c r="F286">
        <v>21.04</v>
      </c>
      <c r="G286">
        <v>9.7100000000000009</v>
      </c>
      <c r="H286">
        <v>0.15</v>
      </c>
      <c r="I286">
        <v>130</v>
      </c>
      <c r="J286">
        <v>150.78</v>
      </c>
      <c r="K286">
        <v>49.1</v>
      </c>
      <c r="L286">
        <v>1.25</v>
      </c>
      <c r="M286">
        <v>128</v>
      </c>
      <c r="N286">
        <v>25.44</v>
      </c>
      <c r="O286">
        <v>18830.650000000001</v>
      </c>
      <c r="P286">
        <v>223.45</v>
      </c>
      <c r="Q286">
        <v>3699.22</v>
      </c>
      <c r="R286">
        <v>183.33</v>
      </c>
      <c r="S286">
        <v>60.59</v>
      </c>
      <c r="T286">
        <v>61020.68</v>
      </c>
      <c r="U286">
        <v>0.33</v>
      </c>
      <c r="V286">
        <v>0.82</v>
      </c>
      <c r="W286">
        <v>0.37</v>
      </c>
      <c r="X286">
        <v>3.76</v>
      </c>
      <c r="Y286">
        <v>1</v>
      </c>
      <c r="Z286">
        <v>10</v>
      </c>
    </row>
    <row r="287" spans="1:26" x14ac:dyDescent="0.25">
      <c r="A287">
        <v>2</v>
      </c>
      <c r="B287">
        <v>75</v>
      </c>
      <c r="C287" t="s">
        <v>26</v>
      </c>
      <c r="D287">
        <v>3.9281999999999999</v>
      </c>
      <c r="E287">
        <v>25.46</v>
      </c>
      <c r="F287">
        <v>20.13</v>
      </c>
      <c r="G287">
        <v>12.08</v>
      </c>
      <c r="H287">
        <v>0.18</v>
      </c>
      <c r="I287">
        <v>100</v>
      </c>
      <c r="J287">
        <v>151.13</v>
      </c>
      <c r="K287">
        <v>49.1</v>
      </c>
      <c r="L287">
        <v>1.5</v>
      </c>
      <c r="M287">
        <v>98</v>
      </c>
      <c r="N287">
        <v>25.54</v>
      </c>
      <c r="O287">
        <v>18873.580000000002</v>
      </c>
      <c r="P287">
        <v>206.57</v>
      </c>
      <c r="Q287">
        <v>3699.48</v>
      </c>
      <c r="R287">
        <v>153.33000000000001</v>
      </c>
      <c r="S287">
        <v>60.59</v>
      </c>
      <c r="T287">
        <v>46170.51</v>
      </c>
      <c r="U287">
        <v>0.4</v>
      </c>
      <c r="V287">
        <v>0.86</v>
      </c>
      <c r="W287">
        <v>0.32</v>
      </c>
      <c r="X287">
        <v>2.85</v>
      </c>
      <c r="Y287">
        <v>1</v>
      </c>
      <c r="Z287">
        <v>10</v>
      </c>
    </row>
    <row r="288" spans="1:26" x14ac:dyDescent="0.25">
      <c r="A288">
        <v>3</v>
      </c>
      <c r="B288">
        <v>75</v>
      </c>
      <c r="C288" t="s">
        <v>26</v>
      </c>
      <c r="D288">
        <v>4.1273</v>
      </c>
      <c r="E288">
        <v>24.23</v>
      </c>
      <c r="F288">
        <v>19.510000000000002</v>
      </c>
      <c r="G288">
        <v>14.63</v>
      </c>
      <c r="H288">
        <v>0.2</v>
      </c>
      <c r="I288">
        <v>80</v>
      </c>
      <c r="J288">
        <v>151.47999999999999</v>
      </c>
      <c r="K288">
        <v>49.1</v>
      </c>
      <c r="L288">
        <v>1.75</v>
      </c>
      <c r="M288">
        <v>78</v>
      </c>
      <c r="N288">
        <v>25.64</v>
      </c>
      <c r="O288">
        <v>18916.54</v>
      </c>
      <c r="P288">
        <v>192.62</v>
      </c>
      <c r="Q288">
        <v>3698.75</v>
      </c>
      <c r="R288">
        <v>133.43</v>
      </c>
      <c r="S288">
        <v>60.59</v>
      </c>
      <c r="T288">
        <v>36322.239999999998</v>
      </c>
      <c r="U288">
        <v>0.45</v>
      </c>
      <c r="V288">
        <v>0.88</v>
      </c>
      <c r="W288">
        <v>0.28999999999999998</v>
      </c>
      <c r="X288">
        <v>2.23</v>
      </c>
      <c r="Y288">
        <v>1</v>
      </c>
      <c r="Z288">
        <v>10</v>
      </c>
    </row>
    <row r="289" spans="1:26" x14ac:dyDescent="0.25">
      <c r="A289">
        <v>4</v>
      </c>
      <c r="B289">
        <v>75</v>
      </c>
      <c r="C289" t="s">
        <v>26</v>
      </c>
      <c r="D289">
        <v>4.2748999999999997</v>
      </c>
      <c r="E289">
        <v>23.39</v>
      </c>
      <c r="F289">
        <v>19.100000000000001</v>
      </c>
      <c r="G289">
        <v>17.36</v>
      </c>
      <c r="H289">
        <v>0.23</v>
      </c>
      <c r="I289">
        <v>66</v>
      </c>
      <c r="J289">
        <v>151.83000000000001</v>
      </c>
      <c r="K289">
        <v>49.1</v>
      </c>
      <c r="L289">
        <v>2</v>
      </c>
      <c r="M289">
        <v>64</v>
      </c>
      <c r="N289">
        <v>25.73</v>
      </c>
      <c r="O289">
        <v>18959.54</v>
      </c>
      <c r="P289">
        <v>180.79</v>
      </c>
      <c r="Q289">
        <v>3699.16</v>
      </c>
      <c r="R289">
        <v>119.78</v>
      </c>
      <c r="S289">
        <v>60.59</v>
      </c>
      <c r="T289">
        <v>29562.9</v>
      </c>
      <c r="U289">
        <v>0.51</v>
      </c>
      <c r="V289">
        <v>0.9</v>
      </c>
      <c r="W289">
        <v>0.27</v>
      </c>
      <c r="X289">
        <v>1.82</v>
      </c>
      <c r="Y289">
        <v>1</v>
      </c>
      <c r="Z289">
        <v>10</v>
      </c>
    </row>
    <row r="290" spans="1:26" x14ac:dyDescent="0.25">
      <c r="A290">
        <v>5</v>
      </c>
      <c r="B290">
        <v>75</v>
      </c>
      <c r="C290" t="s">
        <v>26</v>
      </c>
      <c r="D290">
        <v>4.4077999999999999</v>
      </c>
      <c r="E290">
        <v>22.69</v>
      </c>
      <c r="F290">
        <v>18.73</v>
      </c>
      <c r="G290">
        <v>20.43</v>
      </c>
      <c r="H290">
        <v>0.26</v>
      </c>
      <c r="I290">
        <v>55</v>
      </c>
      <c r="J290">
        <v>152.18</v>
      </c>
      <c r="K290">
        <v>49.1</v>
      </c>
      <c r="L290">
        <v>2.25</v>
      </c>
      <c r="M290">
        <v>45</v>
      </c>
      <c r="N290">
        <v>25.83</v>
      </c>
      <c r="O290">
        <v>19002.560000000001</v>
      </c>
      <c r="P290">
        <v>168.53</v>
      </c>
      <c r="Q290">
        <v>3698.89</v>
      </c>
      <c r="R290">
        <v>107.08</v>
      </c>
      <c r="S290">
        <v>60.59</v>
      </c>
      <c r="T290">
        <v>23271.7</v>
      </c>
      <c r="U290">
        <v>0.56999999999999995</v>
      </c>
      <c r="V290">
        <v>0.92</v>
      </c>
      <c r="W290">
        <v>0.27</v>
      </c>
      <c r="X290">
        <v>1.45</v>
      </c>
      <c r="Y290">
        <v>1</v>
      </c>
      <c r="Z290">
        <v>10</v>
      </c>
    </row>
    <row r="291" spans="1:26" x14ac:dyDescent="0.25">
      <c r="A291">
        <v>6</v>
      </c>
      <c r="B291">
        <v>75</v>
      </c>
      <c r="C291" t="s">
        <v>26</v>
      </c>
      <c r="D291">
        <v>4.4255000000000004</v>
      </c>
      <c r="E291">
        <v>22.6</v>
      </c>
      <c r="F291">
        <v>18.760000000000002</v>
      </c>
      <c r="G291">
        <v>22.07</v>
      </c>
      <c r="H291">
        <v>0.28999999999999998</v>
      </c>
      <c r="I291">
        <v>51</v>
      </c>
      <c r="J291">
        <v>152.53</v>
      </c>
      <c r="K291">
        <v>49.1</v>
      </c>
      <c r="L291">
        <v>2.5</v>
      </c>
      <c r="M291">
        <v>12</v>
      </c>
      <c r="N291">
        <v>25.93</v>
      </c>
      <c r="O291">
        <v>19045.63</v>
      </c>
      <c r="P291">
        <v>164.71</v>
      </c>
      <c r="Q291">
        <v>3698.7</v>
      </c>
      <c r="R291">
        <v>108.35</v>
      </c>
      <c r="S291">
        <v>60.59</v>
      </c>
      <c r="T291">
        <v>23925.68</v>
      </c>
      <c r="U291">
        <v>0.56000000000000005</v>
      </c>
      <c r="V291">
        <v>0.92</v>
      </c>
      <c r="W291">
        <v>0.27</v>
      </c>
      <c r="X291">
        <v>1.48</v>
      </c>
      <c r="Y291">
        <v>1</v>
      </c>
      <c r="Z291">
        <v>10</v>
      </c>
    </row>
    <row r="292" spans="1:26" x14ac:dyDescent="0.25">
      <c r="A292">
        <v>7</v>
      </c>
      <c r="B292">
        <v>75</v>
      </c>
      <c r="C292" t="s">
        <v>26</v>
      </c>
      <c r="D292">
        <v>4.4226000000000001</v>
      </c>
      <c r="E292">
        <v>22.61</v>
      </c>
      <c r="F292">
        <v>18.78</v>
      </c>
      <c r="G292">
        <v>22.09</v>
      </c>
      <c r="H292">
        <v>0.32</v>
      </c>
      <c r="I292">
        <v>51</v>
      </c>
      <c r="J292">
        <v>152.88</v>
      </c>
      <c r="K292">
        <v>49.1</v>
      </c>
      <c r="L292">
        <v>2.75</v>
      </c>
      <c r="M292">
        <v>0</v>
      </c>
      <c r="N292">
        <v>26.03</v>
      </c>
      <c r="O292">
        <v>19088.72</v>
      </c>
      <c r="P292">
        <v>165.03</v>
      </c>
      <c r="Q292">
        <v>3698.82</v>
      </c>
      <c r="R292">
        <v>107.96</v>
      </c>
      <c r="S292">
        <v>60.59</v>
      </c>
      <c r="T292">
        <v>23729.14</v>
      </c>
      <c r="U292">
        <v>0.56000000000000005</v>
      </c>
      <c r="V292">
        <v>0.92</v>
      </c>
      <c r="W292">
        <v>0.28999999999999998</v>
      </c>
      <c r="X292">
        <v>1.5</v>
      </c>
      <c r="Y292">
        <v>1</v>
      </c>
      <c r="Z292">
        <v>10</v>
      </c>
    </row>
    <row r="293" spans="1:26" x14ac:dyDescent="0.25">
      <c r="A293">
        <v>0</v>
      </c>
      <c r="B293">
        <v>95</v>
      </c>
      <c r="C293" t="s">
        <v>26</v>
      </c>
      <c r="D293">
        <v>2.8812000000000002</v>
      </c>
      <c r="E293">
        <v>34.71</v>
      </c>
      <c r="F293">
        <v>23.9</v>
      </c>
      <c r="G293">
        <v>6.4</v>
      </c>
      <c r="H293">
        <v>0.1</v>
      </c>
      <c r="I293">
        <v>224</v>
      </c>
      <c r="J293">
        <v>185.69</v>
      </c>
      <c r="K293">
        <v>53.44</v>
      </c>
      <c r="L293">
        <v>1</v>
      </c>
      <c r="M293">
        <v>222</v>
      </c>
      <c r="N293">
        <v>36.26</v>
      </c>
      <c r="O293">
        <v>23136.14</v>
      </c>
      <c r="P293">
        <v>308.23</v>
      </c>
      <c r="Q293">
        <v>3700.05</v>
      </c>
      <c r="R293">
        <v>277.02999999999997</v>
      </c>
      <c r="S293">
        <v>60.59</v>
      </c>
      <c r="T293">
        <v>107398.03</v>
      </c>
      <c r="U293">
        <v>0.22</v>
      </c>
      <c r="V293">
        <v>0.72</v>
      </c>
      <c r="W293">
        <v>0.52</v>
      </c>
      <c r="X293">
        <v>6.62</v>
      </c>
      <c r="Y293">
        <v>1</v>
      </c>
      <c r="Z293">
        <v>10</v>
      </c>
    </row>
    <row r="294" spans="1:26" x14ac:dyDescent="0.25">
      <c r="A294">
        <v>1</v>
      </c>
      <c r="B294">
        <v>95</v>
      </c>
      <c r="C294" t="s">
        <v>26</v>
      </c>
      <c r="D294">
        <v>3.2755000000000001</v>
      </c>
      <c r="E294">
        <v>30.53</v>
      </c>
      <c r="F294">
        <v>22.03</v>
      </c>
      <c r="G294">
        <v>8.16</v>
      </c>
      <c r="H294">
        <v>0.12</v>
      </c>
      <c r="I294">
        <v>162</v>
      </c>
      <c r="J294">
        <v>186.07</v>
      </c>
      <c r="K294">
        <v>53.44</v>
      </c>
      <c r="L294">
        <v>1.25</v>
      </c>
      <c r="M294">
        <v>160</v>
      </c>
      <c r="N294">
        <v>36.39</v>
      </c>
      <c r="O294">
        <v>23182.76</v>
      </c>
      <c r="P294">
        <v>278.49</v>
      </c>
      <c r="Q294">
        <v>3699.33</v>
      </c>
      <c r="R294">
        <v>216.14</v>
      </c>
      <c r="S294">
        <v>60.59</v>
      </c>
      <c r="T294">
        <v>77262.61</v>
      </c>
      <c r="U294">
        <v>0.28000000000000003</v>
      </c>
      <c r="V294">
        <v>0.78</v>
      </c>
      <c r="W294">
        <v>0.42</v>
      </c>
      <c r="X294">
        <v>4.75</v>
      </c>
      <c r="Y294">
        <v>1</v>
      </c>
      <c r="Z294">
        <v>10</v>
      </c>
    </row>
    <row r="295" spans="1:26" x14ac:dyDescent="0.25">
      <c r="A295">
        <v>2</v>
      </c>
      <c r="B295">
        <v>95</v>
      </c>
      <c r="C295" t="s">
        <v>26</v>
      </c>
      <c r="D295">
        <v>3.5609999999999999</v>
      </c>
      <c r="E295">
        <v>28.08</v>
      </c>
      <c r="F295">
        <v>20.92</v>
      </c>
      <c r="G295">
        <v>9.9600000000000009</v>
      </c>
      <c r="H295">
        <v>0.14000000000000001</v>
      </c>
      <c r="I295">
        <v>126</v>
      </c>
      <c r="J295">
        <v>186.45</v>
      </c>
      <c r="K295">
        <v>53.44</v>
      </c>
      <c r="L295">
        <v>1.5</v>
      </c>
      <c r="M295">
        <v>124</v>
      </c>
      <c r="N295">
        <v>36.51</v>
      </c>
      <c r="O295">
        <v>23229.42</v>
      </c>
      <c r="P295">
        <v>259.2</v>
      </c>
      <c r="Q295">
        <v>3699.7</v>
      </c>
      <c r="R295">
        <v>179.46</v>
      </c>
      <c r="S295">
        <v>60.59</v>
      </c>
      <c r="T295">
        <v>59104.63</v>
      </c>
      <c r="U295">
        <v>0.34</v>
      </c>
      <c r="V295">
        <v>0.82</v>
      </c>
      <c r="W295">
        <v>0.37</v>
      </c>
      <c r="X295">
        <v>3.64</v>
      </c>
      <c r="Y295">
        <v>1</v>
      </c>
      <c r="Z295">
        <v>10</v>
      </c>
    </row>
    <row r="296" spans="1:26" x14ac:dyDescent="0.25">
      <c r="A296">
        <v>3</v>
      </c>
      <c r="B296">
        <v>95</v>
      </c>
      <c r="C296" t="s">
        <v>26</v>
      </c>
      <c r="D296">
        <v>3.7778</v>
      </c>
      <c r="E296">
        <v>26.47</v>
      </c>
      <c r="F296">
        <v>20.2</v>
      </c>
      <c r="G296">
        <v>11.89</v>
      </c>
      <c r="H296">
        <v>0.17</v>
      </c>
      <c r="I296">
        <v>102</v>
      </c>
      <c r="J296">
        <v>186.83</v>
      </c>
      <c r="K296">
        <v>53.44</v>
      </c>
      <c r="L296">
        <v>1.75</v>
      </c>
      <c r="M296">
        <v>100</v>
      </c>
      <c r="N296">
        <v>36.64</v>
      </c>
      <c r="O296">
        <v>23276.13</v>
      </c>
      <c r="P296">
        <v>244.86</v>
      </c>
      <c r="Q296">
        <v>3699.17</v>
      </c>
      <c r="R296">
        <v>156.1</v>
      </c>
      <c r="S296">
        <v>60.59</v>
      </c>
      <c r="T296">
        <v>47543.68</v>
      </c>
      <c r="U296">
        <v>0.39</v>
      </c>
      <c r="V296">
        <v>0.85</v>
      </c>
      <c r="W296">
        <v>0.33</v>
      </c>
      <c r="X296">
        <v>2.93</v>
      </c>
      <c r="Y296">
        <v>1</v>
      </c>
      <c r="Z296">
        <v>10</v>
      </c>
    </row>
    <row r="297" spans="1:26" x14ac:dyDescent="0.25">
      <c r="A297">
        <v>4</v>
      </c>
      <c r="B297">
        <v>95</v>
      </c>
      <c r="C297" t="s">
        <v>26</v>
      </c>
      <c r="D297">
        <v>3.9502000000000002</v>
      </c>
      <c r="E297">
        <v>25.32</v>
      </c>
      <c r="F297">
        <v>19.68</v>
      </c>
      <c r="G297">
        <v>13.89</v>
      </c>
      <c r="H297">
        <v>0.19</v>
      </c>
      <c r="I297">
        <v>85</v>
      </c>
      <c r="J297">
        <v>187.21</v>
      </c>
      <c r="K297">
        <v>53.44</v>
      </c>
      <c r="L297">
        <v>2</v>
      </c>
      <c r="M297">
        <v>83</v>
      </c>
      <c r="N297">
        <v>36.770000000000003</v>
      </c>
      <c r="O297">
        <v>23322.880000000001</v>
      </c>
      <c r="P297">
        <v>232.95</v>
      </c>
      <c r="Q297">
        <v>3699.24</v>
      </c>
      <c r="R297">
        <v>138.99</v>
      </c>
      <c r="S297">
        <v>60.59</v>
      </c>
      <c r="T297">
        <v>39076.69</v>
      </c>
      <c r="U297">
        <v>0.44</v>
      </c>
      <c r="V297">
        <v>0.87</v>
      </c>
      <c r="W297">
        <v>0.3</v>
      </c>
      <c r="X297">
        <v>2.4</v>
      </c>
      <c r="Y297">
        <v>1</v>
      </c>
      <c r="Z297">
        <v>10</v>
      </c>
    </row>
    <row r="298" spans="1:26" x14ac:dyDescent="0.25">
      <c r="A298">
        <v>5</v>
      </c>
      <c r="B298">
        <v>95</v>
      </c>
      <c r="C298" t="s">
        <v>26</v>
      </c>
      <c r="D298">
        <v>4.0933999999999999</v>
      </c>
      <c r="E298">
        <v>24.43</v>
      </c>
      <c r="F298">
        <v>19.28</v>
      </c>
      <c r="G298">
        <v>16.07</v>
      </c>
      <c r="H298">
        <v>0.21</v>
      </c>
      <c r="I298">
        <v>72</v>
      </c>
      <c r="J298">
        <v>187.59</v>
      </c>
      <c r="K298">
        <v>53.44</v>
      </c>
      <c r="L298">
        <v>2.25</v>
      </c>
      <c r="M298">
        <v>70</v>
      </c>
      <c r="N298">
        <v>36.9</v>
      </c>
      <c r="O298">
        <v>23369.68</v>
      </c>
      <c r="P298">
        <v>222.42</v>
      </c>
      <c r="Q298">
        <v>3699.05</v>
      </c>
      <c r="R298">
        <v>126.06</v>
      </c>
      <c r="S298">
        <v>60.59</v>
      </c>
      <c r="T298">
        <v>32676.99</v>
      </c>
      <c r="U298">
        <v>0.48</v>
      </c>
      <c r="V298">
        <v>0.89</v>
      </c>
      <c r="W298">
        <v>0.27</v>
      </c>
      <c r="X298">
        <v>2</v>
      </c>
      <c r="Y298">
        <v>1</v>
      </c>
      <c r="Z298">
        <v>10</v>
      </c>
    </row>
    <row r="299" spans="1:26" x14ac:dyDescent="0.25">
      <c r="A299">
        <v>6</v>
      </c>
      <c r="B299">
        <v>95</v>
      </c>
      <c r="C299" t="s">
        <v>26</v>
      </c>
      <c r="D299">
        <v>4.2106000000000003</v>
      </c>
      <c r="E299">
        <v>23.75</v>
      </c>
      <c r="F299">
        <v>18.97</v>
      </c>
      <c r="G299">
        <v>18.36</v>
      </c>
      <c r="H299">
        <v>0.24</v>
      </c>
      <c r="I299">
        <v>62</v>
      </c>
      <c r="J299">
        <v>187.97</v>
      </c>
      <c r="K299">
        <v>53.44</v>
      </c>
      <c r="L299">
        <v>2.5</v>
      </c>
      <c r="M299">
        <v>60</v>
      </c>
      <c r="N299">
        <v>37.03</v>
      </c>
      <c r="O299">
        <v>23416.52</v>
      </c>
      <c r="P299">
        <v>212.8</v>
      </c>
      <c r="Q299">
        <v>3699.08</v>
      </c>
      <c r="R299">
        <v>115.52</v>
      </c>
      <c r="S299">
        <v>60.59</v>
      </c>
      <c r="T299">
        <v>27454.85</v>
      </c>
      <c r="U299">
        <v>0.52</v>
      </c>
      <c r="V299">
        <v>0.91</v>
      </c>
      <c r="W299">
        <v>0.27</v>
      </c>
      <c r="X299">
        <v>1.69</v>
      </c>
      <c r="Y299">
        <v>1</v>
      </c>
      <c r="Z299">
        <v>10</v>
      </c>
    </row>
    <row r="300" spans="1:26" x14ac:dyDescent="0.25">
      <c r="A300">
        <v>7</v>
      </c>
      <c r="B300">
        <v>95</v>
      </c>
      <c r="C300" t="s">
        <v>26</v>
      </c>
      <c r="D300">
        <v>4.3411999999999997</v>
      </c>
      <c r="E300">
        <v>23.04</v>
      </c>
      <c r="F300">
        <v>18.559999999999999</v>
      </c>
      <c r="G300">
        <v>20.62</v>
      </c>
      <c r="H300">
        <v>0.26</v>
      </c>
      <c r="I300">
        <v>54</v>
      </c>
      <c r="J300">
        <v>188.35</v>
      </c>
      <c r="K300">
        <v>53.44</v>
      </c>
      <c r="L300">
        <v>2.75</v>
      </c>
      <c r="M300">
        <v>52</v>
      </c>
      <c r="N300">
        <v>37.159999999999997</v>
      </c>
      <c r="O300">
        <v>23463.4</v>
      </c>
      <c r="P300">
        <v>200.34</v>
      </c>
      <c r="Q300">
        <v>3698.96</v>
      </c>
      <c r="R300">
        <v>102.04</v>
      </c>
      <c r="S300">
        <v>60.59</v>
      </c>
      <c r="T300">
        <v>20755.66</v>
      </c>
      <c r="U300">
        <v>0.59</v>
      </c>
      <c r="V300">
        <v>0.93</v>
      </c>
      <c r="W300">
        <v>0.24</v>
      </c>
      <c r="X300">
        <v>1.28</v>
      </c>
      <c r="Y300">
        <v>1</v>
      </c>
      <c r="Z300">
        <v>10</v>
      </c>
    </row>
    <row r="301" spans="1:26" x14ac:dyDescent="0.25">
      <c r="A301">
        <v>8</v>
      </c>
      <c r="B301">
        <v>95</v>
      </c>
      <c r="C301" t="s">
        <v>26</v>
      </c>
      <c r="D301">
        <v>4.3192000000000004</v>
      </c>
      <c r="E301">
        <v>23.15</v>
      </c>
      <c r="F301">
        <v>18.86</v>
      </c>
      <c r="G301">
        <v>23.09</v>
      </c>
      <c r="H301">
        <v>0.28000000000000003</v>
      </c>
      <c r="I301">
        <v>49</v>
      </c>
      <c r="J301">
        <v>188.73</v>
      </c>
      <c r="K301">
        <v>53.44</v>
      </c>
      <c r="L301">
        <v>3</v>
      </c>
      <c r="M301">
        <v>47</v>
      </c>
      <c r="N301">
        <v>37.29</v>
      </c>
      <c r="O301">
        <v>23510.33</v>
      </c>
      <c r="P301">
        <v>199.55</v>
      </c>
      <c r="Q301">
        <v>3699.06</v>
      </c>
      <c r="R301">
        <v>113.11</v>
      </c>
      <c r="S301">
        <v>60.59</v>
      </c>
      <c r="T301">
        <v>26317.43</v>
      </c>
      <c r="U301">
        <v>0.54</v>
      </c>
      <c r="V301">
        <v>0.91</v>
      </c>
      <c r="W301">
        <v>0.23</v>
      </c>
      <c r="X301">
        <v>1.58</v>
      </c>
      <c r="Y301">
        <v>1</v>
      </c>
      <c r="Z301">
        <v>10</v>
      </c>
    </row>
    <row r="302" spans="1:26" x14ac:dyDescent="0.25">
      <c r="A302">
        <v>9</v>
      </c>
      <c r="B302">
        <v>95</v>
      </c>
      <c r="C302" t="s">
        <v>26</v>
      </c>
      <c r="D302">
        <v>4.4287999999999998</v>
      </c>
      <c r="E302">
        <v>22.58</v>
      </c>
      <c r="F302">
        <v>18.510000000000002</v>
      </c>
      <c r="G302">
        <v>25.83</v>
      </c>
      <c r="H302">
        <v>0.3</v>
      </c>
      <c r="I302">
        <v>43</v>
      </c>
      <c r="J302">
        <v>189.11</v>
      </c>
      <c r="K302">
        <v>53.44</v>
      </c>
      <c r="L302">
        <v>3.25</v>
      </c>
      <c r="M302">
        <v>31</v>
      </c>
      <c r="N302">
        <v>37.42</v>
      </c>
      <c r="O302">
        <v>23557.3</v>
      </c>
      <c r="P302">
        <v>188.44</v>
      </c>
      <c r="Q302">
        <v>3698.82</v>
      </c>
      <c r="R302">
        <v>100.48</v>
      </c>
      <c r="S302">
        <v>60.59</v>
      </c>
      <c r="T302">
        <v>20031.490000000002</v>
      </c>
      <c r="U302">
        <v>0.6</v>
      </c>
      <c r="V302">
        <v>0.93</v>
      </c>
      <c r="W302">
        <v>0.24</v>
      </c>
      <c r="X302">
        <v>1.23</v>
      </c>
      <c r="Y302">
        <v>1</v>
      </c>
      <c r="Z302">
        <v>10</v>
      </c>
    </row>
    <row r="303" spans="1:26" x14ac:dyDescent="0.25">
      <c r="A303">
        <v>10</v>
      </c>
      <c r="B303">
        <v>95</v>
      </c>
      <c r="C303" t="s">
        <v>26</v>
      </c>
      <c r="D303">
        <v>4.4493</v>
      </c>
      <c r="E303">
        <v>22.48</v>
      </c>
      <c r="F303">
        <v>18.48</v>
      </c>
      <c r="G303">
        <v>27.04</v>
      </c>
      <c r="H303">
        <v>0.33</v>
      </c>
      <c r="I303">
        <v>41</v>
      </c>
      <c r="J303">
        <v>189.49</v>
      </c>
      <c r="K303">
        <v>53.44</v>
      </c>
      <c r="L303">
        <v>3.5</v>
      </c>
      <c r="M303">
        <v>9</v>
      </c>
      <c r="N303">
        <v>37.549999999999997</v>
      </c>
      <c r="O303">
        <v>23604.32</v>
      </c>
      <c r="P303">
        <v>184.93</v>
      </c>
      <c r="Q303">
        <v>3698.85</v>
      </c>
      <c r="R303">
        <v>98.61</v>
      </c>
      <c r="S303">
        <v>60.59</v>
      </c>
      <c r="T303">
        <v>19107.36</v>
      </c>
      <c r="U303">
        <v>0.61</v>
      </c>
      <c r="V303">
        <v>0.93</v>
      </c>
      <c r="W303">
        <v>0.27</v>
      </c>
      <c r="X303">
        <v>1.2</v>
      </c>
      <c r="Y303">
        <v>1</v>
      </c>
      <c r="Z303">
        <v>10</v>
      </c>
    </row>
    <row r="304" spans="1:26" x14ac:dyDescent="0.25">
      <c r="A304">
        <v>11</v>
      </c>
      <c r="B304">
        <v>95</v>
      </c>
      <c r="C304" t="s">
        <v>26</v>
      </c>
      <c r="D304">
        <v>4.4614000000000003</v>
      </c>
      <c r="E304">
        <v>22.41</v>
      </c>
      <c r="F304">
        <v>18.46</v>
      </c>
      <c r="G304">
        <v>27.69</v>
      </c>
      <c r="H304">
        <v>0.35</v>
      </c>
      <c r="I304">
        <v>40</v>
      </c>
      <c r="J304">
        <v>189.87</v>
      </c>
      <c r="K304">
        <v>53.44</v>
      </c>
      <c r="L304">
        <v>3.75</v>
      </c>
      <c r="M304">
        <v>0</v>
      </c>
      <c r="N304">
        <v>37.69</v>
      </c>
      <c r="O304">
        <v>23651.38</v>
      </c>
      <c r="P304">
        <v>184.68</v>
      </c>
      <c r="Q304">
        <v>3698.93</v>
      </c>
      <c r="R304">
        <v>97.3</v>
      </c>
      <c r="S304">
        <v>60.59</v>
      </c>
      <c r="T304">
        <v>18456.18</v>
      </c>
      <c r="U304">
        <v>0.62</v>
      </c>
      <c r="V304">
        <v>0.93</v>
      </c>
      <c r="W304">
        <v>0.28000000000000003</v>
      </c>
      <c r="X304">
        <v>1.18</v>
      </c>
      <c r="Y304">
        <v>1</v>
      </c>
      <c r="Z304">
        <v>10</v>
      </c>
    </row>
    <row r="305" spans="1:26" x14ac:dyDescent="0.25">
      <c r="A305">
        <v>0</v>
      </c>
      <c r="B305">
        <v>55</v>
      </c>
      <c r="C305" t="s">
        <v>26</v>
      </c>
      <c r="D305">
        <v>3.7797000000000001</v>
      </c>
      <c r="E305">
        <v>26.46</v>
      </c>
      <c r="F305">
        <v>21.17</v>
      </c>
      <c r="G305">
        <v>9.48</v>
      </c>
      <c r="H305">
        <v>0.15</v>
      </c>
      <c r="I305">
        <v>134</v>
      </c>
      <c r="J305">
        <v>116.05</v>
      </c>
      <c r="K305">
        <v>43.4</v>
      </c>
      <c r="L305">
        <v>1</v>
      </c>
      <c r="M305">
        <v>132</v>
      </c>
      <c r="N305">
        <v>16.649999999999999</v>
      </c>
      <c r="O305">
        <v>14546.17</v>
      </c>
      <c r="P305">
        <v>184.31</v>
      </c>
      <c r="Q305">
        <v>3699.62</v>
      </c>
      <c r="R305">
        <v>187.67</v>
      </c>
      <c r="S305">
        <v>60.59</v>
      </c>
      <c r="T305">
        <v>63167.93</v>
      </c>
      <c r="U305">
        <v>0.32</v>
      </c>
      <c r="V305">
        <v>0.81</v>
      </c>
      <c r="W305">
        <v>0.38</v>
      </c>
      <c r="X305">
        <v>3.89</v>
      </c>
      <c r="Y305">
        <v>1</v>
      </c>
      <c r="Z305">
        <v>10</v>
      </c>
    </row>
    <row r="306" spans="1:26" x14ac:dyDescent="0.25">
      <c r="A306">
        <v>1</v>
      </c>
      <c r="B306">
        <v>55</v>
      </c>
      <c r="C306" t="s">
        <v>26</v>
      </c>
      <c r="D306">
        <v>4.0953999999999997</v>
      </c>
      <c r="E306">
        <v>24.42</v>
      </c>
      <c r="F306">
        <v>20.04</v>
      </c>
      <c r="G306">
        <v>12.53</v>
      </c>
      <c r="H306">
        <v>0.19</v>
      </c>
      <c r="I306">
        <v>96</v>
      </c>
      <c r="J306">
        <v>116.37</v>
      </c>
      <c r="K306">
        <v>43.4</v>
      </c>
      <c r="L306">
        <v>1.25</v>
      </c>
      <c r="M306">
        <v>94</v>
      </c>
      <c r="N306">
        <v>16.72</v>
      </c>
      <c r="O306">
        <v>14585.96</v>
      </c>
      <c r="P306">
        <v>164.16</v>
      </c>
      <c r="Q306">
        <v>3699.54</v>
      </c>
      <c r="R306">
        <v>150.52000000000001</v>
      </c>
      <c r="S306">
        <v>60.59</v>
      </c>
      <c r="T306">
        <v>44784.639999999999</v>
      </c>
      <c r="U306">
        <v>0.4</v>
      </c>
      <c r="V306">
        <v>0.86</v>
      </c>
      <c r="W306">
        <v>0.32</v>
      </c>
      <c r="X306">
        <v>2.76</v>
      </c>
      <c r="Y306">
        <v>1</v>
      </c>
      <c r="Z306">
        <v>10</v>
      </c>
    </row>
    <row r="307" spans="1:26" x14ac:dyDescent="0.25">
      <c r="A307">
        <v>2</v>
      </c>
      <c r="B307">
        <v>55</v>
      </c>
      <c r="C307" t="s">
        <v>26</v>
      </c>
      <c r="D307">
        <v>4.3121</v>
      </c>
      <c r="E307">
        <v>23.19</v>
      </c>
      <c r="F307">
        <v>19.36</v>
      </c>
      <c r="G307">
        <v>15.91</v>
      </c>
      <c r="H307">
        <v>0.23</v>
      </c>
      <c r="I307">
        <v>73</v>
      </c>
      <c r="J307">
        <v>116.69</v>
      </c>
      <c r="K307">
        <v>43.4</v>
      </c>
      <c r="L307">
        <v>1.5</v>
      </c>
      <c r="M307">
        <v>47</v>
      </c>
      <c r="N307">
        <v>16.79</v>
      </c>
      <c r="O307">
        <v>14625.77</v>
      </c>
      <c r="P307">
        <v>148.41999999999999</v>
      </c>
      <c r="Q307">
        <v>3699.38</v>
      </c>
      <c r="R307">
        <v>127.32</v>
      </c>
      <c r="S307">
        <v>60.59</v>
      </c>
      <c r="T307">
        <v>33297.839999999997</v>
      </c>
      <c r="U307">
        <v>0.48</v>
      </c>
      <c r="V307">
        <v>0.89</v>
      </c>
      <c r="W307">
        <v>0.32</v>
      </c>
      <c r="X307">
        <v>2.08</v>
      </c>
      <c r="Y307">
        <v>1</v>
      </c>
      <c r="Z307">
        <v>10</v>
      </c>
    </row>
    <row r="308" spans="1:26" x14ac:dyDescent="0.25">
      <c r="A308">
        <v>3</v>
      </c>
      <c r="B308">
        <v>55</v>
      </c>
      <c r="C308" t="s">
        <v>26</v>
      </c>
      <c r="D308">
        <v>4.3429000000000002</v>
      </c>
      <c r="E308">
        <v>23.03</v>
      </c>
      <c r="F308">
        <v>19.29</v>
      </c>
      <c r="G308">
        <v>16.78</v>
      </c>
      <c r="H308">
        <v>0.26</v>
      </c>
      <c r="I308">
        <v>69</v>
      </c>
      <c r="J308">
        <v>117.01</v>
      </c>
      <c r="K308">
        <v>43.4</v>
      </c>
      <c r="L308">
        <v>1.75</v>
      </c>
      <c r="M308">
        <v>1</v>
      </c>
      <c r="N308">
        <v>16.86</v>
      </c>
      <c r="O308">
        <v>14665.62</v>
      </c>
      <c r="P308">
        <v>145.54</v>
      </c>
      <c r="Q308">
        <v>3699.24</v>
      </c>
      <c r="R308">
        <v>123.32</v>
      </c>
      <c r="S308">
        <v>60.59</v>
      </c>
      <c r="T308">
        <v>31321.34</v>
      </c>
      <c r="U308">
        <v>0.49</v>
      </c>
      <c r="V308">
        <v>0.89</v>
      </c>
      <c r="W308">
        <v>0.36</v>
      </c>
      <c r="X308">
        <v>2.0099999999999998</v>
      </c>
      <c r="Y308">
        <v>1</v>
      </c>
      <c r="Z308">
        <v>10</v>
      </c>
    </row>
    <row r="309" spans="1:26" x14ac:dyDescent="0.25">
      <c r="A309">
        <v>4</v>
      </c>
      <c r="B309">
        <v>55</v>
      </c>
      <c r="C309" t="s">
        <v>26</v>
      </c>
      <c r="D309">
        <v>4.3423999999999996</v>
      </c>
      <c r="E309">
        <v>23.03</v>
      </c>
      <c r="F309">
        <v>19.3</v>
      </c>
      <c r="G309">
        <v>16.78</v>
      </c>
      <c r="H309">
        <v>0.3</v>
      </c>
      <c r="I309">
        <v>69</v>
      </c>
      <c r="J309">
        <v>117.34</v>
      </c>
      <c r="K309">
        <v>43.4</v>
      </c>
      <c r="L309">
        <v>2</v>
      </c>
      <c r="M309">
        <v>0</v>
      </c>
      <c r="N309">
        <v>16.940000000000001</v>
      </c>
      <c r="O309">
        <v>14705.49</v>
      </c>
      <c r="P309">
        <v>145.96</v>
      </c>
      <c r="Q309">
        <v>3699.27</v>
      </c>
      <c r="R309">
        <v>123.36</v>
      </c>
      <c r="S309">
        <v>60.59</v>
      </c>
      <c r="T309">
        <v>31341.24</v>
      </c>
      <c r="U309">
        <v>0.49</v>
      </c>
      <c r="V309">
        <v>0.89</v>
      </c>
      <c r="W309">
        <v>0.37</v>
      </c>
      <c r="X309">
        <v>2.02</v>
      </c>
      <c r="Y309">
        <v>1</v>
      </c>
      <c r="Z309">
        <v>10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C314"/>
  <sheetViews>
    <sheetView workbookViewId="0"/>
  </sheetViews>
  <sheetFormatPr defaultRowHeight="15" x14ac:dyDescent="0.25"/>
  <sheetData>
    <row r="1" spans="1:3" x14ac:dyDescent="0.25">
      <c r="A1" t="s">
        <v>27</v>
      </c>
    </row>
    <row r="2" spans="1:3" x14ac:dyDescent="0.25">
      <c r="A2" t="s">
        <v>28</v>
      </c>
    </row>
    <row r="3" spans="1:3" x14ac:dyDescent="0.25">
      <c r="A3" t="s">
        <v>29</v>
      </c>
    </row>
    <row r="6" spans="1:3" x14ac:dyDescent="0.25">
      <c r="A6" t="s">
        <v>30</v>
      </c>
      <c r="B6" t="s">
        <v>31</v>
      </c>
      <c r="C6" t="s">
        <v>32</v>
      </c>
    </row>
    <row r="7" spans="1:3" x14ac:dyDescent="0.25">
      <c r="A7" t="e">
        <f>INDEX(resultados!$A$2:$ZZ$309, 1, MATCH($B$1, resultados!$A$1:$ZZ$1, 0))</f>
        <v>#N/A</v>
      </c>
      <c r="B7" t="e">
        <f>INDEX(resultados!$A$2:$ZZ$309, 1, MATCH($B$2, resultados!$A$1:$ZZ$1, 0))</f>
        <v>#N/A</v>
      </c>
      <c r="C7" t="e">
        <f>INDEX(resultados!$A$2:$ZZ$309, 1, MATCH($B$3, resultados!$A$1:$ZZ$1, 0))</f>
        <v>#N/A</v>
      </c>
    </row>
    <row r="8" spans="1:3" x14ac:dyDescent="0.25">
      <c r="A8" t="e">
        <f>INDEX(resultados!$A$2:$ZZ$309, 2, MATCH($B$1, resultados!$A$1:$ZZ$1, 0))</f>
        <v>#N/A</v>
      </c>
      <c r="B8" t="e">
        <f>INDEX(resultados!$A$2:$ZZ$309, 2, MATCH($B$2, resultados!$A$1:$ZZ$1, 0))</f>
        <v>#N/A</v>
      </c>
      <c r="C8" t="e">
        <f>INDEX(resultados!$A$2:$ZZ$309, 2, MATCH($B$3, resultados!$A$1:$ZZ$1, 0))</f>
        <v>#N/A</v>
      </c>
    </row>
    <row r="9" spans="1:3" x14ac:dyDescent="0.25">
      <c r="A9" t="e">
        <f>INDEX(resultados!$A$2:$ZZ$309, 3, MATCH($B$1, resultados!$A$1:$ZZ$1, 0))</f>
        <v>#N/A</v>
      </c>
      <c r="B9" t="e">
        <f>INDEX(resultados!$A$2:$ZZ$309, 3, MATCH($B$2, resultados!$A$1:$ZZ$1, 0))</f>
        <v>#N/A</v>
      </c>
      <c r="C9" t="e">
        <f>INDEX(resultados!$A$2:$ZZ$309, 3, MATCH($B$3, resultados!$A$1:$ZZ$1, 0))</f>
        <v>#N/A</v>
      </c>
    </row>
    <row r="10" spans="1:3" x14ac:dyDescent="0.25">
      <c r="A10" t="e">
        <f>INDEX(resultados!$A$2:$ZZ$309, 4, MATCH($B$1, resultados!$A$1:$ZZ$1, 0))</f>
        <v>#N/A</v>
      </c>
      <c r="B10" t="e">
        <f>INDEX(resultados!$A$2:$ZZ$309, 4, MATCH($B$2, resultados!$A$1:$ZZ$1, 0))</f>
        <v>#N/A</v>
      </c>
      <c r="C10" t="e">
        <f>INDEX(resultados!$A$2:$ZZ$309, 4, MATCH($B$3, resultados!$A$1:$ZZ$1, 0))</f>
        <v>#N/A</v>
      </c>
    </row>
    <row r="11" spans="1:3" x14ac:dyDescent="0.25">
      <c r="A11" t="e">
        <f>INDEX(resultados!$A$2:$ZZ$309, 5, MATCH($B$1, resultados!$A$1:$ZZ$1, 0))</f>
        <v>#N/A</v>
      </c>
      <c r="B11" t="e">
        <f>INDEX(resultados!$A$2:$ZZ$309, 5, MATCH($B$2, resultados!$A$1:$ZZ$1, 0))</f>
        <v>#N/A</v>
      </c>
      <c r="C11" t="e">
        <f>INDEX(resultados!$A$2:$ZZ$309, 5, MATCH($B$3, resultados!$A$1:$ZZ$1, 0))</f>
        <v>#N/A</v>
      </c>
    </row>
    <row r="12" spans="1:3" x14ac:dyDescent="0.25">
      <c r="A12" t="e">
        <f>INDEX(resultados!$A$2:$ZZ$309, 6, MATCH($B$1, resultados!$A$1:$ZZ$1, 0))</f>
        <v>#N/A</v>
      </c>
      <c r="B12" t="e">
        <f>INDEX(resultados!$A$2:$ZZ$309, 6, MATCH($B$2, resultados!$A$1:$ZZ$1, 0))</f>
        <v>#N/A</v>
      </c>
      <c r="C12" t="e">
        <f>INDEX(resultados!$A$2:$ZZ$309, 6, MATCH($B$3, resultados!$A$1:$ZZ$1, 0))</f>
        <v>#N/A</v>
      </c>
    </row>
    <row r="13" spans="1:3" x14ac:dyDescent="0.25">
      <c r="A13" t="e">
        <f>INDEX(resultados!$A$2:$ZZ$309, 7, MATCH($B$1, resultados!$A$1:$ZZ$1, 0))</f>
        <v>#N/A</v>
      </c>
      <c r="B13" t="e">
        <f>INDEX(resultados!$A$2:$ZZ$309, 7, MATCH($B$2, resultados!$A$1:$ZZ$1, 0))</f>
        <v>#N/A</v>
      </c>
      <c r="C13" t="e">
        <f>INDEX(resultados!$A$2:$ZZ$309, 7, MATCH($B$3, resultados!$A$1:$ZZ$1, 0))</f>
        <v>#N/A</v>
      </c>
    </row>
    <row r="14" spans="1:3" x14ac:dyDescent="0.25">
      <c r="A14" t="e">
        <f>INDEX(resultados!$A$2:$ZZ$309, 8, MATCH($B$1, resultados!$A$1:$ZZ$1, 0))</f>
        <v>#N/A</v>
      </c>
      <c r="B14" t="e">
        <f>INDEX(resultados!$A$2:$ZZ$309, 8, MATCH($B$2, resultados!$A$1:$ZZ$1, 0))</f>
        <v>#N/A</v>
      </c>
      <c r="C14" t="e">
        <f>INDEX(resultados!$A$2:$ZZ$309, 8, MATCH($B$3, resultados!$A$1:$ZZ$1, 0))</f>
        <v>#N/A</v>
      </c>
    </row>
    <row r="15" spans="1:3" x14ac:dyDescent="0.25">
      <c r="A15" t="e">
        <f>INDEX(resultados!$A$2:$ZZ$309, 9, MATCH($B$1, resultados!$A$1:$ZZ$1, 0))</f>
        <v>#N/A</v>
      </c>
      <c r="B15" t="e">
        <f>INDEX(resultados!$A$2:$ZZ$309, 9, MATCH($B$2, resultados!$A$1:$ZZ$1, 0))</f>
        <v>#N/A</v>
      </c>
      <c r="C15" t="e">
        <f>INDEX(resultados!$A$2:$ZZ$309, 9, MATCH($B$3, resultados!$A$1:$ZZ$1, 0))</f>
        <v>#N/A</v>
      </c>
    </row>
    <row r="16" spans="1:3" x14ac:dyDescent="0.25">
      <c r="A16" t="e">
        <f>INDEX(resultados!$A$2:$ZZ$309, 10, MATCH($B$1, resultados!$A$1:$ZZ$1, 0))</f>
        <v>#N/A</v>
      </c>
      <c r="B16" t="e">
        <f>INDEX(resultados!$A$2:$ZZ$309, 10, MATCH($B$2, resultados!$A$1:$ZZ$1, 0))</f>
        <v>#N/A</v>
      </c>
      <c r="C16" t="e">
        <f>INDEX(resultados!$A$2:$ZZ$309, 10, MATCH($B$3, resultados!$A$1:$ZZ$1, 0))</f>
        <v>#N/A</v>
      </c>
    </row>
    <row r="17" spans="1:3" x14ac:dyDescent="0.25">
      <c r="A17" t="e">
        <f>INDEX(resultados!$A$2:$ZZ$309, 11, MATCH($B$1, resultados!$A$1:$ZZ$1, 0))</f>
        <v>#N/A</v>
      </c>
      <c r="B17" t="e">
        <f>INDEX(resultados!$A$2:$ZZ$309, 11, MATCH($B$2, resultados!$A$1:$ZZ$1, 0))</f>
        <v>#N/A</v>
      </c>
      <c r="C17" t="e">
        <f>INDEX(resultados!$A$2:$ZZ$309, 11, MATCH($B$3, resultados!$A$1:$ZZ$1, 0))</f>
        <v>#N/A</v>
      </c>
    </row>
    <row r="18" spans="1:3" x14ac:dyDescent="0.25">
      <c r="A18" t="e">
        <f>INDEX(resultados!$A$2:$ZZ$309, 12, MATCH($B$1, resultados!$A$1:$ZZ$1, 0))</f>
        <v>#N/A</v>
      </c>
      <c r="B18" t="e">
        <f>INDEX(resultados!$A$2:$ZZ$309, 12, MATCH($B$2, resultados!$A$1:$ZZ$1, 0))</f>
        <v>#N/A</v>
      </c>
      <c r="C18" t="e">
        <f>INDEX(resultados!$A$2:$ZZ$309, 12, MATCH($B$3, resultados!$A$1:$ZZ$1, 0))</f>
        <v>#N/A</v>
      </c>
    </row>
    <row r="19" spans="1:3" x14ac:dyDescent="0.25">
      <c r="A19" t="e">
        <f>INDEX(resultados!$A$2:$ZZ$309, 13, MATCH($B$1, resultados!$A$1:$ZZ$1, 0))</f>
        <v>#N/A</v>
      </c>
      <c r="B19" t="e">
        <f>INDEX(resultados!$A$2:$ZZ$309, 13, MATCH($B$2, resultados!$A$1:$ZZ$1, 0))</f>
        <v>#N/A</v>
      </c>
      <c r="C19" t="e">
        <f>INDEX(resultados!$A$2:$ZZ$309, 13, MATCH($B$3, resultados!$A$1:$ZZ$1, 0))</f>
        <v>#N/A</v>
      </c>
    </row>
    <row r="20" spans="1:3" x14ac:dyDescent="0.25">
      <c r="A20" t="e">
        <f>INDEX(resultados!$A$2:$ZZ$309, 14, MATCH($B$1, resultados!$A$1:$ZZ$1, 0))</f>
        <v>#N/A</v>
      </c>
      <c r="B20" t="e">
        <f>INDEX(resultados!$A$2:$ZZ$309, 14, MATCH($B$2, resultados!$A$1:$ZZ$1, 0))</f>
        <v>#N/A</v>
      </c>
      <c r="C20" t="e">
        <f>INDEX(resultados!$A$2:$ZZ$309, 14, MATCH($B$3, resultados!$A$1:$ZZ$1, 0))</f>
        <v>#N/A</v>
      </c>
    </row>
    <row r="21" spans="1:3" x14ac:dyDescent="0.25">
      <c r="A21" t="e">
        <f>INDEX(resultados!$A$2:$ZZ$309, 15, MATCH($B$1, resultados!$A$1:$ZZ$1, 0))</f>
        <v>#N/A</v>
      </c>
      <c r="B21" t="e">
        <f>INDEX(resultados!$A$2:$ZZ$309, 15, MATCH($B$2, resultados!$A$1:$ZZ$1, 0))</f>
        <v>#N/A</v>
      </c>
      <c r="C21" t="e">
        <f>INDEX(resultados!$A$2:$ZZ$309, 15, MATCH($B$3, resultados!$A$1:$ZZ$1, 0))</f>
        <v>#N/A</v>
      </c>
    </row>
    <row r="22" spans="1:3" x14ac:dyDescent="0.25">
      <c r="A22" t="e">
        <f>INDEX(resultados!$A$2:$ZZ$309, 16, MATCH($B$1, resultados!$A$1:$ZZ$1, 0))</f>
        <v>#N/A</v>
      </c>
      <c r="B22" t="e">
        <f>INDEX(resultados!$A$2:$ZZ$309, 16, MATCH($B$2, resultados!$A$1:$ZZ$1, 0))</f>
        <v>#N/A</v>
      </c>
      <c r="C22" t="e">
        <f>INDEX(resultados!$A$2:$ZZ$309, 16, MATCH($B$3, resultados!$A$1:$ZZ$1, 0))</f>
        <v>#N/A</v>
      </c>
    </row>
    <row r="23" spans="1:3" x14ac:dyDescent="0.25">
      <c r="A23" t="e">
        <f>INDEX(resultados!$A$2:$ZZ$309, 17, MATCH($B$1, resultados!$A$1:$ZZ$1, 0))</f>
        <v>#N/A</v>
      </c>
      <c r="B23" t="e">
        <f>INDEX(resultados!$A$2:$ZZ$309, 17, MATCH($B$2, resultados!$A$1:$ZZ$1, 0))</f>
        <v>#N/A</v>
      </c>
      <c r="C23" t="e">
        <f>INDEX(resultados!$A$2:$ZZ$309, 17, MATCH($B$3, resultados!$A$1:$ZZ$1, 0))</f>
        <v>#N/A</v>
      </c>
    </row>
    <row r="24" spans="1:3" x14ac:dyDescent="0.25">
      <c r="A24" t="e">
        <f>INDEX(resultados!$A$2:$ZZ$309, 18, MATCH($B$1, resultados!$A$1:$ZZ$1, 0))</f>
        <v>#N/A</v>
      </c>
      <c r="B24" t="e">
        <f>INDEX(resultados!$A$2:$ZZ$309, 18, MATCH($B$2, resultados!$A$1:$ZZ$1, 0))</f>
        <v>#N/A</v>
      </c>
      <c r="C24" t="e">
        <f>INDEX(resultados!$A$2:$ZZ$309, 18, MATCH($B$3, resultados!$A$1:$ZZ$1, 0))</f>
        <v>#N/A</v>
      </c>
    </row>
    <row r="25" spans="1:3" x14ac:dyDescent="0.25">
      <c r="A25" t="e">
        <f>INDEX(resultados!$A$2:$ZZ$309, 19, MATCH($B$1, resultados!$A$1:$ZZ$1, 0))</f>
        <v>#N/A</v>
      </c>
      <c r="B25" t="e">
        <f>INDEX(resultados!$A$2:$ZZ$309, 19, MATCH($B$2, resultados!$A$1:$ZZ$1, 0))</f>
        <v>#N/A</v>
      </c>
      <c r="C25" t="e">
        <f>INDEX(resultados!$A$2:$ZZ$309, 19, MATCH($B$3, resultados!$A$1:$ZZ$1, 0))</f>
        <v>#N/A</v>
      </c>
    </row>
    <row r="26" spans="1:3" x14ac:dyDescent="0.25">
      <c r="A26" t="e">
        <f>INDEX(resultados!$A$2:$ZZ$309, 20, MATCH($B$1, resultados!$A$1:$ZZ$1, 0))</f>
        <v>#N/A</v>
      </c>
      <c r="B26" t="e">
        <f>INDEX(resultados!$A$2:$ZZ$309, 20, MATCH($B$2, resultados!$A$1:$ZZ$1, 0))</f>
        <v>#N/A</v>
      </c>
      <c r="C26" t="e">
        <f>INDEX(resultados!$A$2:$ZZ$309, 20, MATCH($B$3, resultados!$A$1:$ZZ$1, 0))</f>
        <v>#N/A</v>
      </c>
    </row>
    <row r="27" spans="1:3" x14ac:dyDescent="0.25">
      <c r="A27" t="e">
        <f>INDEX(resultados!$A$2:$ZZ$309, 21, MATCH($B$1, resultados!$A$1:$ZZ$1, 0))</f>
        <v>#N/A</v>
      </c>
      <c r="B27" t="e">
        <f>INDEX(resultados!$A$2:$ZZ$309, 21, MATCH($B$2, resultados!$A$1:$ZZ$1, 0))</f>
        <v>#N/A</v>
      </c>
      <c r="C27" t="e">
        <f>INDEX(resultados!$A$2:$ZZ$309, 21, MATCH($B$3, resultados!$A$1:$ZZ$1, 0))</f>
        <v>#N/A</v>
      </c>
    </row>
    <row r="28" spans="1:3" x14ac:dyDescent="0.25">
      <c r="A28" t="e">
        <f>INDEX(resultados!$A$2:$ZZ$309, 22, MATCH($B$1, resultados!$A$1:$ZZ$1, 0))</f>
        <v>#N/A</v>
      </c>
      <c r="B28" t="e">
        <f>INDEX(resultados!$A$2:$ZZ$309, 22, MATCH($B$2, resultados!$A$1:$ZZ$1, 0))</f>
        <v>#N/A</v>
      </c>
      <c r="C28" t="e">
        <f>INDEX(resultados!$A$2:$ZZ$309, 22, MATCH($B$3, resultados!$A$1:$ZZ$1, 0))</f>
        <v>#N/A</v>
      </c>
    </row>
    <row r="29" spans="1:3" x14ac:dyDescent="0.25">
      <c r="A29" t="e">
        <f>INDEX(resultados!$A$2:$ZZ$309, 23, MATCH($B$1, resultados!$A$1:$ZZ$1, 0))</f>
        <v>#N/A</v>
      </c>
      <c r="B29" t="e">
        <f>INDEX(resultados!$A$2:$ZZ$309, 23, MATCH($B$2, resultados!$A$1:$ZZ$1, 0))</f>
        <v>#N/A</v>
      </c>
      <c r="C29" t="e">
        <f>INDEX(resultados!$A$2:$ZZ$309, 23, MATCH($B$3, resultados!$A$1:$ZZ$1, 0))</f>
        <v>#N/A</v>
      </c>
    </row>
    <row r="30" spans="1:3" x14ac:dyDescent="0.25">
      <c r="A30" t="e">
        <f>INDEX(resultados!$A$2:$ZZ$309, 24, MATCH($B$1, resultados!$A$1:$ZZ$1, 0))</f>
        <v>#N/A</v>
      </c>
      <c r="B30" t="e">
        <f>INDEX(resultados!$A$2:$ZZ$309, 24, MATCH($B$2, resultados!$A$1:$ZZ$1, 0))</f>
        <v>#N/A</v>
      </c>
      <c r="C30" t="e">
        <f>INDEX(resultados!$A$2:$ZZ$309, 24, MATCH($B$3, resultados!$A$1:$ZZ$1, 0))</f>
        <v>#N/A</v>
      </c>
    </row>
    <row r="31" spans="1:3" x14ac:dyDescent="0.25">
      <c r="A31" t="e">
        <f>INDEX(resultados!$A$2:$ZZ$309, 25, MATCH($B$1, resultados!$A$1:$ZZ$1, 0))</f>
        <v>#N/A</v>
      </c>
      <c r="B31" t="e">
        <f>INDEX(resultados!$A$2:$ZZ$309, 25, MATCH($B$2, resultados!$A$1:$ZZ$1, 0))</f>
        <v>#N/A</v>
      </c>
      <c r="C31" t="e">
        <f>INDEX(resultados!$A$2:$ZZ$309, 25, MATCH($B$3, resultados!$A$1:$ZZ$1, 0))</f>
        <v>#N/A</v>
      </c>
    </row>
    <row r="32" spans="1:3" x14ac:dyDescent="0.25">
      <c r="A32" t="e">
        <f>INDEX(resultados!$A$2:$ZZ$309, 26, MATCH($B$1, resultados!$A$1:$ZZ$1, 0))</f>
        <v>#N/A</v>
      </c>
      <c r="B32" t="e">
        <f>INDEX(resultados!$A$2:$ZZ$309, 26, MATCH($B$2, resultados!$A$1:$ZZ$1, 0))</f>
        <v>#N/A</v>
      </c>
      <c r="C32" t="e">
        <f>INDEX(resultados!$A$2:$ZZ$309, 26, MATCH($B$3, resultados!$A$1:$ZZ$1, 0))</f>
        <v>#N/A</v>
      </c>
    </row>
    <row r="33" spans="1:3" x14ac:dyDescent="0.25">
      <c r="A33" t="e">
        <f>INDEX(resultados!$A$2:$ZZ$309, 27, MATCH($B$1, resultados!$A$1:$ZZ$1, 0))</f>
        <v>#N/A</v>
      </c>
      <c r="B33" t="e">
        <f>INDEX(resultados!$A$2:$ZZ$309, 27, MATCH($B$2, resultados!$A$1:$ZZ$1, 0))</f>
        <v>#N/A</v>
      </c>
      <c r="C33" t="e">
        <f>INDEX(resultados!$A$2:$ZZ$309, 27, MATCH($B$3, resultados!$A$1:$ZZ$1, 0))</f>
        <v>#N/A</v>
      </c>
    </row>
    <row r="34" spans="1:3" x14ac:dyDescent="0.25">
      <c r="A34" t="e">
        <f>INDEX(resultados!$A$2:$ZZ$309, 28, MATCH($B$1, resultados!$A$1:$ZZ$1, 0))</f>
        <v>#N/A</v>
      </c>
      <c r="B34" t="e">
        <f>INDEX(resultados!$A$2:$ZZ$309, 28, MATCH($B$2, resultados!$A$1:$ZZ$1, 0))</f>
        <v>#N/A</v>
      </c>
      <c r="C34" t="e">
        <f>INDEX(resultados!$A$2:$ZZ$309, 28, MATCH($B$3, resultados!$A$1:$ZZ$1, 0))</f>
        <v>#N/A</v>
      </c>
    </row>
    <row r="35" spans="1:3" x14ac:dyDescent="0.25">
      <c r="A35" t="e">
        <f>INDEX(resultados!$A$2:$ZZ$309, 29, MATCH($B$1, resultados!$A$1:$ZZ$1, 0))</f>
        <v>#N/A</v>
      </c>
      <c r="B35" t="e">
        <f>INDEX(resultados!$A$2:$ZZ$309, 29, MATCH($B$2, resultados!$A$1:$ZZ$1, 0))</f>
        <v>#N/A</v>
      </c>
      <c r="C35" t="e">
        <f>INDEX(resultados!$A$2:$ZZ$309, 29, MATCH($B$3, resultados!$A$1:$ZZ$1, 0))</f>
        <v>#N/A</v>
      </c>
    </row>
    <row r="36" spans="1:3" x14ac:dyDescent="0.25">
      <c r="A36" t="e">
        <f>INDEX(resultados!$A$2:$ZZ$309, 30, MATCH($B$1, resultados!$A$1:$ZZ$1, 0))</f>
        <v>#N/A</v>
      </c>
      <c r="B36" t="e">
        <f>INDEX(resultados!$A$2:$ZZ$309, 30, MATCH($B$2, resultados!$A$1:$ZZ$1, 0))</f>
        <v>#N/A</v>
      </c>
      <c r="C36" t="e">
        <f>INDEX(resultados!$A$2:$ZZ$309, 30, MATCH($B$3, resultados!$A$1:$ZZ$1, 0))</f>
        <v>#N/A</v>
      </c>
    </row>
    <row r="37" spans="1:3" x14ac:dyDescent="0.25">
      <c r="A37" t="e">
        <f>INDEX(resultados!$A$2:$ZZ$309, 31, MATCH($B$1, resultados!$A$1:$ZZ$1, 0))</f>
        <v>#N/A</v>
      </c>
      <c r="B37" t="e">
        <f>INDEX(resultados!$A$2:$ZZ$309, 31, MATCH($B$2, resultados!$A$1:$ZZ$1, 0))</f>
        <v>#N/A</v>
      </c>
      <c r="C37" t="e">
        <f>INDEX(resultados!$A$2:$ZZ$309, 31, MATCH($B$3, resultados!$A$1:$ZZ$1, 0))</f>
        <v>#N/A</v>
      </c>
    </row>
    <row r="38" spans="1:3" x14ac:dyDescent="0.25">
      <c r="A38" t="e">
        <f>INDEX(resultados!$A$2:$ZZ$309, 32, MATCH($B$1, resultados!$A$1:$ZZ$1, 0))</f>
        <v>#N/A</v>
      </c>
      <c r="B38" t="e">
        <f>INDEX(resultados!$A$2:$ZZ$309, 32, MATCH($B$2, resultados!$A$1:$ZZ$1, 0))</f>
        <v>#N/A</v>
      </c>
      <c r="C38" t="e">
        <f>INDEX(resultados!$A$2:$ZZ$309, 32, MATCH($B$3, resultados!$A$1:$ZZ$1, 0))</f>
        <v>#N/A</v>
      </c>
    </row>
    <row r="39" spans="1:3" x14ac:dyDescent="0.25">
      <c r="A39" t="e">
        <f>INDEX(resultados!$A$2:$ZZ$309, 33, MATCH($B$1, resultados!$A$1:$ZZ$1, 0))</f>
        <v>#N/A</v>
      </c>
      <c r="B39" t="e">
        <f>INDEX(resultados!$A$2:$ZZ$309, 33, MATCH($B$2, resultados!$A$1:$ZZ$1, 0))</f>
        <v>#N/A</v>
      </c>
      <c r="C39" t="e">
        <f>INDEX(resultados!$A$2:$ZZ$309, 33, MATCH($B$3, resultados!$A$1:$ZZ$1, 0))</f>
        <v>#N/A</v>
      </c>
    </row>
    <row r="40" spans="1:3" x14ac:dyDescent="0.25">
      <c r="A40" t="e">
        <f>INDEX(resultados!$A$2:$ZZ$309, 34, MATCH($B$1, resultados!$A$1:$ZZ$1, 0))</f>
        <v>#N/A</v>
      </c>
      <c r="B40" t="e">
        <f>INDEX(resultados!$A$2:$ZZ$309, 34, MATCH($B$2, resultados!$A$1:$ZZ$1, 0))</f>
        <v>#N/A</v>
      </c>
      <c r="C40" t="e">
        <f>INDEX(resultados!$A$2:$ZZ$309, 34, MATCH($B$3, resultados!$A$1:$ZZ$1, 0))</f>
        <v>#N/A</v>
      </c>
    </row>
    <row r="41" spans="1:3" x14ac:dyDescent="0.25">
      <c r="A41" t="e">
        <f>INDEX(resultados!$A$2:$ZZ$309, 35, MATCH($B$1, resultados!$A$1:$ZZ$1, 0))</f>
        <v>#N/A</v>
      </c>
      <c r="B41" t="e">
        <f>INDEX(resultados!$A$2:$ZZ$309, 35, MATCH($B$2, resultados!$A$1:$ZZ$1, 0))</f>
        <v>#N/A</v>
      </c>
      <c r="C41" t="e">
        <f>INDEX(resultados!$A$2:$ZZ$309, 35, MATCH($B$3, resultados!$A$1:$ZZ$1, 0))</f>
        <v>#N/A</v>
      </c>
    </row>
    <row r="42" spans="1:3" x14ac:dyDescent="0.25">
      <c r="A42" t="e">
        <f>INDEX(resultados!$A$2:$ZZ$309, 36, MATCH($B$1, resultados!$A$1:$ZZ$1, 0))</f>
        <v>#N/A</v>
      </c>
      <c r="B42" t="e">
        <f>INDEX(resultados!$A$2:$ZZ$309, 36, MATCH($B$2, resultados!$A$1:$ZZ$1, 0))</f>
        <v>#N/A</v>
      </c>
      <c r="C42" t="e">
        <f>INDEX(resultados!$A$2:$ZZ$309, 36, MATCH($B$3, resultados!$A$1:$ZZ$1, 0))</f>
        <v>#N/A</v>
      </c>
    </row>
    <row r="43" spans="1:3" x14ac:dyDescent="0.25">
      <c r="A43" t="e">
        <f>INDEX(resultados!$A$2:$ZZ$309, 37, MATCH($B$1, resultados!$A$1:$ZZ$1, 0))</f>
        <v>#N/A</v>
      </c>
      <c r="B43" t="e">
        <f>INDEX(resultados!$A$2:$ZZ$309, 37, MATCH($B$2, resultados!$A$1:$ZZ$1, 0))</f>
        <v>#N/A</v>
      </c>
      <c r="C43" t="e">
        <f>INDEX(resultados!$A$2:$ZZ$309, 37, MATCH($B$3, resultados!$A$1:$ZZ$1, 0))</f>
        <v>#N/A</v>
      </c>
    </row>
    <row r="44" spans="1:3" x14ac:dyDescent="0.25">
      <c r="A44" t="e">
        <f>INDEX(resultados!$A$2:$ZZ$309, 38, MATCH($B$1, resultados!$A$1:$ZZ$1, 0))</f>
        <v>#N/A</v>
      </c>
      <c r="B44" t="e">
        <f>INDEX(resultados!$A$2:$ZZ$309, 38, MATCH($B$2, resultados!$A$1:$ZZ$1, 0))</f>
        <v>#N/A</v>
      </c>
      <c r="C44" t="e">
        <f>INDEX(resultados!$A$2:$ZZ$309, 38, MATCH($B$3, resultados!$A$1:$ZZ$1, 0))</f>
        <v>#N/A</v>
      </c>
    </row>
    <row r="45" spans="1:3" x14ac:dyDescent="0.25">
      <c r="A45" t="e">
        <f>INDEX(resultados!$A$2:$ZZ$309, 39, MATCH($B$1, resultados!$A$1:$ZZ$1, 0))</f>
        <v>#N/A</v>
      </c>
      <c r="B45" t="e">
        <f>INDEX(resultados!$A$2:$ZZ$309, 39, MATCH($B$2, resultados!$A$1:$ZZ$1, 0))</f>
        <v>#N/A</v>
      </c>
      <c r="C45" t="e">
        <f>INDEX(resultados!$A$2:$ZZ$309, 39, MATCH($B$3, resultados!$A$1:$ZZ$1, 0))</f>
        <v>#N/A</v>
      </c>
    </row>
    <row r="46" spans="1:3" x14ac:dyDescent="0.25">
      <c r="A46" t="e">
        <f>INDEX(resultados!$A$2:$ZZ$309, 40, MATCH($B$1, resultados!$A$1:$ZZ$1, 0))</f>
        <v>#N/A</v>
      </c>
      <c r="B46" t="e">
        <f>INDEX(resultados!$A$2:$ZZ$309, 40, MATCH($B$2, resultados!$A$1:$ZZ$1, 0))</f>
        <v>#N/A</v>
      </c>
      <c r="C46" t="e">
        <f>INDEX(resultados!$A$2:$ZZ$309, 40, MATCH($B$3, resultados!$A$1:$ZZ$1, 0))</f>
        <v>#N/A</v>
      </c>
    </row>
    <row r="47" spans="1:3" x14ac:dyDescent="0.25">
      <c r="A47" t="e">
        <f>INDEX(resultados!$A$2:$ZZ$309, 41, MATCH($B$1, resultados!$A$1:$ZZ$1, 0))</f>
        <v>#N/A</v>
      </c>
      <c r="B47" t="e">
        <f>INDEX(resultados!$A$2:$ZZ$309, 41, MATCH($B$2, resultados!$A$1:$ZZ$1, 0))</f>
        <v>#N/A</v>
      </c>
      <c r="C47" t="e">
        <f>INDEX(resultados!$A$2:$ZZ$309, 41, MATCH($B$3, resultados!$A$1:$ZZ$1, 0))</f>
        <v>#N/A</v>
      </c>
    </row>
    <row r="48" spans="1:3" x14ac:dyDescent="0.25">
      <c r="A48" t="e">
        <f>INDEX(resultados!$A$2:$ZZ$309, 42, MATCH($B$1, resultados!$A$1:$ZZ$1, 0))</f>
        <v>#N/A</v>
      </c>
      <c r="B48" t="e">
        <f>INDEX(resultados!$A$2:$ZZ$309, 42, MATCH($B$2, resultados!$A$1:$ZZ$1, 0))</f>
        <v>#N/A</v>
      </c>
      <c r="C48" t="e">
        <f>INDEX(resultados!$A$2:$ZZ$309, 42, MATCH($B$3, resultados!$A$1:$ZZ$1, 0))</f>
        <v>#N/A</v>
      </c>
    </row>
    <row r="49" spans="1:3" x14ac:dyDescent="0.25">
      <c r="A49" t="e">
        <f>INDEX(resultados!$A$2:$ZZ$309, 43, MATCH($B$1, resultados!$A$1:$ZZ$1, 0))</f>
        <v>#N/A</v>
      </c>
      <c r="B49" t="e">
        <f>INDEX(resultados!$A$2:$ZZ$309, 43, MATCH($B$2, resultados!$A$1:$ZZ$1, 0))</f>
        <v>#N/A</v>
      </c>
      <c r="C49" t="e">
        <f>INDEX(resultados!$A$2:$ZZ$309, 43, MATCH($B$3, resultados!$A$1:$ZZ$1, 0))</f>
        <v>#N/A</v>
      </c>
    </row>
    <row r="50" spans="1:3" x14ac:dyDescent="0.25">
      <c r="A50" t="e">
        <f>INDEX(resultados!$A$2:$ZZ$309, 44, MATCH($B$1, resultados!$A$1:$ZZ$1, 0))</f>
        <v>#N/A</v>
      </c>
      <c r="B50" t="e">
        <f>INDEX(resultados!$A$2:$ZZ$309, 44, MATCH($B$2, resultados!$A$1:$ZZ$1, 0))</f>
        <v>#N/A</v>
      </c>
      <c r="C50" t="e">
        <f>INDEX(resultados!$A$2:$ZZ$309, 44, MATCH($B$3, resultados!$A$1:$ZZ$1, 0))</f>
        <v>#N/A</v>
      </c>
    </row>
    <row r="51" spans="1:3" x14ac:dyDescent="0.25">
      <c r="A51" t="e">
        <f>INDEX(resultados!$A$2:$ZZ$309, 45, MATCH($B$1, resultados!$A$1:$ZZ$1, 0))</f>
        <v>#N/A</v>
      </c>
      <c r="B51" t="e">
        <f>INDEX(resultados!$A$2:$ZZ$309, 45, MATCH($B$2, resultados!$A$1:$ZZ$1, 0))</f>
        <v>#N/A</v>
      </c>
      <c r="C51" t="e">
        <f>INDEX(resultados!$A$2:$ZZ$309, 45, MATCH($B$3, resultados!$A$1:$ZZ$1, 0))</f>
        <v>#N/A</v>
      </c>
    </row>
    <row r="52" spans="1:3" x14ac:dyDescent="0.25">
      <c r="A52" t="e">
        <f>INDEX(resultados!$A$2:$ZZ$309, 46, MATCH($B$1, resultados!$A$1:$ZZ$1, 0))</f>
        <v>#N/A</v>
      </c>
      <c r="B52" t="e">
        <f>INDEX(resultados!$A$2:$ZZ$309, 46, MATCH($B$2, resultados!$A$1:$ZZ$1, 0))</f>
        <v>#N/A</v>
      </c>
      <c r="C52" t="e">
        <f>INDEX(resultados!$A$2:$ZZ$309, 46, MATCH($B$3, resultados!$A$1:$ZZ$1, 0))</f>
        <v>#N/A</v>
      </c>
    </row>
    <row r="53" spans="1:3" x14ac:dyDescent="0.25">
      <c r="A53" t="e">
        <f>INDEX(resultados!$A$2:$ZZ$309, 47, MATCH($B$1, resultados!$A$1:$ZZ$1, 0))</f>
        <v>#N/A</v>
      </c>
      <c r="B53" t="e">
        <f>INDEX(resultados!$A$2:$ZZ$309, 47, MATCH($B$2, resultados!$A$1:$ZZ$1, 0))</f>
        <v>#N/A</v>
      </c>
      <c r="C53" t="e">
        <f>INDEX(resultados!$A$2:$ZZ$309, 47, MATCH($B$3, resultados!$A$1:$ZZ$1, 0))</f>
        <v>#N/A</v>
      </c>
    </row>
    <row r="54" spans="1:3" x14ac:dyDescent="0.25">
      <c r="A54" t="e">
        <f>INDEX(resultados!$A$2:$ZZ$309, 48, MATCH($B$1, resultados!$A$1:$ZZ$1, 0))</f>
        <v>#N/A</v>
      </c>
      <c r="B54" t="e">
        <f>INDEX(resultados!$A$2:$ZZ$309, 48, MATCH($B$2, resultados!$A$1:$ZZ$1, 0))</f>
        <v>#N/A</v>
      </c>
      <c r="C54" t="e">
        <f>INDEX(resultados!$A$2:$ZZ$309, 48, MATCH($B$3, resultados!$A$1:$ZZ$1, 0))</f>
        <v>#N/A</v>
      </c>
    </row>
    <row r="55" spans="1:3" x14ac:dyDescent="0.25">
      <c r="A55" t="e">
        <f>INDEX(resultados!$A$2:$ZZ$309, 49, MATCH($B$1, resultados!$A$1:$ZZ$1, 0))</f>
        <v>#N/A</v>
      </c>
      <c r="B55" t="e">
        <f>INDEX(resultados!$A$2:$ZZ$309, 49, MATCH($B$2, resultados!$A$1:$ZZ$1, 0))</f>
        <v>#N/A</v>
      </c>
      <c r="C55" t="e">
        <f>INDEX(resultados!$A$2:$ZZ$309, 49, MATCH($B$3, resultados!$A$1:$ZZ$1, 0))</f>
        <v>#N/A</v>
      </c>
    </row>
    <row r="56" spans="1:3" x14ac:dyDescent="0.25">
      <c r="A56" t="e">
        <f>INDEX(resultados!$A$2:$ZZ$309, 50, MATCH($B$1, resultados!$A$1:$ZZ$1, 0))</f>
        <v>#N/A</v>
      </c>
      <c r="B56" t="e">
        <f>INDEX(resultados!$A$2:$ZZ$309, 50, MATCH($B$2, resultados!$A$1:$ZZ$1, 0))</f>
        <v>#N/A</v>
      </c>
      <c r="C56" t="e">
        <f>INDEX(resultados!$A$2:$ZZ$309, 50, MATCH($B$3, resultados!$A$1:$ZZ$1, 0))</f>
        <v>#N/A</v>
      </c>
    </row>
    <row r="57" spans="1:3" x14ac:dyDescent="0.25">
      <c r="A57" t="e">
        <f>INDEX(resultados!$A$2:$ZZ$309, 51, MATCH($B$1, resultados!$A$1:$ZZ$1, 0))</f>
        <v>#N/A</v>
      </c>
      <c r="B57" t="e">
        <f>INDEX(resultados!$A$2:$ZZ$309, 51, MATCH($B$2, resultados!$A$1:$ZZ$1, 0))</f>
        <v>#N/A</v>
      </c>
      <c r="C57" t="e">
        <f>INDEX(resultados!$A$2:$ZZ$309, 51, MATCH($B$3, resultados!$A$1:$ZZ$1, 0))</f>
        <v>#N/A</v>
      </c>
    </row>
    <row r="58" spans="1:3" x14ac:dyDescent="0.25">
      <c r="A58" t="e">
        <f>INDEX(resultados!$A$2:$ZZ$309, 52, MATCH($B$1, resultados!$A$1:$ZZ$1, 0))</f>
        <v>#N/A</v>
      </c>
      <c r="B58" t="e">
        <f>INDEX(resultados!$A$2:$ZZ$309, 52, MATCH($B$2, resultados!$A$1:$ZZ$1, 0))</f>
        <v>#N/A</v>
      </c>
      <c r="C58" t="e">
        <f>INDEX(resultados!$A$2:$ZZ$309, 52, MATCH($B$3, resultados!$A$1:$ZZ$1, 0))</f>
        <v>#N/A</v>
      </c>
    </row>
    <row r="59" spans="1:3" x14ac:dyDescent="0.25">
      <c r="A59" t="e">
        <f>INDEX(resultados!$A$2:$ZZ$309, 53, MATCH($B$1, resultados!$A$1:$ZZ$1, 0))</f>
        <v>#N/A</v>
      </c>
      <c r="B59" t="e">
        <f>INDEX(resultados!$A$2:$ZZ$309, 53, MATCH($B$2, resultados!$A$1:$ZZ$1, 0))</f>
        <v>#N/A</v>
      </c>
      <c r="C59" t="e">
        <f>INDEX(resultados!$A$2:$ZZ$309, 53, MATCH($B$3, resultados!$A$1:$ZZ$1, 0))</f>
        <v>#N/A</v>
      </c>
    </row>
    <row r="60" spans="1:3" x14ac:dyDescent="0.25">
      <c r="A60" t="e">
        <f>INDEX(resultados!$A$2:$ZZ$309, 54, MATCH($B$1, resultados!$A$1:$ZZ$1, 0))</f>
        <v>#N/A</v>
      </c>
      <c r="B60" t="e">
        <f>INDEX(resultados!$A$2:$ZZ$309, 54, MATCH($B$2, resultados!$A$1:$ZZ$1, 0))</f>
        <v>#N/A</v>
      </c>
      <c r="C60" t="e">
        <f>INDEX(resultados!$A$2:$ZZ$309, 54, MATCH($B$3, resultados!$A$1:$ZZ$1, 0))</f>
        <v>#N/A</v>
      </c>
    </row>
    <row r="61" spans="1:3" x14ac:dyDescent="0.25">
      <c r="A61" t="e">
        <f>INDEX(resultados!$A$2:$ZZ$309, 55, MATCH($B$1, resultados!$A$1:$ZZ$1, 0))</f>
        <v>#N/A</v>
      </c>
      <c r="B61" t="e">
        <f>INDEX(resultados!$A$2:$ZZ$309, 55, MATCH($B$2, resultados!$A$1:$ZZ$1, 0))</f>
        <v>#N/A</v>
      </c>
      <c r="C61" t="e">
        <f>INDEX(resultados!$A$2:$ZZ$309, 55, MATCH($B$3, resultados!$A$1:$ZZ$1, 0))</f>
        <v>#N/A</v>
      </c>
    </row>
    <row r="62" spans="1:3" x14ac:dyDescent="0.25">
      <c r="A62" t="e">
        <f>INDEX(resultados!$A$2:$ZZ$309, 56, MATCH($B$1, resultados!$A$1:$ZZ$1, 0))</f>
        <v>#N/A</v>
      </c>
      <c r="B62" t="e">
        <f>INDEX(resultados!$A$2:$ZZ$309, 56, MATCH($B$2, resultados!$A$1:$ZZ$1, 0))</f>
        <v>#N/A</v>
      </c>
      <c r="C62" t="e">
        <f>INDEX(resultados!$A$2:$ZZ$309, 56, MATCH($B$3, resultados!$A$1:$ZZ$1, 0))</f>
        <v>#N/A</v>
      </c>
    </row>
    <row r="63" spans="1:3" x14ac:dyDescent="0.25">
      <c r="A63" t="e">
        <f>INDEX(resultados!$A$2:$ZZ$309, 57, MATCH($B$1, resultados!$A$1:$ZZ$1, 0))</f>
        <v>#N/A</v>
      </c>
      <c r="B63" t="e">
        <f>INDEX(resultados!$A$2:$ZZ$309, 57, MATCH($B$2, resultados!$A$1:$ZZ$1, 0))</f>
        <v>#N/A</v>
      </c>
      <c r="C63" t="e">
        <f>INDEX(resultados!$A$2:$ZZ$309, 57, MATCH($B$3, resultados!$A$1:$ZZ$1, 0))</f>
        <v>#N/A</v>
      </c>
    </row>
    <row r="64" spans="1:3" x14ac:dyDescent="0.25">
      <c r="A64" t="e">
        <f>INDEX(resultados!$A$2:$ZZ$309, 58, MATCH($B$1, resultados!$A$1:$ZZ$1, 0))</f>
        <v>#N/A</v>
      </c>
      <c r="B64" t="e">
        <f>INDEX(resultados!$A$2:$ZZ$309, 58, MATCH($B$2, resultados!$A$1:$ZZ$1, 0))</f>
        <v>#N/A</v>
      </c>
      <c r="C64" t="e">
        <f>INDEX(resultados!$A$2:$ZZ$309, 58, MATCH($B$3, resultados!$A$1:$ZZ$1, 0))</f>
        <v>#N/A</v>
      </c>
    </row>
    <row r="65" spans="1:3" x14ac:dyDescent="0.25">
      <c r="A65" t="e">
        <f>INDEX(resultados!$A$2:$ZZ$309, 59, MATCH($B$1, resultados!$A$1:$ZZ$1, 0))</f>
        <v>#N/A</v>
      </c>
      <c r="B65" t="e">
        <f>INDEX(resultados!$A$2:$ZZ$309, 59, MATCH($B$2, resultados!$A$1:$ZZ$1, 0))</f>
        <v>#N/A</v>
      </c>
      <c r="C65" t="e">
        <f>INDEX(resultados!$A$2:$ZZ$309, 59, MATCH($B$3, resultados!$A$1:$ZZ$1, 0))</f>
        <v>#N/A</v>
      </c>
    </row>
    <row r="66" spans="1:3" x14ac:dyDescent="0.25">
      <c r="A66" t="e">
        <f>INDEX(resultados!$A$2:$ZZ$309, 60, MATCH($B$1, resultados!$A$1:$ZZ$1, 0))</f>
        <v>#N/A</v>
      </c>
      <c r="B66" t="e">
        <f>INDEX(resultados!$A$2:$ZZ$309, 60, MATCH($B$2, resultados!$A$1:$ZZ$1, 0))</f>
        <v>#N/A</v>
      </c>
      <c r="C66" t="e">
        <f>INDEX(resultados!$A$2:$ZZ$309, 60, MATCH($B$3, resultados!$A$1:$ZZ$1, 0))</f>
        <v>#N/A</v>
      </c>
    </row>
    <row r="67" spans="1:3" x14ac:dyDescent="0.25">
      <c r="A67" t="e">
        <f>INDEX(resultados!$A$2:$ZZ$309, 61, MATCH($B$1, resultados!$A$1:$ZZ$1, 0))</f>
        <v>#N/A</v>
      </c>
      <c r="B67" t="e">
        <f>INDEX(resultados!$A$2:$ZZ$309, 61, MATCH($B$2, resultados!$A$1:$ZZ$1, 0))</f>
        <v>#N/A</v>
      </c>
      <c r="C67" t="e">
        <f>INDEX(resultados!$A$2:$ZZ$309, 61, MATCH($B$3, resultados!$A$1:$ZZ$1, 0))</f>
        <v>#N/A</v>
      </c>
    </row>
    <row r="68" spans="1:3" x14ac:dyDescent="0.25">
      <c r="A68" t="e">
        <f>INDEX(resultados!$A$2:$ZZ$309, 62, MATCH($B$1, resultados!$A$1:$ZZ$1, 0))</f>
        <v>#N/A</v>
      </c>
      <c r="B68" t="e">
        <f>INDEX(resultados!$A$2:$ZZ$309, 62, MATCH($B$2, resultados!$A$1:$ZZ$1, 0))</f>
        <v>#N/A</v>
      </c>
      <c r="C68" t="e">
        <f>INDEX(resultados!$A$2:$ZZ$309, 62, MATCH($B$3, resultados!$A$1:$ZZ$1, 0))</f>
        <v>#N/A</v>
      </c>
    </row>
    <row r="69" spans="1:3" x14ac:dyDescent="0.25">
      <c r="A69" t="e">
        <f>INDEX(resultados!$A$2:$ZZ$309, 63, MATCH($B$1, resultados!$A$1:$ZZ$1, 0))</f>
        <v>#N/A</v>
      </c>
      <c r="B69" t="e">
        <f>INDEX(resultados!$A$2:$ZZ$309, 63, MATCH($B$2, resultados!$A$1:$ZZ$1, 0))</f>
        <v>#N/A</v>
      </c>
      <c r="C69" t="e">
        <f>INDEX(resultados!$A$2:$ZZ$309, 63, MATCH($B$3, resultados!$A$1:$ZZ$1, 0))</f>
        <v>#N/A</v>
      </c>
    </row>
    <row r="70" spans="1:3" x14ac:dyDescent="0.25">
      <c r="A70" t="e">
        <f>INDEX(resultados!$A$2:$ZZ$309, 64, MATCH($B$1, resultados!$A$1:$ZZ$1, 0))</f>
        <v>#N/A</v>
      </c>
      <c r="B70" t="e">
        <f>INDEX(resultados!$A$2:$ZZ$309, 64, MATCH($B$2, resultados!$A$1:$ZZ$1, 0))</f>
        <v>#N/A</v>
      </c>
      <c r="C70" t="e">
        <f>INDEX(resultados!$A$2:$ZZ$309, 64, MATCH($B$3, resultados!$A$1:$ZZ$1, 0))</f>
        <v>#N/A</v>
      </c>
    </row>
    <row r="71" spans="1:3" x14ac:dyDescent="0.25">
      <c r="A71" t="e">
        <f>INDEX(resultados!$A$2:$ZZ$309, 65, MATCH($B$1, resultados!$A$1:$ZZ$1, 0))</f>
        <v>#N/A</v>
      </c>
      <c r="B71" t="e">
        <f>INDEX(resultados!$A$2:$ZZ$309, 65, MATCH($B$2, resultados!$A$1:$ZZ$1, 0))</f>
        <v>#N/A</v>
      </c>
      <c r="C71" t="e">
        <f>INDEX(resultados!$A$2:$ZZ$309, 65, MATCH($B$3, resultados!$A$1:$ZZ$1, 0))</f>
        <v>#N/A</v>
      </c>
    </row>
    <row r="72" spans="1:3" x14ac:dyDescent="0.25">
      <c r="A72" t="e">
        <f>INDEX(resultados!$A$2:$ZZ$309, 66, MATCH($B$1, resultados!$A$1:$ZZ$1, 0))</f>
        <v>#N/A</v>
      </c>
      <c r="B72" t="e">
        <f>INDEX(resultados!$A$2:$ZZ$309, 66, MATCH($B$2, resultados!$A$1:$ZZ$1, 0))</f>
        <v>#N/A</v>
      </c>
      <c r="C72" t="e">
        <f>INDEX(resultados!$A$2:$ZZ$309, 66, MATCH($B$3, resultados!$A$1:$ZZ$1, 0))</f>
        <v>#N/A</v>
      </c>
    </row>
    <row r="73" spans="1:3" x14ac:dyDescent="0.25">
      <c r="A73" t="e">
        <f>INDEX(resultados!$A$2:$ZZ$309, 67, MATCH($B$1, resultados!$A$1:$ZZ$1, 0))</f>
        <v>#N/A</v>
      </c>
      <c r="B73" t="e">
        <f>INDEX(resultados!$A$2:$ZZ$309, 67, MATCH($B$2, resultados!$A$1:$ZZ$1, 0))</f>
        <v>#N/A</v>
      </c>
      <c r="C73" t="e">
        <f>INDEX(resultados!$A$2:$ZZ$309, 67, MATCH($B$3, resultados!$A$1:$ZZ$1, 0))</f>
        <v>#N/A</v>
      </c>
    </row>
    <row r="74" spans="1:3" x14ac:dyDescent="0.25">
      <c r="A74" t="e">
        <f>INDEX(resultados!$A$2:$ZZ$309, 68, MATCH($B$1, resultados!$A$1:$ZZ$1, 0))</f>
        <v>#N/A</v>
      </c>
      <c r="B74" t="e">
        <f>INDEX(resultados!$A$2:$ZZ$309, 68, MATCH($B$2, resultados!$A$1:$ZZ$1, 0))</f>
        <v>#N/A</v>
      </c>
      <c r="C74" t="e">
        <f>INDEX(resultados!$A$2:$ZZ$309, 68, MATCH($B$3, resultados!$A$1:$ZZ$1, 0))</f>
        <v>#N/A</v>
      </c>
    </row>
    <row r="75" spans="1:3" x14ac:dyDescent="0.25">
      <c r="A75" t="e">
        <f>INDEX(resultados!$A$2:$ZZ$309, 69, MATCH($B$1, resultados!$A$1:$ZZ$1, 0))</f>
        <v>#N/A</v>
      </c>
      <c r="B75" t="e">
        <f>INDEX(resultados!$A$2:$ZZ$309, 69, MATCH($B$2, resultados!$A$1:$ZZ$1, 0))</f>
        <v>#N/A</v>
      </c>
      <c r="C75" t="e">
        <f>INDEX(resultados!$A$2:$ZZ$309, 69, MATCH($B$3, resultados!$A$1:$ZZ$1, 0))</f>
        <v>#N/A</v>
      </c>
    </row>
    <row r="76" spans="1:3" x14ac:dyDescent="0.25">
      <c r="A76" t="e">
        <f>INDEX(resultados!$A$2:$ZZ$309, 70, MATCH($B$1, resultados!$A$1:$ZZ$1, 0))</f>
        <v>#N/A</v>
      </c>
      <c r="B76" t="e">
        <f>INDEX(resultados!$A$2:$ZZ$309, 70, MATCH($B$2, resultados!$A$1:$ZZ$1, 0))</f>
        <v>#N/A</v>
      </c>
      <c r="C76" t="e">
        <f>INDEX(resultados!$A$2:$ZZ$309, 70, MATCH($B$3, resultados!$A$1:$ZZ$1, 0))</f>
        <v>#N/A</v>
      </c>
    </row>
    <row r="77" spans="1:3" x14ac:dyDescent="0.25">
      <c r="A77" t="e">
        <f>INDEX(resultados!$A$2:$ZZ$309, 71, MATCH($B$1, resultados!$A$1:$ZZ$1, 0))</f>
        <v>#N/A</v>
      </c>
      <c r="B77" t="e">
        <f>INDEX(resultados!$A$2:$ZZ$309, 71, MATCH($B$2, resultados!$A$1:$ZZ$1, 0))</f>
        <v>#N/A</v>
      </c>
      <c r="C77" t="e">
        <f>INDEX(resultados!$A$2:$ZZ$309, 71, MATCH($B$3, resultados!$A$1:$ZZ$1, 0))</f>
        <v>#N/A</v>
      </c>
    </row>
    <row r="78" spans="1:3" x14ac:dyDescent="0.25">
      <c r="A78" t="e">
        <f>INDEX(resultados!$A$2:$ZZ$309, 72, MATCH($B$1, resultados!$A$1:$ZZ$1, 0))</f>
        <v>#N/A</v>
      </c>
      <c r="B78" t="e">
        <f>INDEX(resultados!$A$2:$ZZ$309, 72, MATCH($B$2, resultados!$A$1:$ZZ$1, 0))</f>
        <v>#N/A</v>
      </c>
      <c r="C78" t="e">
        <f>INDEX(resultados!$A$2:$ZZ$309, 72, MATCH($B$3, resultados!$A$1:$ZZ$1, 0))</f>
        <v>#N/A</v>
      </c>
    </row>
    <row r="79" spans="1:3" x14ac:dyDescent="0.25">
      <c r="A79" t="e">
        <f>INDEX(resultados!$A$2:$ZZ$309, 73, MATCH($B$1, resultados!$A$1:$ZZ$1, 0))</f>
        <v>#N/A</v>
      </c>
      <c r="B79" t="e">
        <f>INDEX(resultados!$A$2:$ZZ$309, 73, MATCH($B$2, resultados!$A$1:$ZZ$1, 0))</f>
        <v>#N/A</v>
      </c>
      <c r="C79" t="e">
        <f>INDEX(resultados!$A$2:$ZZ$309, 73, MATCH($B$3, resultados!$A$1:$ZZ$1, 0))</f>
        <v>#N/A</v>
      </c>
    </row>
    <row r="80" spans="1:3" x14ac:dyDescent="0.25">
      <c r="A80" t="e">
        <f>INDEX(resultados!$A$2:$ZZ$309, 74, MATCH($B$1, resultados!$A$1:$ZZ$1, 0))</f>
        <v>#N/A</v>
      </c>
      <c r="B80" t="e">
        <f>INDEX(resultados!$A$2:$ZZ$309, 74, MATCH($B$2, resultados!$A$1:$ZZ$1, 0))</f>
        <v>#N/A</v>
      </c>
      <c r="C80" t="e">
        <f>INDEX(resultados!$A$2:$ZZ$309, 74, MATCH($B$3, resultados!$A$1:$ZZ$1, 0))</f>
        <v>#N/A</v>
      </c>
    </row>
    <row r="81" spans="1:3" x14ac:dyDescent="0.25">
      <c r="A81" t="e">
        <f>INDEX(resultados!$A$2:$ZZ$309, 75, MATCH($B$1, resultados!$A$1:$ZZ$1, 0))</f>
        <v>#N/A</v>
      </c>
      <c r="B81" t="e">
        <f>INDEX(resultados!$A$2:$ZZ$309, 75, MATCH($B$2, resultados!$A$1:$ZZ$1, 0))</f>
        <v>#N/A</v>
      </c>
      <c r="C81" t="e">
        <f>INDEX(resultados!$A$2:$ZZ$309, 75, MATCH($B$3, resultados!$A$1:$ZZ$1, 0))</f>
        <v>#N/A</v>
      </c>
    </row>
    <row r="82" spans="1:3" x14ac:dyDescent="0.25">
      <c r="A82" t="e">
        <f>INDEX(resultados!$A$2:$ZZ$309, 76, MATCH($B$1, resultados!$A$1:$ZZ$1, 0))</f>
        <v>#N/A</v>
      </c>
      <c r="B82" t="e">
        <f>INDEX(resultados!$A$2:$ZZ$309, 76, MATCH($B$2, resultados!$A$1:$ZZ$1, 0))</f>
        <v>#N/A</v>
      </c>
      <c r="C82" t="e">
        <f>INDEX(resultados!$A$2:$ZZ$309, 76, MATCH($B$3, resultados!$A$1:$ZZ$1, 0))</f>
        <v>#N/A</v>
      </c>
    </row>
    <row r="83" spans="1:3" x14ac:dyDescent="0.25">
      <c r="A83" t="e">
        <f>INDEX(resultados!$A$2:$ZZ$309, 77, MATCH($B$1, resultados!$A$1:$ZZ$1, 0))</f>
        <v>#N/A</v>
      </c>
      <c r="B83" t="e">
        <f>INDEX(resultados!$A$2:$ZZ$309, 77, MATCH($B$2, resultados!$A$1:$ZZ$1, 0))</f>
        <v>#N/A</v>
      </c>
      <c r="C83" t="e">
        <f>INDEX(resultados!$A$2:$ZZ$309, 77, MATCH($B$3, resultados!$A$1:$ZZ$1, 0))</f>
        <v>#N/A</v>
      </c>
    </row>
    <row r="84" spans="1:3" x14ac:dyDescent="0.25">
      <c r="A84" t="e">
        <f>INDEX(resultados!$A$2:$ZZ$309, 78, MATCH($B$1, resultados!$A$1:$ZZ$1, 0))</f>
        <v>#N/A</v>
      </c>
      <c r="B84" t="e">
        <f>INDEX(resultados!$A$2:$ZZ$309, 78, MATCH($B$2, resultados!$A$1:$ZZ$1, 0))</f>
        <v>#N/A</v>
      </c>
      <c r="C84" t="e">
        <f>INDEX(resultados!$A$2:$ZZ$309, 78, MATCH($B$3, resultados!$A$1:$ZZ$1, 0))</f>
        <v>#N/A</v>
      </c>
    </row>
    <row r="85" spans="1:3" x14ac:dyDescent="0.25">
      <c r="A85" t="e">
        <f>INDEX(resultados!$A$2:$ZZ$309, 79, MATCH($B$1, resultados!$A$1:$ZZ$1, 0))</f>
        <v>#N/A</v>
      </c>
      <c r="B85" t="e">
        <f>INDEX(resultados!$A$2:$ZZ$309, 79, MATCH($B$2, resultados!$A$1:$ZZ$1, 0))</f>
        <v>#N/A</v>
      </c>
      <c r="C85" t="e">
        <f>INDEX(resultados!$A$2:$ZZ$309, 79, MATCH($B$3, resultados!$A$1:$ZZ$1, 0))</f>
        <v>#N/A</v>
      </c>
    </row>
    <row r="86" spans="1:3" x14ac:dyDescent="0.25">
      <c r="A86" t="e">
        <f>INDEX(resultados!$A$2:$ZZ$309, 80, MATCH($B$1, resultados!$A$1:$ZZ$1, 0))</f>
        <v>#N/A</v>
      </c>
      <c r="B86" t="e">
        <f>INDEX(resultados!$A$2:$ZZ$309, 80, MATCH($B$2, resultados!$A$1:$ZZ$1, 0))</f>
        <v>#N/A</v>
      </c>
      <c r="C86" t="e">
        <f>INDEX(resultados!$A$2:$ZZ$309, 80, MATCH($B$3, resultados!$A$1:$ZZ$1, 0))</f>
        <v>#N/A</v>
      </c>
    </row>
    <row r="87" spans="1:3" x14ac:dyDescent="0.25">
      <c r="A87" t="e">
        <f>INDEX(resultados!$A$2:$ZZ$309, 81, MATCH($B$1, resultados!$A$1:$ZZ$1, 0))</f>
        <v>#N/A</v>
      </c>
      <c r="B87" t="e">
        <f>INDEX(resultados!$A$2:$ZZ$309, 81, MATCH($B$2, resultados!$A$1:$ZZ$1, 0))</f>
        <v>#N/A</v>
      </c>
      <c r="C87" t="e">
        <f>INDEX(resultados!$A$2:$ZZ$309, 81, MATCH($B$3, resultados!$A$1:$ZZ$1, 0))</f>
        <v>#N/A</v>
      </c>
    </row>
    <row r="88" spans="1:3" x14ac:dyDescent="0.25">
      <c r="A88" t="e">
        <f>INDEX(resultados!$A$2:$ZZ$309, 82, MATCH($B$1, resultados!$A$1:$ZZ$1, 0))</f>
        <v>#N/A</v>
      </c>
      <c r="B88" t="e">
        <f>INDEX(resultados!$A$2:$ZZ$309, 82, MATCH($B$2, resultados!$A$1:$ZZ$1, 0))</f>
        <v>#N/A</v>
      </c>
      <c r="C88" t="e">
        <f>INDEX(resultados!$A$2:$ZZ$309, 82, MATCH($B$3, resultados!$A$1:$ZZ$1, 0))</f>
        <v>#N/A</v>
      </c>
    </row>
    <row r="89" spans="1:3" x14ac:dyDescent="0.25">
      <c r="A89" t="e">
        <f>INDEX(resultados!$A$2:$ZZ$309, 83, MATCH($B$1, resultados!$A$1:$ZZ$1, 0))</f>
        <v>#N/A</v>
      </c>
      <c r="B89" t="e">
        <f>INDEX(resultados!$A$2:$ZZ$309, 83, MATCH($B$2, resultados!$A$1:$ZZ$1, 0))</f>
        <v>#N/A</v>
      </c>
      <c r="C89" t="e">
        <f>INDEX(resultados!$A$2:$ZZ$309, 83, MATCH($B$3, resultados!$A$1:$ZZ$1, 0))</f>
        <v>#N/A</v>
      </c>
    </row>
    <row r="90" spans="1:3" x14ac:dyDescent="0.25">
      <c r="A90" t="e">
        <f>INDEX(resultados!$A$2:$ZZ$309, 84, MATCH($B$1, resultados!$A$1:$ZZ$1, 0))</f>
        <v>#N/A</v>
      </c>
      <c r="B90" t="e">
        <f>INDEX(resultados!$A$2:$ZZ$309, 84, MATCH($B$2, resultados!$A$1:$ZZ$1, 0))</f>
        <v>#N/A</v>
      </c>
      <c r="C90" t="e">
        <f>INDEX(resultados!$A$2:$ZZ$309, 84, MATCH($B$3, resultados!$A$1:$ZZ$1, 0))</f>
        <v>#N/A</v>
      </c>
    </row>
    <row r="91" spans="1:3" x14ac:dyDescent="0.25">
      <c r="A91" t="e">
        <f>INDEX(resultados!$A$2:$ZZ$309, 85, MATCH($B$1, resultados!$A$1:$ZZ$1, 0))</f>
        <v>#N/A</v>
      </c>
      <c r="B91" t="e">
        <f>INDEX(resultados!$A$2:$ZZ$309, 85, MATCH($B$2, resultados!$A$1:$ZZ$1, 0))</f>
        <v>#N/A</v>
      </c>
      <c r="C91" t="e">
        <f>INDEX(resultados!$A$2:$ZZ$309, 85, MATCH($B$3, resultados!$A$1:$ZZ$1, 0))</f>
        <v>#N/A</v>
      </c>
    </row>
    <row r="92" spans="1:3" x14ac:dyDescent="0.25">
      <c r="A92" t="e">
        <f>INDEX(resultados!$A$2:$ZZ$309, 86, MATCH($B$1, resultados!$A$1:$ZZ$1, 0))</f>
        <v>#N/A</v>
      </c>
      <c r="B92" t="e">
        <f>INDEX(resultados!$A$2:$ZZ$309, 86, MATCH($B$2, resultados!$A$1:$ZZ$1, 0))</f>
        <v>#N/A</v>
      </c>
      <c r="C92" t="e">
        <f>INDEX(resultados!$A$2:$ZZ$309, 86, MATCH($B$3, resultados!$A$1:$ZZ$1, 0))</f>
        <v>#N/A</v>
      </c>
    </row>
    <row r="93" spans="1:3" x14ac:dyDescent="0.25">
      <c r="A93" t="e">
        <f>INDEX(resultados!$A$2:$ZZ$309, 87, MATCH($B$1, resultados!$A$1:$ZZ$1, 0))</f>
        <v>#N/A</v>
      </c>
      <c r="B93" t="e">
        <f>INDEX(resultados!$A$2:$ZZ$309, 87, MATCH($B$2, resultados!$A$1:$ZZ$1, 0))</f>
        <v>#N/A</v>
      </c>
      <c r="C93" t="e">
        <f>INDEX(resultados!$A$2:$ZZ$309, 87, MATCH($B$3, resultados!$A$1:$ZZ$1, 0))</f>
        <v>#N/A</v>
      </c>
    </row>
    <row r="94" spans="1:3" x14ac:dyDescent="0.25">
      <c r="A94" t="e">
        <f>INDEX(resultados!$A$2:$ZZ$309, 88, MATCH($B$1, resultados!$A$1:$ZZ$1, 0))</f>
        <v>#N/A</v>
      </c>
      <c r="B94" t="e">
        <f>INDEX(resultados!$A$2:$ZZ$309, 88, MATCH($B$2, resultados!$A$1:$ZZ$1, 0))</f>
        <v>#N/A</v>
      </c>
      <c r="C94" t="e">
        <f>INDEX(resultados!$A$2:$ZZ$309, 88, MATCH($B$3, resultados!$A$1:$ZZ$1, 0))</f>
        <v>#N/A</v>
      </c>
    </row>
    <row r="95" spans="1:3" x14ac:dyDescent="0.25">
      <c r="A95" t="e">
        <f>INDEX(resultados!$A$2:$ZZ$309, 89, MATCH($B$1, resultados!$A$1:$ZZ$1, 0))</f>
        <v>#N/A</v>
      </c>
      <c r="B95" t="e">
        <f>INDEX(resultados!$A$2:$ZZ$309, 89, MATCH($B$2, resultados!$A$1:$ZZ$1, 0))</f>
        <v>#N/A</v>
      </c>
      <c r="C95" t="e">
        <f>INDEX(resultados!$A$2:$ZZ$309, 89, MATCH($B$3, resultados!$A$1:$ZZ$1, 0))</f>
        <v>#N/A</v>
      </c>
    </row>
    <row r="96" spans="1:3" x14ac:dyDescent="0.25">
      <c r="A96" t="e">
        <f>INDEX(resultados!$A$2:$ZZ$309, 90, MATCH($B$1, resultados!$A$1:$ZZ$1, 0))</f>
        <v>#N/A</v>
      </c>
      <c r="B96" t="e">
        <f>INDEX(resultados!$A$2:$ZZ$309, 90, MATCH($B$2, resultados!$A$1:$ZZ$1, 0))</f>
        <v>#N/A</v>
      </c>
      <c r="C96" t="e">
        <f>INDEX(resultados!$A$2:$ZZ$309, 90, MATCH($B$3, resultados!$A$1:$ZZ$1, 0))</f>
        <v>#N/A</v>
      </c>
    </row>
    <row r="97" spans="1:3" x14ac:dyDescent="0.25">
      <c r="A97" t="e">
        <f>INDEX(resultados!$A$2:$ZZ$309, 91, MATCH($B$1, resultados!$A$1:$ZZ$1, 0))</f>
        <v>#N/A</v>
      </c>
      <c r="B97" t="e">
        <f>INDEX(resultados!$A$2:$ZZ$309, 91, MATCH($B$2, resultados!$A$1:$ZZ$1, 0))</f>
        <v>#N/A</v>
      </c>
      <c r="C97" t="e">
        <f>INDEX(resultados!$A$2:$ZZ$309, 91, MATCH($B$3, resultados!$A$1:$ZZ$1, 0))</f>
        <v>#N/A</v>
      </c>
    </row>
    <row r="98" spans="1:3" x14ac:dyDescent="0.25">
      <c r="A98" t="e">
        <f>INDEX(resultados!$A$2:$ZZ$309, 92, MATCH($B$1, resultados!$A$1:$ZZ$1, 0))</f>
        <v>#N/A</v>
      </c>
      <c r="B98" t="e">
        <f>INDEX(resultados!$A$2:$ZZ$309, 92, MATCH($B$2, resultados!$A$1:$ZZ$1, 0))</f>
        <v>#N/A</v>
      </c>
      <c r="C98" t="e">
        <f>INDEX(resultados!$A$2:$ZZ$309, 92, MATCH($B$3, resultados!$A$1:$ZZ$1, 0))</f>
        <v>#N/A</v>
      </c>
    </row>
    <row r="99" spans="1:3" x14ac:dyDescent="0.25">
      <c r="A99" t="e">
        <f>INDEX(resultados!$A$2:$ZZ$309, 93, MATCH($B$1, resultados!$A$1:$ZZ$1, 0))</f>
        <v>#N/A</v>
      </c>
      <c r="B99" t="e">
        <f>INDEX(resultados!$A$2:$ZZ$309, 93, MATCH($B$2, resultados!$A$1:$ZZ$1, 0))</f>
        <v>#N/A</v>
      </c>
      <c r="C99" t="e">
        <f>INDEX(resultados!$A$2:$ZZ$309, 93, MATCH($B$3, resultados!$A$1:$ZZ$1, 0))</f>
        <v>#N/A</v>
      </c>
    </row>
    <row r="100" spans="1:3" x14ac:dyDescent="0.25">
      <c r="A100" t="e">
        <f>INDEX(resultados!$A$2:$ZZ$309, 94, MATCH($B$1, resultados!$A$1:$ZZ$1, 0))</f>
        <v>#N/A</v>
      </c>
      <c r="B100" t="e">
        <f>INDEX(resultados!$A$2:$ZZ$309, 94, MATCH($B$2, resultados!$A$1:$ZZ$1, 0))</f>
        <v>#N/A</v>
      </c>
      <c r="C100" t="e">
        <f>INDEX(resultados!$A$2:$ZZ$309, 94, MATCH($B$3, resultados!$A$1:$ZZ$1, 0))</f>
        <v>#N/A</v>
      </c>
    </row>
    <row r="101" spans="1:3" x14ac:dyDescent="0.25">
      <c r="A101" t="e">
        <f>INDEX(resultados!$A$2:$ZZ$309, 95, MATCH($B$1, resultados!$A$1:$ZZ$1, 0))</f>
        <v>#N/A</v>
      </c>
      <c r="B101" t="e">
        <f>INDEX(resultados!$A$2:$ZZ$309, 95, MATCH($B$2, resultados!$A$1:$ZZ$1, 0))</f>
        <v>#N/A</v>
      </c>
      <c r="C101" t="e">
        <f>INDEX(resultados!$A$2:$ZZ$309, 95, MATCH($B$3, resultados!$A$1:$ZZ$1, 0))</f>
        <v>#N/A</v>
      </c>
    </row>
    <row r="102" spans="1:3" x14ac:dyDescent="0.25">
      <c r="A102" t="e">
        <f>INDEX(resultados!$A$2:$ZZ$309, 96, MATCH($B$1, resultados!$A$1:$ZZ$1, 0))</f>
        <v>#N/A</v>
      </c>
      <c r="B102" t="e">
        <f>INDEX(resultados!$A$2:$ZZ$309, 96, MATCH($B$2, resultados!$A$1:$ZZ$1, 0))</f>
        <v>#N/A</v>
      </c>
      <c r="C102" t="e">
        <f>INDEX(resultados!$A$2:$ZZ$309, 96, MATCH($B$3, resultados!$A$1:$ZZ$1, 0))</f>
        <v>#N/A</v>
      </c>
    </row>
    <row r="103" spans="1:3" x14ac:dyDescent="0.25">
      <c r="A103" t="e">
        <f>INDEX(resultados!$A$2:$ZZ$309, 97, MATCH($B$1, resultados!$A$1:$ZZ$1, 0))</f>
        <v>#N/A</v>
      </c>
      <c r="B103" t="e">
        <f>INDEX(resultados!$A$2:$ZZ$309, 97, MATCH($B$2, resultados!$A$1:$ZZ$1, 0))</f>
        <v>#N/A</v>
      </c>
      <c r="C103" t="e">
        <f>INDEX(resultados!$A$2:$ZZ$309, 97, MATCH($B$3, resultados!$A$1:$ZZ$1, 0))</f>
        <v>#N/A</v>
      </c>
    </row>
    <row r="104" spans="1:3" x14ac:dyDescent="0.25">
      <c r="A104" t="e">
        <f>INDEX(resultados!$A$2:$ZZ$309, 98, MATCH($B$1, resultados!$A$1:$ZZ$1, 0))</f>
        <v>#N/A</v>
      </c>
      <c r="B104" t="e">
        <f>INDEX(resultados!$A$2:$ZZ$309, 98, MATCH($B$2, resultados!$A$1:$ZZ$1, 0))</f>
        <v>#N/A</v>
      </c>
      <c r="C104" t="e">
        <f>INDEX(resultados!$A$2:$ZZ$309, 98, MATCH($B$3, resultados!$A$1:$ZZ$1, 0))</f>
        <v>#N/A</v>
      </c>
    </row>
    <row r="105" spans="1:3" x14ac:dyDescent="0.25">
      <c r="A105" t="e">
        <f>INDEX(resultados!$A$2:$ZZ$309, 99, MATCH($B$1, resultados!$A$1:$ZZ$1, 0))</f>
        <v>#N/A</v>
      </c>
      <c r="B105" t="e">
        <f>INDEX(resultados!$A$2:$ZZ$309, 99, MATCH($B$2, resultados!$A$1:$ZZ$1, 0))</f>
        <v>#N/A</v>
      </c>
      <c r="C105" t="e">
        <f>INDEX(resultados!$A$2:$ZZ$309, 99, MATCH($B$3, resultados!$A$1:$ZZ$1, 0))</f>
        <v>#N/A</v>
      </c>
    </row>
    <row r="106" spans="1:3" x14ac:dyDescent="0.25">
      <c r="A106" t="e">
        <f>INDEX(resultados!$A$2:$ZZ$309, 100, MATCH($B$1, resultados!$A$1:$ZZ$1, 0))</f>
        <v>#N/A</v>
      </c>
      <c r="B106" t="e">
        <f>INDEX(resultados!$A$2:$ZZ$309, 100, MATCH($B$2, resultados!$A$1:$ZZ$1, 0))</f>
        <v>#N/A</v>
      </c>
      <c r="C106" t="e">
        <f>INDEX(resultados!$A$2:$ZZ$309, 100, MATCH($B$3, resultados!$A$1:$ZZ$1, 0))</f>
        <v>#N/A</v>
      </c>
    </row>
    <row r="107" spans="1:3" x14ac:dyDescent="0.25">
      <c r="A107" t="e">
        <f>INDEX(resultados!$A$2:$ZZ$309, 101, MATCH($B$1, resultados!$A$1:$ZZ$1, 0))</f>
        <v>#N/A</v>
      </c>
      <c r="B107" t="e">
        <f>INDEX(resultados!$A$2:$ZZ$309, 101, MATCH($B$2, resultados!$A$1:$ZZ$1, 0))</f>
        <v>#N/A</v>
      </c>
      <c r="C107" t="e">
        <f>INDEX(resultados!$A$2:$ZZ$309, 101, MATCH($B$3, resultados!$A$1:$ZZ$1, 0))</f>
        <v>#N/A</v>
      </c>
    </row>
    <row r="108" spans="1:3" x14ac:dyDescent="0.25">
      <c r="A108" t="e">
        <f>INDEX(resultados!$A$2:$ZZ$309, 102, MATCH($B$1, resultados!$A$1:$ZZ$1, 0))</f>
        <v>#N/A</v>
      </c>
      <c r="B108" t="e">
        <f>INDEX(resultados!$A$2:$ZZ$309, 102, MATCH($B$2, resultados!$A$1:$ZZ$1, 0))</f>
        <v>#N/A</v>
      </c>
      <c r="C108" t="e">
        <f>INDEX(resultados!$A$2:$ZZ$309, 102, MATCH($B$3, resultados!$A$1:$ZZ$1, 0))</f>
        <v>#N/A</v>
      </c>
    </row>
    <row r="109" spans="1:3" x14ac:dyDescent="0.25">
      <c r="A109" t="e">
        <f>INDEX(resultados!$A$2:$ZZ$309, 103, MATCH($B$1, resultados!$A$1:$ZZ$1, 0))</f>
        <v>#N/A</v>
      </c>
      <c r="B109" t="e">
        <f>INDEX(resultados!$A$2:$ZZ$309, 103, MATCH($B$2, resultados!$A$1:$ZZ$1, 0))</f>
        <v>#N/A</v>
      </c>
      <c r="C109" t="e">
        <f>INDEX(resultados!$A$2:$ZZ$309, 103, MATCH($B$3, resultados!$A$1:$ZZ$1, 0))</f>
        <v>#N/A</v>
      </c>
    </row>
    <row r="110" spans="1:3" x14ac:dyDescent="0.25">
      <c r="A110" t="e">
        <f>INDEX(resultados!$A$2:$ZZ$309, 104, MATCH($B$1, resultados!$A$1:$ZZ$1, 0))</f>
        <v>#N/A</v>
      </c>
      <c r="B110" t="e">
        <f>INDEX(resultados!$A$2:$ZZ$309, 104, MATCH($B$2, resultados!$A$1:$ZZ$1, 0))</f>
        <v>#N/A</v>
      </c>
      <c r="C110" t="e">
        <f>INDEX(resultados!$A$2:$ZZ$309, 104, MATCH($B$3, resultados!$A$1:$ZZ$1, 0))</f>
        <v>#N/A</v>
      </c>
    </row>
    <row r="111" spans="1:3" x14ac:dyDescent="0.25">
      <c r="A111" t="e">
        <f>INDEX(resultados!$A$2:$ZZ$309, 105, MATCH($B$1, resultados!$A$1:$ZZ$1, 0))</f>
        <v>#N/A</v>
      </c>
      <c r="B111" t="e">
        <f>INDEX(resultados!$A$2:$ZZ$309, 105, MATCH($B$2, resultados!$A$1:$ZZ$1, 0))</f>
        <v>#N/A</v>
      </c>
      <c r="C111" t="e">
        <f>INDEX(resultados!$A$2:$ZZ$309, 105, MATCH($B$3, resultados!$A$1:$ZZ$1, 0))</f>
        <v>#N/A</v>
      </c>
    </row>
    <row r="112" spans="1:3" x14ac:dyDescent="0.25">
      <c r="A112" t="e">
        <f>INDEX(resultados!$A$2:$ZZ$309, 106, MATCH($B$1, resultados!$A$1:$ZZ$1, 0))</f>
        <v>#N/A</v>
      </c>
      <c r="B112" t="e">
        <f>INDEX(resultados!$A$2:$ZZ$309, 106, MATCH($B$2, resultados!$A$1:$ZZ$1, 0))</f>
        <v>#N/A</v>
      </c>
      <c r="C112" t="e">
        <f>INDEX(resultados!$A$2:$ZZ$309, 106, MATCH($B$3, resultados!$A$1:$ZZ$1, 0))</f>
        <v>#N/A</v>
      </c>
    </row>
    <row r="113" spans="1:3" x14ac:dyDescent="0.25">
      <c r="A113" t="e">
        <f>INDEX(resultados!$A$2:$ZZ$309, 107, MATCH($B$1, resultados!$A$1:$ZZ$1, 0))</f>
        <v>#N/A</v>
      </c>
      <c r="B113" t="e">
        <f>INDEX(resultados!$A$2:$ZZ$309, 107, MATCH($B$2, resultados!$A$1:$ZZ$1, 0))</f>
        <v>#N/A</v>
      </c>
      <c r="C113" t="e">
        <f>INDEX(resultados!$A$2:$ZZ$309, 107, MATCH($B$3, resultados!$A$1:$ZZ$1, 0))</f>
        <v>#N/A</v>
      </c>
    </row>
    <row r="114" spans="1:3" x14ac:dyDescent="0.25">
      <c r="A114" t="e">
        <f>INDEX(resultados!$A$2:$ZZ$309, 108, MATCH($B$1, resultados!$A$1:$ZZ$1, 0))</f>
        <v>#N/A</v>
      </c>
      <c r="B114" t="e">
        <f>INDEX(resultados!$A$2:$ZZ$309, 108, MATCH($B$2, resultados!$A$1:$ZZ$1, 0))</f>
        <v>#N/A</v>
      </c>
      <c r="C114" t="e">
        <f>INDEX(resultados!$A$2:$ZZ$309, 108, MATCH($B$3, resultados!$A$1:$ZZ$1, 0))</f>
        <v>#N/A</v>
      </c>
    </row>
    <row r="115" spans="1:3" x14ac:dyDescent="0.25">
      <c r="A115" t="e">
        <f>INDEX(resultados!$A$2:$ZZ$309, 109, MATCH($B$1, resultados!$A$1:$ZZ$1, 0))</f>
        <v>#N/A</v>
      </c>
      <c r="B115" t="e">
        <f>INDEX(resultados!$A$2:$ZZ$309, 109, MATCH($B$2, resultados!$A$1:$ZZ$1, 0))</f>
        <v>#N/A</v>
      </c>
      <c r="C115" t="e">
        <f>INDEX(resultados!$A$2:$ZZ$309, 109, MATCH($B$3, resultados!$A$1:$ZZ$1, 0))</f>
        <v>#N/A</v>
      </c>
    </row>
    <row r="116" spans="1:3" x14ac:dyDescent="0.25">
      <c r="A116" t="e">
        <f>INDEX(resultados!$A$2:$ZZ$309, 110, MATCH($B$1, resultados!$A$1:$ZZ$1, 0))</f>
        <v>#N/A</v>
      </c>
      <c r="B116" t="e">
        <f>INDEX(resultados!$A$2:$ZZ$309, 110, MATCH($B$2, resultados!$A$1:$ZZ$1, 0))</f>
        <v>#N/A</v>
      </c>
      <c r="C116" t="e">
        <f>INDEX(resultados!$A$2:$ZZ$309, 110, MATCH($B$3, resultados!$A$1:$ZZ$1, 0))</f>
        <v>#N/A</v>
      </c>
    </row>
    <row r="117" spans="1:3" x14ac:dyDescent="0.25">
      <c r="A117" t="e">
        <f>INDEX(resultados!$A$2:$ZZ$309, 111, MATCH($B$1, resultados!$A$1:$ZZ$1, 0))</f>
        <v>#N/A</v>
      </c>
      <c r="B117" t="e">
        <f>INDEX(resultados!$A$2:$ZZ$309, 111, MATCH($B$2, resultados!$A$1:$ZZ$1, 0))</f>
        <v>#N/A</v>
      </c>
      <c r="C117" t="e">
        <f>INDEX(resultados!$A$2:$ZZ$309, 111, MATCH($B$3, resultados!$A$1:$ZZ$1, 0))</f>
        <v>#N/A</v>
      </c>
    </row>
    <row r="118" spans="1:3" x14ac:dyDescent="0.25">
      <c r="A118" t="e">
        <f>INDEX(resultados!$A$2:$ZZ$309, 112, MATCH($B$1, resultados!$A$1:$ZZ$1, 0))</f>
        <v>#N/A</v>
      </c>
      <c r="B118" t="e">
        <f>INDEX(resultados!$A$2:$ZZ$309, 112, MATCH($B$2, resultados!$A$1:$ZZ$1, 0))</f>
        <v>#N/A</v>
      </c>
      <c r="C118" t="e">
        <f>INDEX(resultados!$A$2:$ZZ$309, 112, MATCH($B$3, resultados!$A$1:$ZZ$1, 0))</f>
        <v>#N/A</v>
      </c>
    </row>
    <row r="119" spans="1:3" x14ac:dyDescent="0.25">
      <c r="A119" t="e">
        <f>INDEX(resultados!$A$2:$ZZ$309, 113, MATCH($B$1, resultados!$A$1:$ZZ$1, 0))</f>
        <v>#N/A</v>
      </c>
      <c r="B119" t="e">
        <f>INDEX(resultados!$A$2:$ZZ$309, 113, MATCH($B$2, resultados!$A$1:$ZZ$1, 0))</f>
        <v>#N/A</v>
      </c>
      <c r="C119" t="e">
        <f>INDEX(resultados!$A$2:$ZZ$309, 113, MATCH($B$3, resultados!$A$1:$ZZ$1, 0))</f>
        <v>#N/A</v>
      </c>
    </row>
    <row r="120" spans="1:3" x14ac:dyDescent="0.25">
      <c r="A120" t="e">
        <f>INDEX(resultados!$A$2:$ZZ$309, 114, MATCH($B$1, resultados!$A$1:$ZZ$1, 0))</f>
        <v>#N/A</v>
      </c>
      <c r="B120" t="e">
        <f>INDEX(resultados!$A$2:$ZZ$309, 114, MATCH($B$2, resultados!$A$1:$ZZ$1, 0))</f>
        <v>#N/A</v>
      </c>
      <c r="C120" t="e">
        <f>INDEX(resultados!$A$2:$ZZ$309, 114, MATCH($B$3, resultados!$A$1:$ZZ$1, 0))</f>
        <v>#N/A</v>
      </c>
    </row>
    <row r="121" spans="1:3" x14ac:dyDescent="0.25">
      <c r="A121" t="e">
        <f>INDEX(resultados!$A$2:$ZZ$309, 115, MATCH($B$1, resultados!$A$1:$ZZ$1, 0))</f>
        <v>#N/A</v>
      </c>
      <c r="B121" t="e">
        <f>INDEX(resultados!$A$2:$ZZ$309, 115, MATCH($B$2, resultados!$A$1:$ZZ$1, 0))</f>
        <v>#N/A</v>
      </c>
      <c r="C121" t="e">
        <f>INDEX(resultados!$A$2:$ZZ$309, 115, MATCH($B$3, resultados!$A$1:$ZZ$1, 0))</f>
        <v>#N/A</v>
      </c>
    </row>
    <row r="122" spans="1:3" x14ac:dyDescent="0.25">
      <c r="A122" t="e">
        <f>INDEX(resultados!$A$2:$ZZ$309, 116, MATCH($B$1, resultados!$A$1:$ZZ$1, 0))</f>
        <v>#N/A</v>
      </c>
      <c r="B122" t="e">
        <f>INDEX(resultados!$A$2:$ZZ$309, 116, MATCH($B$2, resultados!$A$1:$ZZ$1, 0))</f>
        <v>#N/A</v>
      </c>
      <c r="C122" t="e">
        <f>INDEX(resultados!$A$2:$ZZ$309, 116, MATCH($B$3, resultados!$A$1:$ZZ$1, 0))</f>
        <v>#N/A</v>
      </c>
    </row>
    <row r="123" spans="1:3" x14ac:dyDescent="0.25">
      <c r="A123" t="e">
        <f>INDEX(resultados!$A$2:$ZZ$309, 117, MATCH($B$1, resultados!$A$1:$ZZ$1, 0))</f>
        <v>#N/A</v>
      </c>
      <c r="B123" t="e">
        <f>INDEX(resultados!$A$2:$ZZ$309, 117, MATCH($B$2, resultados!$A$1:$ZZ$1, 0))</f>
        <v>#N/A</v>
      </c>
      <c r="C123" t="e">
        <f>INDEX(resultados!$A$2:$ZZ$309, 117, MATCH($B$3, resultados!$A$1:$ZZ$1, 0))</f>
        <v>#N/A</v>
      </c>
    </row>
    <row r="124" spans="1:3" x14ac:dyDescent="0.25">
      <c r="A124" t="e">
        <f>INDEX(resultados!$A$2:$ZZ$309, 118, MATCH($B$1, resultados!$A$1:$ZZ$1, 0))</f>
        <v>#N/A</v>
      </c>
      <c r="B124" t="e">
        <f>INDEX(resultados!$A$2:$ZZ$309, 118, MATCH($B$2, resultados!$A$1:$ZZ$1, 0))</f>
        <v>#N/A</v>
      </c>
      <c r="C124" t="e">
        <f>INDEX(resultados!$A$2:$ZZ$309, 118, MATCH($B$3, resultados!$A$1:$ZZ$1, 0))</f>
        <v>#N/A</v>
      </c>
    </row>
    <row r="125" spans="1:3" x14ac:dyDescent="0.25">
      <c r="A125" t="e">
        <f>INDEX(resultados!$A$2:$ZZ$309, 119, MATCH($B$1, resultados!$A$1:$ZZ$1, 0))</f>
        <v>#N/A</v>
      </c>
      <c r="B125" t="e">
        <f>INDEX(resultados!$A$2:$ZZ$309, 119, MATCH($B$2, resultados!$A$1:$ZZ$1, 0))</f>
        <v>#N/A</v>
      </c>
      <c r="C125" t="e">
        <f>INDEX(resultados!$A$2:$ZZ$309, 119, MATCH($B$3, resultados!$A$1:$ZZ$1, 0))</f>
        <v>#N/A</v>
      </c>
    </row>
    <row r="126" spans="1:3" x14ac:dyDescent="0.25">
      <c r="A126" t="e">
        <f>INDEX(resultados!$A$2:$ZZ$309, 120, MATCH($B$1, resultados!$A$1:$ZZ$1, 0))</f>
        <v>#N/A</v>
      </c>
      <c r="B126" t="e">
        <f>INDEX(resultados!$A$2:$ZZ$309, 120, MATCH($B$2, resultados!$A$1:$ZZ$1, 0))</f>
        <v>#N/A</v>
      </c>
      <c r="C126" t="e">
        <f>INDEX(resultados!$A$2:$ZZ$309, 120, MATCH($B$3, resultados!$A$1:$ZZ$1, 0))</f>
        <v>#N/A</v>
      </c>
    </row>
    <row r="127" spans="1:3" x14ac:dyDescent="0.25">
      <c r="A127" t="e">
        <f>INDEX(resultados!$A$2:$ZZ$309, 121, MATCH($B$1, resultados!$A$1:$ZZ$1, 0))</f>
        <v>#N/A</v>
      </c>
      <c r="B127" t="e">
        <f>INDEX(resultados!$A$2:$ZZ$309, 121, MATCH($B$2, resultados!$A$1:$ZZ$1, 0))</f>
        <v>#N/A</v>
      </c>
      <c r="C127" t="e">
        <f>INDEX(resultados!$A$2:$ZZ$309, 121, MATCH($B$3, resultados!$A$1:$ZZ$1, 0))</f>
        <v>#N/A</v>
      </c>
    </row>
    <row r="128" spans="1:3" x14ac:dyDescent="0.25">
      <c r="A128" t="e">
        <f>INDEX(resultados!$A$2:$ZZ$309, 122, MATCH($B$1, resultados!$A$1:$ZZ$1, 0))</f>
        <v>#N/A</v>
      </c>
      <c r="B128" t="e">
        <f>INDEX(resultados!$A$2:$ZZ$309, 122, MATCH($B$2, resultados!$A$1:$ZZ$1, 0))</f>
        <v>#N/A</v>
      </c>
      <c r="C128" t="e">
        <f>INDEX(resultados!$A$2:$ZZ$309, 122, MATCH($B$3, resultados!$A$1:$ZZ$1, 0))</f>
        <v>#N/A</v>
      </c>
    </row>
    <row r="129" spans="1:3" x14ac:dyDescent="0.25">
      <c r="A129" t="e">
        <f>INDEX(resultados!$A$2:$ZZ$309, 123, MATCH($B$1, resultados!$A$1:$ZZ$1, 0))</f>
        <v>#N/A</v>
      </c>
      <c r="B129" t="e">
        <f>INDEX(resultados!$A$2:$ZZ$309, 123, MATCH($B$2, resultados!$A$1:$ZZ$1, 0))</f>
        <v>#N/A</v>
      </c>
      <c r="C129" t="e">
        <f>INDEX(resultados!$A$2:$ZZ$309, 123, MATCH($B$3, resultados!$A$1:$ZZ$1, 0))</f>
        <v>#N/A</v>
      </c>
    </row>
    <row r="130" spans="1:3" x14ac:dyDescent="0.25">
      <c r="A130" t="e">
        <f>INDEX(resultados!$A$2:$ZZ$309, 124, MATCH($B$1, resultados!$A$1:$ZZ$1, 0))</f>
        <v>#N/A</v>
      </c>
      <c r="B130" t="e">
        <f>INDEX(resultados!$A$2:$ZZ$309, 124, MATCH($B$2, resultados!$A$1:$ZZ$1, 0))</f>
        <v>#N/A</v>
      </c>
      <c r="C130" t="e">
        <f>INDEX(resultados!$A$2:$ZZ$309, 124, MATCH($B$3, resultados!$A$1:$ZZ$1, 0))</f>
        <v>#N/A</v>
      </c>
    </row>
    <row r="131" spans="1:3" x14ac:dyDescent="0.25">
      <c r="A131" t="e">
        <f>INDEX(resultados!$A$2:$ZZ$309, 125, MATCH($B$1, resultados!$A$1:$ZZ$1, 0))</f>
        <v>#N/A</v>
      </c>
      <c r="B131" t="e">
        <f>INDEX(resultados!$A$2:$ZZ$309, 125, MATCH($B$2, resultados!$A$1:$ZZ$1, 0))</f>
        <v>#N/A</v>
      </c>
      <c r="C131" t="e">
        <f>INDEX(resultados!$A$2:$ZZ$309, 125, MATCH($B$3, resultados!$A$1:$ZZ$1, 0))</f>
        <v>#N/A</v>
      </c>
    </row>
    <row r="132" spans="1:3" x14ac:dyDescent="0.25">
      <c r="A132" t="e">
        <f>INDEX(resultados!$A$2:$ZZ$309, 126, MATCH($B$1, resultados!$A$1:$ZZ$1, 0))</f>
        <v>#N/A</v>
      </c>
      <c r="B132" t="e">
        <f>INDEX(resultados!$A$2:$ZZ$309, 126, MATCH($B$2, resultados!$A$1:$ZZ$1, 0))</f>
        <v>#N/A</v>
      </c>
      <c r="C132" t="e">
        <f>INDEX(resultados!$A$2:$ZZ$309, 126, MATCH($B$3, resultados!$A$1:$ZZ$1, 0))</f>
        <v>#N/A</v>
      </c>
    </row>
    <row r="133" spans="1:3" x14ac:dyDescent="0.25">
      <c r="A133" t="e">
        <f>INDEX(resultados!$A$2:$ZZ$309, 127, MATCH($B$1, resultados!$A$1:$ZZ$1, 0))</f>
        <v>#N/A</v>
      </c>
      <c r="B133" t="e">
        <f>INDEX(resultados!$A$2:$ZZ$309, 127, MATCH($B$2, resultados!$A$1:$ZZ$1, 0))</f>
        <v>#N/A</v>
      </c>
      <c r="C133" t="e">
        <f>INDEX(resultados!$A$2:$ZZ$309, 127, MATCH($B$3, resultados!$A$1:$ZZ$1, 0))</f>
        <v>#N/A</v>
      </c>
    </row>
    <row r="134" spans="1:3" x14ac:dyDescent="0.25">
      <c r="A134" t="e">
        <f>INDEX(resultados!$A$2:$ZZ$309, 128, MATCH($B$1, resultados!$A$1:$ZZ$1, 0))</f>
        <v>#N/A</v>
      </c>
      <c r="B134" t="e">
        <f>INDEX(resultados!$A$2:$ZZ$309, 128, MATCH($B$2, resultados!$A$1:$ZZ$1, 0))</f>
        <v>#N/A</v>
      </c>
      <c r="C134" t="e">
        <f>INDEX(resultados!$A$2:$ZZ$309, 128, MATCH($B$3, resultados!$A$1:$ZZ$1, 0))</f>
        <v>#N/A</v>
      </c>
    </row>
    <row r="135" spans="1:3" x14ac:dyDescent="0.25">
      <c r="A135" t="e">
        <f>INDEX(resultados!$A$2:$ZZ$309, 129, MATCH($B$1, resultados!$A$1:$ZZ$1, 0))</f>
        <v>#N/A</v>
      </c>
      <c r="B135" t="e">
        <f>INDEX(resultados!$A$2:$ZZ$309, 129, MATCH($B$2, resultados!$A$1:$ZZ$1, 0))</f>
        <v>#N/A</v>
      </c>
      <c r="C135" t="e">
        <f>INDEX(resultados!$A$2:$ZZ$309, 129, MATCH($B$3, resultados!$A$1:$ZZ$1, 0))</f>
        <v>#N/A</v>
      </c>
    </row>
    <row r="136" spans="1:3" x14ac:dyDescent="0.25">
      <c r="A136" t="e">
        <f>INDEX(resultados!$A$2:$ZZ$309, 130, MATCH($B$1, resultados!$A$1:$ZZ$1, 0))</f>
        <v>#N/A</v>
      </c>
      <c r="B136" t="e">
        <f>INDEX(resultados!$A$2:$ZZ$309, 130, MATCH($B$2, resultados!$A$1:$ZZ$1, 0))</f>
        <v>#N/A</v>
      </c>
      <c r="C136" t="e">
        <f>INDEX(resultados!$A$2:$ZZ$309, 130, MATCH($B$3, resultados!$A$1:$ZZ$1, 0))</f>
        <v>#N/A</v>
      </c>
    </row>
    <row r="137" spans="1:3" x14ac:dyDescent="0.25">
      <c r="A137" t="e">
        <f>INDEX(resultados!$A$2:$ZZ$309, 131, MATCH($B$1, resultados!$A$1:$ZZ$1, 0))</f>
        <v>#N/A</v>
      </c>
      <c r="B137" t="e">
        <f>INDEX(resultados!$A$2:$ZZ$309, 131, MATCH($B$2, resultados!$A$1:$ZZ$1, 0))</f>
        <v>#N/A</v>
      </c>
      <c r="C137" t="e">
        <f>INDEX(resultados!$A$2:$ZZ$309, 131, MATCH($B$3, resultados!$A$1:$ZZ$1, 0))</f>
        <v>#N/A</v>
      </c>
    </row>
    <row r="138" spans="1:3" x14ac:dyDescent="0.25">
      <c r="A138" t="e">
        <f>INDEX(resultados!$A$2:$ZZ$309, 132, MATCH($B$1, resultados!$A$1:$ZZ$1, 0))</f>
        <v>#N/A</v>
      </c>
      <c r="B138" t="e">
        <f>INDEX(resultados!$A$2:$ZZ$309, 132, MATCH($B$2, resultados!$A$1:$ZZ$1, 0))</f>
        <v>#N/A</v>
      </c>
      <c r="C138" t="e">
        <f>INDEX(resultados!$A$2:$ZZ$309, 132, MATCH($B$3, resultados!$A$1:$ZZ$1, 0))</f>
        <v>#N/A</v>
      </c>
    </row>
    <row r="139" spans="1:3" x14ac:dyDescent="0.25">
      <c r="A139" t="e">
        <f>INDEX(resultados!$A$2:$ZZ$309, 133, MATCH($B$1, resultados!$A$1:$ZZ$1, 0))</f>
        <v>#N/A</v>
      </c>
      <c r="B139" t="e">
        <f>INDEX(resultados!$A$2:$ZZ$309, 133, MATCH($B$2, resultados!$A$1:$ZZ$1, 0))</f>
        <v>#N/A</v>
      </c>
      <c r="C139" t="e">
        <f>INDEX(resultados!$A$2:$ZZ$309, 133, MATCH($B$3, resultados!$A$1:$ZZ$1, 0))</f>
        <v>#N/A</v>
      </c>
    </row>
    <row r="140" spans="1:3" x14ac:dyDescent="0.25">
      <c r="A140" t="e">
        <f>INDEX(resultados!$A$2:$ZZ$309, 134, MATCH($B$1, resultados!$A$1:$ZZ$1, 0))</f>
        <v>#N/A</v>
      </c>
      <c r="B140" t="e">
        <f>INDEX(resultados!$A$2:$ZZ$309, 134, MATCH($B$2, resultados!$A$1:$ZZ$1, 0))</f>
        <v>#N/A</v>
      </c>
      <c r="C140" t="e">
        <f>INDEX(resultados!$A$2:$ZZ$309, 134, MATCH($B$3, resultados!$A$1:$ZZ$1, 0))</f>
        <v>#N/A</v>
      </c>
    </row>
    <row r="141" spans="1:3" x14ac:dyDescent="0.25">
      <c r="A141" t="e">
        <f>INDEX(resultados!$A$2:$ZZ$309, 135, MATCH($B$1, resultados!$A$1:$ZZ$1, 0))</f>
        <v>#N/A</v>
      </c>
      <c r="B141" t="e">
        <f>INDEX(resultados!$A$2:$ZZ$309, 135, MATCH($B$2, resultados!$A$1:$ZZ$1, 0))</f>
        <v>#N/A</v>
      </c>
      <c r="C141" t="e">
        <f>INDEX(resultados!$A$2:$ZZ$309, 135, MATCH($B$3, resultados!$A$1:$ZZ$1, 0))</f>
        <v>#N/A</v>
      </c>
    </row>
    <row r="142" spans="1:3" x14ac:dyDescent="0.25">
      <c r="A142" t="e">
        <f>INDEX(resultados!$A$2:$ZZ$309, 136, MATCH($B$1, resultados!$A$1:$ZZ$1, 0))</f>
        <v>#N/A</v>
      </c>
      <c r="B142" t="e">
        <f>INDEX(resultados!$A$2:$ZZ$309, 136, MATCH($B$2, resultados!$A$1:$ZZ$1, 0))</f>
        <v>#N/A</v>
      </c>
      <c r="C142" t="e">
        <f>INDEX(resultados!$A$2:$ZZ$309, 136, MATCH($B$3, resultados!$A$1:$ZZ$1, 0))</f>
        <v>#N/A</v>
      </c>
    </row>
    <row r="143" spans="1:3" x14ac:dyDescent="0.25">
      <c r="A143" t="e">
        <f>INDEX(resultados!$A$2:$ZZ$309, 137, MATCH($B$1, resultados!$A$1:$ZZ$1, 0))</f>
        <v>#N/A</v>
      </c>
      <c r="B143" t="e">
        <f>INDEX(resultados!$A$2:$ZZ$309, 137, MATCH($B$2, resultados!$A$1:$ZZ$1, 0))</f>
        <v>#N/A</v>
      </c>
      <c r="C143" t="e">
        <f>INDEX(resultados!$A$2:$ZZ$309, 137, MATCH($B$3, resultados!$A$1:$ZZ$1, 0))</f>
        <v>#N/A</v>
      </c>
    </row>
    <row r="144" spans="1:3" x14ac:dyDescent="0.25">
      <c r="A144" t="e">
        <f>INDEX(resultados!$A$2:$ZZ$309, 138, MATCH($B$1, resultados!$A$1:$ZZ$1, 0))</f>
        <v>#N/A</v>
      </c>
      <c r="B144" t="e">
        <f>INDEX(resultados!$A$2:$ZZ$309, 138, MATCH($B$2, resultados!$A$1:$ZZ$1, 0))</f>
        <v>#N/A</v>
      </c>
      <c r="C144" t="e">
        <f>INDEX(resultados!$A$2:$ZZ$309, 138, MATCH($B$3, resultados!$A$1:$ZZ$1, 0))</f>
        <v>#N/A</v>
      </c>
    </row>
    <row r="145" spans="1:3" x14ac:dyDescent="0.25">
      <c r="A145" t="e">
        <f>INDEX(resultados!$A$2:$ZZ$309, 139, MATCH($B$1, resultados!$A$1:$ZZ$1, 0))</f>
        <v>#N/A</v>
      </c>
      <c r="B145" t="e">
        <f>INDEX(resultados!$A$2:$ZZ$309, 139, MATCH($B$2, resultados!$A$1:$ZZ$1, 0))</f>
        <v>#N/A</v>
      </c>
      <c r="C145" t="e">
        <f>INDEX(resultados!$A$2:$ZZ$309, 139, MATCH($B$3, resultados!$A$1:$ZZ$1, 0))</f>
        <v>#N/A</v>
      </c>
    </row>
    <row r="146" spans="1:3" x14ac:dyDescent="0.25">
      <c r="A146" t="e">
        <f>INDEX(resultados!$A$2:$ZZ$309, 140, MATCH($B$1, resultados!$A$1:$ZZ$1, 0))</f>
        <v>#N/A</v>
      </c>
      <c r="B146" t="e">
        <f>INDEX(resultados!$A$2:$ZZ$309, 140, MATCH($B$2, resultados!$A$1:$ZZ$1, 0))</f>
        <v>#N/A</v>
      </c>
      <c r="C146" t="e">
        <f>INDEX(resultados!$A$2:$ZZ$309, 140, MATCH($B$3, resultados!$A$1:$ZZ$1, 0))</f>
        <v>#N/A</v>
      </c>
    </row>
    <row r="147" spans="1:3" x14ac:dyDescent="0.25">
      <c r="A147" t="e">
        <f>INDEX(resultados!$A$2:$ZZ$309, 141, MATCH($B$1, resultados!$A$1:$ZZ$1, 0))</f>
        <v>#N/A</v>
      </c>
      <c r="B147" t="e">
        <f>INDEX(resultados!$A$2:$ZZ$309, 141, MATCH($B$2, resultados!$A$1:$ZZ$1, 0))</f>
        <v>#N/A</v>
      </c>
      <c r="C147" t="e">
        <f>INDEX(resultados!$A$2:$ZZ$309, 141, MATCH($B$3, resultados!$A$1:$ZZ$1, 0))</f>
        <v>#N/A</v>
      </c>
    </row>
    <row r="148" spans="1:3" x14ac:dyDescent="0.25">
      <c r="A148" t="e">
        <f>INDEX(resultados!$A$2:$ZZ$309, 142, MATCH($B$1, resultados!$A$1:$ZZ$1, 0))</f>
        <v>#N/A</v>
      </c>
      <c r="B148" t="e">
        <f>INDEX(resultados!$A$2:$ZZ$309, 142, MATCH($B$2, resultados!$A$1:$ZZ$1, 0))</f>
        <v>#N/A</v>
      </c>
      <c r="C148" t="e">
        <f>INDEX(resultados!$A$2:$ZZ$309, 142, MATCH($B$3, resultados!$A$1:$ZZ$1, 0))</f>
        <v>#N/A</v>
      </c>
    </row>
    <row r="149" spans="1:3" x14ac:dyDescent="0.25">
      <c r="A149" t="e">
        <f>INDEX(resultados!$A$2:$ZZ$309, 143, MATCH($B$1, resultados!$A$1:$ZZ$1, 0))</f>
        <v>#N/A</v>
      </c>
      <c r="B149" t="e">
        <f>INDEX(resultados!$A$2:$ZZ$309, 143, MATCH($B$2, resultados!$A$1:$ZZ$1, 0))</f>
        <v>#N/A</v>
      </c>
      <c r="C149" t="e">
        <f>INDEX(resultados!$A$2:$ZZ$309, 143, MATCH($B$3, resultados!$A$1:$ZZ$1, 0))</f>
        <v>#N/A</v>
      </c>
    </row>
    <row r="150" spans="1:3" x14ac:dyDescent="0.25">
      <c r="A150" t="e">
        <f>INDEX(resultados!$A$2:$ZZ$309, 144, MATCH($B$1, resultados!$A$1:$ZZ$1, 0))</f>
        <v>#N/A</v>
      </c>
      <c r="B150" t="e">
        <f>INDEX(resultados!$A$2:$ZZ$309, 144, MATCH($B$2, resultados!$A$1:$ZZ$1, 0))</f>
        <v>#N/A</v>
      </c>
      <c r="C150" t="e">
        <f>INDEX(resultados!$A$2:$ZZ$309, 144, MATCH($B$3, resultados!$A$1:$ZZ$1, 0))</f>
        <v>#N/A</v>
      </c>
    </row>
    <row r="151" spans="1:3" x14ac:dyDescent="0.25">
      <c r="A151" t="e">
        <f>INDEX(resultados!$A$2:$ZZ$309, 145, MATCH($B$1, resultados!$A$1:$ZZ$1, 0))</f>
        <v>#N/A</v>
      </c>
      <c r="B151" t="e">
        <f>INDEX(resultados!$A$2:$ZZ$309, 145, MATCH($B$2, resultados!$A$1:$ZZ$1, 0))</f>
        <v>#N/A</v>
      </c>
      <c r="C151" t="e">
        <f>INDEX(resultados!$A$2:$ZZ$309, 145, MATCH($B$3, resultados!$A$1:$ZZ$1, 0))</f>
        <v>#N/A</v>
      </c>
    </row>
    <row r="152" spans="1:3" x14ac:dyDescent="0.25">
      <c r="A152" t="e">
        <f>INDEX(resultados!$A$2:$ZZ$309, 146, MATCH($B$1, resultados!$A$1:$ZZ$1, 0))</f>
        <v>#N/A</v>
      </c>
      <c r="B152" t="e">
        <f>INDEX(resultados!$A$2:$ZZ$309, 146, MATCH($B$2, resultados!$A$1:$ZZ$1, 0))</f>
        <v>#N/A</v>
      </c>
      <c r="C152" t="e">
        <f>INDEX(resultados!$A$2:$ZZ$309, 146, MATCH($B$3, resultados!$A$1:$ZZ$1, 0))</f>
        <v>#N/A</v>
      </c>
    </row>
    <row r="153" spans="1:3" x14ac:dyDescent="0.25">
      <c r="A153" t="e">
        <f>INDEX(resultados!$A$2:$ZZ$309, 147, MATCH($B$1, resultados!$A$1:$ZZ$1, 0))</f>
        <v>#N/A</v>
      </c>
      <c r="B153" t="e">
        <f>INDEX(resultados!$A$2:$ZZ$309, 147, MATCH($B$2, resultados!$A$1:$ZZ$1, 0))</f>
        <v>#N/A</v>
      </c>
      <c r="C153" t="e">
        <f>INDEX(resultados!$A$2:$ZZ$309, 147, MATCH($B$3, resultados!$A$1:$ZZ$1, 0))</f>
        <v>#N/A</v>
      </c>
    </row>
    <row r="154" spans="1:3" x14ac:dyDescent="0.25">
      <c r="A154" t="e">
        <f>INDEX(resultados!$A$2:$ZZ$309, 148, MATCH($B$1, resultados!$A$1:$ZZ$1, 0))</f>
        <v>#N/A</v>
      </c>
      <c r="B154" t="e">
        <f>INDEX(resultados!$A$2:$ZZ$309, 148, MATCH($B$2, resultados!$A$1:$ZZ$1, 0))</f>
        <v>#N/A</v>
      </c>
      <c r="C154" t="e">
        <f>INDEX(resultados!$A$2:$ZZ$309, 148, MATCH($B$3, resultados!$A$1:$ZZ$1, 0))</f>
        <v>#N/A</v>
      </c>
    </row>
    <row r="155" spans="1:3" x14ac:dyDescent="0.25">
      <c r="A155" t="e">
        <f>INDEX(resultados!$A$2:$ZZ$309, 149, MATCH($B$1, resultados!$A$1:$ZZ$1, 0))</f>
        <v>#N/A</v>
      </c>
      <c r="B155" t="e">
        <f>INDEX(resultados!$A$2:$ZZ$309, 149, MATCH($B$2, resultados!$A$1:$ZZ$1, 0))</f>
        <v>#N/A</v>
      </c>
      <c r="C155" t="e">
        <f>INDEX(resultados!$A$2:$ZZ$309, 149, MATCH($B$3, resultados!$A$1:$ZZ$1, 0))</f>
        <v>#N/A</v>
      </c>
    </row>
    <row r="156" spans="1:3" x14ac:dyDescent="0.25">
      <c r="A156" t="e">
        <f>INDEX(resultados!$A$2:$ZZ$309, 150, MATCH($B$1, resultados!$A$1:$ZZ$1, 0))</f>
        <v>#N/A</v>
      </c>
      <c r="B156" t="e">
        <f>INDEX(resultados!$A$2:$ZZ$309, 150, MATCH($B$2, resultados!$A$1:$ZZ$1, 0))</f>
        <v>#N/A</v>
      </c>
      <c r="C156" t="e">
        <f>INDEX(resultados!$A$2:$ZZ$309, 150, MATCH($B$3, resultados!$A$1:$ZZ$1, 0))</f>
        <v>#N/A</v>
      </c>
    </row>
    <row r="157" spans="1:3" x14ac:dyDescent="0.25">
      <c r="A157" t="e">
        <f>INDEX(resultados!$A$2:$ZZ$309, 151, MATCH($B$1, resultados!$A$1:$ZZ$1, 0))</f>
        <v>#N/A</v>
      </c>
      <c r="B157" t="e">
        <f>INDEX(resultados!$A$2:$ZZ$309, 151, MATCH($B$2, resultados!$A$1:$ZZ$1, 0))</f>
        <v>#N/A</v>
      </c>
      <c r="C157" t="e">
        <f>INDEX(resultados!$A$2:$ZZ$309, 151, MATCH($B$3, resultados!$A$1:$ZZ$1, 0))</f>
        <v>#N/A</v>
      </c>
    </row>
    <row r="158" spans="1:3" x14ac:dyDescent="0.25">
      <c r="A158" t="e">
        <f>INDEX(resultados!$A$2:$ZZ$309, 152, MATCH($B$1, resultados!$A$1:$ZZ$1, 0))</f>
        <v>#N/A</v>
      </c>
      <c r="B158" t="e">
        <f>INDEX(resultados!$A$2:$ZZ$309, 152, MATCH($B$2, resultados!$A$1:$ZZ$1, 0))</f>
        <v>#N/A</v>
      </c>
      <c r="C158" t="e">
        <f>INDEX(resultados!$A$2:$ZZ$309, 152, MATCH($B$3, resultados!$A$1:$ZZ$1, 0))</f>
        <v>#N/A</v>
      </c>
    </row>
    <row r="159" spans="1:3" x14ac:dyDescent="0.25">
      <c r="A159" t="e">
        <f>INDEX(resultados!$A$2:$ZZ$309, 153, MATCH($B$1, resultados!$A$1:$ZZ$1, 0))</f>
        <v>#N/A</v>
      </c>
      <c r="B159" t="e">
        <f>INDEX(resultados!$A$2:$ZZ$309, 153, MATCH($B$2, resultados!$A$1:$ZZ$1, 0))</f>
        <v>#N/A</v>
      </c>
      <c r="C159" t="e">
        <f>INDEX(resultados!$A$2:$ZZ$309, 153, MATCH($B$3, resultados!$A$1:$ZZ$1, 0))</f>
        <v>#N/A</v>
      </c>
    </row>
    <row r="160" spans="1:3" x14ac:dyDescent="0.25">
      <c r="A160" t="e">
        <f>INDEX(resultados!$A$2:$ZZ$309, 154, MATCH($B$1, resultados!$A$1:$ZZ$1, 0))</f>
        <v>#N/A</v>
      </c>
      <c r="B160" t="e">
        <f>INDEX(resultados!$A$2:$ZZ$309, 154, MATCH($B$2, resultados!$A$1:$ZZ$1, 0))</f>
        <v>#N/A</v>
      </c>
      <c r="C160" t="e">
        <f>INDEX(resultados!$A$2:$ZZ$309, 154, MATCH($B$3, resultados!$A$1:$ZZ$1, 0))</f>
        <v>#N/A</v>
      </c>
    </row>
    <row r="161" spans="1:3" x14ac:dyDescent="0.25">
      <c r="A161" t="e">
        <f>INDEX(resultados!$A$2:$ZZ$309, 155, MATCH($B$1, resultados!$A$1:$ZZ$1, 0))</f>
        <v>#N/A</v>
      </c>
      <c r="B161" t="e">
        <f>INDEX(resultados!$A$2:$ZZ$309, 155, MATCH($B$2, resultados!$A$1:$ZZ$1, 0))</f>
        <v>#N/A</v>
      </c>
      <c r="C161" t="e">
        <f>INDEX(resultados!$A$2:$ZZ$309, 155, MATCH($B$3, resultados!$A$1:$ZZ$1, 0))</f>
        <v>#N/A</v>
      </c>
    </row>
    <row r="162" spans="1:3" x14ac:dyDescent="0.25">
      <c r="A162" t="e">
        <f>INDEX(resultados!$A$2:$ZZ$309, 156, MATCH($B$1, resultados!$A$1:$ZZ$1, 0))</f>
        <v>#N/A</v>
      </c>
      <c r="B162" t="e">
        <f>INDEX(resultados!$A$2:$ZZ$309, 156, MATCH($B$2, resultados!$A$1:$ZZ$1, 0))</f>
        <v>#N/A</v>
      </c>
      <c r="C162" t="e">
        <f>INDEX(resultados!$A$2:$ZZ$309, 156, MATCH($B$3, resultados!$A$1:$ZZ$1, 0))</f>
        <v>#N/A</v>
      </c>
    </row>
    <row r="163" spans="1:3" x14ac:dyDescent="0.25">
      <c r="A163" t="e">
        <f>INDEX(resultados!$A$2:$ZZ$309, 157, MATCH($B$1, resultados!$A$1:$ZZ$1, 0))</f>
        <v>#N/A</v>
      </c>
      <c r="B163" t="e">
        <f>INDEX(resultados!$A$2:$ZZ$309, 157, MATCH($B$2, resultados!$A$1:$ZZ$1, 0))</f>
        <v>#N/A</v>
      </c>
      <c r="C163" t="e">
        <f>INDEX(resultados!$A$2:$ZZ$309, 157, MATCH($B$3, resultados!$A$1:$ZZ$1, 0))</f>
        <v>#N/A</v>
      </c>
    </row>
    <row r="164" spans="1:3" x14ac:dyDescent="0.25">
      <c r="A164" t="e">
        <f>INDEX(resultados!$A$2:$ZZ$309, 158, MATCH($B$1, resultados!$A$1:$ZZ$1, 0))</f>
        <v>#N/A</v>
      </c>
      <c r="B164" t="e">
        <f>INDEX(resultados!$A$2:$ZZ$309, 158, MATCH($B$2, resultados!$A$1:$ZZ$1, 0))</f>
        <v>#N/A</v>
      </c>
      <c r="C164" t="e">
        <f>INDEX(resultados!$A$2:$ZZ$309, 158, MATCH($B$3, resultados!$A$1:$ZZ$1, 0))</f>
        <v>#N/A</v>
      </c>
    </row>
    <row r="165" spans="1:3" x14ac:dyDescent="0.25">
      <c r="A165" t="e">
        <f>INDEX(resultados!$A$2:$ZZ$309, 159, MATCH($B$1, resultados!$A$1:$ZZ$1, 0))</f>
        <v>#N/A</v>
      </c>
      <c r="B165" t="e">
        <f>INDEX(resultados!$A$2:$ZZ$309, 159, MATCH($B$2, resultados!$A$1:$ZZ$1, 0))</f>
        <v>#N/A</v>
      </c>
      <c r="C165" t="e">
        <f>INDEX(resultados!$A$2:$ZZ$309, 159, MATCH($B$3, resultados!$A$1:$ZZ$1, 0))</f>
        <v>#N/A</v>
      </c>
    </row>
    <row r="166" spans="1:3" x14ac:dyDescent="0.25">
      <c r="A166" t="e">
        <f>INDEX(resultados!$A$2:$ZZ$309, 160, MATCH($B$1, resultados!$A$1:$ZZ$1, 0))</f>
        <v>#N/A</v>
      </c>
      <c r="B166" t="e">
        <f>INDEX(resultados!$A$2:$ZZ$309, 160, MATCH($B$2, resultados!$A$1:$ZZ$1, 0))</f>
        <v>#N/A</v>
      </c>
      <c r="C166" t="e">
        <f>INDEX(resultados!$A$2:$ZZ$309, 160, MATCH($B$3, resultados!$A$1:$ZZ$1, 0))</f>
        <v>#N/A</v>
      </c>
    </row>
    <row r="167" spans="1:3" x14ac:dyDescent="0.25">
      <c r="A167" t="e">
        <f>INDEX(resultados!$A$2:$ZZ$309, 161, MATCH($B$1, resultados!$A$1:$ZZ$1, 0))</f>
        <v>#N/A</v>
      </c>
      <c r="B167" t="e">
        <f>INDEX(resultados!$A$2:$ZZ$309, 161, MATCH($B$2, resultados!$A$1:$ZZ$1, 0))</f>
        <v>#N/A</v>
      </c>
      <c r="C167" t="e">
        <f>INDEX(resultados!$A$2:$ZZ$309, 161, MATCH($B$3, resultados!$A$1:$ZZ$1, 0))</f>
        <v>#N/A</v>
      </c>
    </row>
    <row r="168" spans="1:3" x14ac:dyDescent="0.25">
      <c r="A168" t="e">
        <f>INDEX(resultados!$A$2:$ZZ$309, 162, MATCH($B$1, resultados!$A$1:$ZZ$1, 0))</f>
        <v>#N/A</v>
      </c>
      <c r="B168" t="e">
        <f>INDEX(resultados!$A$2:$ZZ$309, 162, MATCH($B$2, resultados!$A$1:$ZZ$1, 0))</f>
        <v>#N/A</v>
      </c>
      <c r="C168" t="e">
        <f>INDEX(resultados!$A$2:$ZZ$309, 162, MATCH($B$3, resultados!$A$1:$ZZ$1, 0))</f>
        <v>#N/A</v>
      </c>
    </row>
    <row r="169" spans="1:3" x14ac:dyDescent="0.25">
      <c r="A169" t="e">
        <f>INDEX(resultados!$A$2:$ZZ$309, 163, MATCH($B$1, resultados!$A$1:$ZZ$1, 0))</f>
        <v>#N/A</v>
      </c>
      <c r="B169" t="e">
        <f>INDEX(resultados!$A$2:$ZZ$309, 163, MATCH($B$2, resultados!$A$1:$ZZ$1, 0))</f>
        <v>#N/A</v>
      </c>
      <c r="C169" t="e">
        <f>INDEX(resultados!$A$2:$ZZ$309, 163, MATCH($B$3, resultados!$A$1:$ZZ$1, 0))</f>
        <v>#N/A</v>
      </c>
    </row>
    <row r="170" spans="1:3" x14ac:dyDescent="0.25">
      <c r="A170" t="e">
        <f>INDEX(resultados!$A$2:$ZZ$309, 164, MATCH($B$1, resultados!$A$1:$ZZ$1, 0))</f>
        <v>#N/A</v>
      </c>
      <c r="B170" t="e">
        <f>INDEX(resultados!$A$2:$ZZ$309, 164, MATCH($B$2, resultados!$A$1:$ZZ$1, 0))</f>
        <v>#N/A</v>
      </c>
      <c r="C170" t="e">
        <f>INDEX(resultados!$A$2:$ZZ$309, 164, MATCH($B$3, resultados!$A$1:$ZZ$1, 0))</f>
        <v>#N/A</v>
      </c>
    </row>
    <row r="171" spans="1:3" x14ac:dyDescent="0.25">
      <c r="A171" t="e">
        <f>INDEX(resultados!$A$2:$ZZ$309, 165, MATCH($B$1, resultados!$A$1:$ZZ$1, 0))</f>
        <v>#N/A</v>
      </c>
      <c r="B171" t="e">
        <f>INDEX(resultados!$A$2:$ZZ$309, 165, MATCH($B$2, resultados!$A$1:$ZZ$1, 0))</f>
        <v>#N/A</v>
      </c>
      <c r="C171" t="e">
        <f>INDEX(resultados!$A$2:$ZZ$309, 165, MATCH($B$3, resultados!$A$1:$ZZ$1, 0))</f>
        <v>#N/A</v>
      </c>
    </row>
    <row r="172" spans="1:3" x14ac:dyDescent="0.25">
      <c r="A172" t="e">
        <f>INDEX(resultados!$A$2:$ZZ$309, 166, MATCH($B$1, resultados!$A$1:$ZZ$1, 0))</f>
        <v>#N/A</v>
      </c>
      <c r="B172" t="e">
        <f>INDEX(resultados!$A$2:$ZZ$309, 166, MATCH($B$2, resultados!$A$1:$ZZ$1, 0))</f>
        <v>#N/A</v>
      </c>
      <c r="C172" t="e">
        <f>INDEX(resultados!$A$2:$ZZ$309, 166, MATCH($B$3, resultados!$A$1:$ZZ$1, 0))</f>
        <v>#N/A</v>
      </c>
    </row>
    <row r="173" spans="1:3" x14ac:dyDescent="0.25">
      <c r="A173" t="e">
        <f>INDEX(resultados!$A$2:$ZZ$309, 167, MATCH($B$1, resultados!$A$1:$ZZ$1, 0))</f>
        <v>#N/A</v>
      </c>
      <c r="B173" t="e">
        <f>INDEX(resultados!$A$2:$ZZ$309, 167, MATCH($B$2, resultados!$A$1:$ZZ$1, 0))</f>
        <v>#N/A</v>
      </c>
      <c r="C173" t="e">
        <f>INDEX(resultados!$A$2:$ZZ$309, 167, MATCH($B$3, resultados!$A$1:$ZZ$1, 0))</f>
        <v>#N/A</v>
      </c>
    </row>
    <row r="174" spans="1:3" x14ac:dyDescent="0.25">
      <c r="A174" t="e">
        <f>INDEX(resultados!$A$2:$ZZ$309, 168, MATCH($B$1, resultados!$A$1:$ZZ$1, 0))</f>
        <v>#N/A</v>
      </c>
      <c r="B174" t="e">
        <f>INDEX(resultados!$A$2:$ZZ$309, 168, MATCH($B$2, resultados!$A$1:$ZZ$1, 0))</f>
        <v>#N/A</v>
      </c>
      <c r="C174" t="e">
        <f>INDEX(resultados!$A$2:$ZZ$309, 168, MATCH($B$3, resultados!$A$1:$ZZ$1, 0))</f>
        <v>#N/A</v>
      </c>
    </row>
    <row r="175" spans="1:3" x14ac:dyDescent="0.25">
      <c r="A175" t="e">
        <f>INDEX(resultados!$A$2:$ZZ$309, 169, MATCH($B$1, resultados!$A$1:$ZZ$1, 0))</f>
        <v>#N/A</v>
      </c>
      <c r="B175" t="e">
        <f>INDEX(resultados!$A$2:$ZZ$309, 169, MATCH($B$2, resultados!$A$1:$ZZ$1, 0))</f>
        <v>#N/A</v>
      </c>
      <c r="C175" t="e">
        <f>INDEX(resultados!$A$2:$ZZ$309, 169, MATCH($B$3, resultados!$A$1:$ZZ$1, 0))</f>
        <v>#N/A</v>
      </c>
    </row>
    <row r="176" spans="1:3" x14ac:dyDescent="0.25">
      <c r="A176" t="e">
        <f>INDEX(resultados!$A$2:$ZZ$309, 170, MATCH($B$1, resultados!$A$1:$ZZ$1, 0))</f>
        <v>#N/A</v>
      </c>
      <c r="B176" t="e">
        <f>INDEX(resultados!$A$2:$ZZ$309, 170, MATCH($B$2, resultados!$A$1:$ZZ$1, 0))</f>
        <v>#N/A</v>
      </c>
      <c r="C176" t="e">
        <f>INDEX(resultados!$A$2:$ZZ$309, 170, MATCH($B$3, resultados!$A$1:$ZZ$1, 0))</f>
        <v>#N/A</v>
      </c>
    </row>
    <row r="177" spans="1:3" x14ac:dyDescent="0.25">
      <c r="A177" t="e">
        <f>INDEX(resultados!$A$2:$ZZ$309, 171, MATCH($B$1, resultados!$A$1:$ZZ$1, 0))</f>
        <v>#N/A</v>
      </c>
      <c r="B177" t="e">
        <f>INDEX(resultados!$A$2:$ZZ$309, 171, MATCH($B$2, resultados!$A$1:$ZZ$1, 0))</f>
        <v>#N/A</v>
      </c>
      <c r="C177" t="e">
        <f>INDEX(resultados!$A$2:$ZZ$309, 171, MATCH($B$3, resultados!$A$1:$ZZ$1, 0))</f>
        <v>#N/A</v>
      </c>
    </row>
    <row r="178" spans="1:3" x14ac:dyDescent="0.25">
      <c r="A178" t="e">
        <f>INDEX(resultados!$A$2:$ZZ$309, 172, MATCH($B$1, resultados!$A$1:$ZZ$1, 0))</f>
        <v>#N/A</v>
      </c>
      <c r="B178" t="e">
        <f>INDEX(resultados!$A$2:$ZZ$309, 172, MATCH($B$2, resultados!$A$1:$ZZ$1, 0))</f>
        <v>#N/A</v>
      </c>
      <c r="C178" t="e">
        <f>INDEX(resultados!$A$2:$ZZ$309, 172, MATCH($B$3, resultados!$A$1:$ZZ$1, 0))</f>
        <v>#N/A</v>
      </c>
    </row>
    <row r="179" spans="1:3" x14ac:dyDescent="0.25">
      <c r="A179" t="e">
        <f>INDEX(resultados!$A$2:$ZZ$309, 173, MATCH($B$1, resultados!$A$1:$ZZ$1, 0))</f>
        <v>#N/A</v>
      </c>
      <c r="B179" t="e">
        <f>INDEX(resultados!$A$2:$ZZ$309, 173, MATCH($B$2, resultados!$A$1:$ZZ$1, 0))</f>
        <v>#N/A</v>
      </c>
      <c r="C179" t="e">
        <f>INDEX(resultados!$A$2:$ZZ$309, 173, MATCH($B$3, resultados!$A$1:$ZZ$1, 0))</f>
        <v>#N/A</v>
      </c>
    </row>
    <row r="180" spans="1:3" x14ac:dyDescent="0.25">
      <c r="A180" t="e">
        <f>INDEX(resultados!$A$2:$ZZ$309, 174, MATCH($B$1, resultados!$A$1:$ZZ$1, 0))</f>
        <v>#N/A</v>
      </c>
      <c r="B180" t="e">
        <f>INDEX(resultados!$A$2:$ZZ$309, 174, MATCH($B$2, resultados!$A$1:$ZZ$1, 0))</f>
        <v>#N/A</v>
      </c>
      <c r="C180" t="e">
        <f>INDEX(resultados!$A$2:$ZZ$309, 174, MATCH($B$3, resultados!$A$1:$ZZ$1, 0))</f>
        <v>#N/A</v>
      </c>
    </row>
    <row r="181" spans="1:3" x14ac:dyDescent="0.25">
      <c r="A181" t="e">
        <f>INDEX(resultados!$A$2:$ZZ$309, 175, MATCH($B$1, resultados!$A$1:$ZZ$1, 0))</f>
        <v>#N/A</v>
      </c>
      <c r="B181" t="e">
        <f>INDEX(resultados!$A$2:$ZZ$309, 175, MATCH($B$2, resultados!$A$1:$ZZ$1, 0))</f>
        <v>#N/A</v>
      </c>
      <c r="C181" t="e">
        <f>INDEX(resultados!$A$2:$ZZ$309, 175, MATCH($B$3, resultados!$A$1:$ZZ$1, 0))</f>
        <v>#N/A</v>
      </c>
    </row>
    <row r="182" spans="1:3" x14ac:dyDescent="0.25">
      <c r="A182" t="e">
        <f>INDEX(resultados!$A$2:$ZZ$309, 176, MATCH($B$1, resultados!$A$1:$ZZ$1, 0))</f>
        <v>#N/A</v>
      </c>
      <c r="B182" t="e">
        <f>INDEX(resultados!$A$2:$ZZ$309, 176, MATCH($B$2, resultados!$A$1:$ZZ$1, 0))</f>
        <v>#N/A</v>
      </c>
      <c r="C182" t="e">
        <f>INDEX(resultados!$A$2:$ZZ$309, 176, MATCH($B$3, resultados!$A$1:$ZZ$1, 0))</f>
        <v>#N/A</v>
      </c>
    </row>
    <row r="183" spans="1:3" x14ac:dyDescent="0.25">
      <c r="A183" t="e">
        <f>INDEX(resultados!$A$2:$ZZ$309, 177, MATCH($B$1, resultados!$A$1:$ZZ$1, 0))</f>
        <v>#N/A</v>
      </c>
      <c r="B183" t="e">
        <f>INDEX(resultados!$A$2:$ZZ$309, 177, MATCH($B$2, resultados!$A$1:$ZZ$1, 0))</f>
        <v>#N/A</v>
      </c>
      <c r="C183" t="e">
        <f>INDEX(resultados!$A$2:$ZZ$309, 177, MATCH($B$3, resultados!$A$1:$ZZ$1, 0))</f>
        <v>#N/A</v>
      </c>
    </row>
    <row r="184" spans="1:3" x14ac:dyDescent="0.25">
      <c r="A184" t="e">
        <f>INDEX(resultados!$A$2:$ZZ$309, 178, MATCH($B$1, resultados!$A$1:$ZZ$1, 0))</f>
        <v>#N/A</v>
      </c>
      <c r="B184" t="e">
        <f>INDEX(resultados!$A$2:$ZZ$309, 178, MATCH($B$2, resultados!$A$1:$ZZ$1, 0))</f>
        <v>#N/A</v>
      </c>
      <c r="C184" t="e">
        <f>INDEX(resultados!$A$2:$ZZ$309, 178, MATCH($B$3, resultados!$A$1:$ZZ$1, 0))</f>
        <v>#N/A</v>
      </c>
    </row>
    <row r="185" spans="1:3" x14ac:dyDescent="0.25">
      <c r="A185" t="e">
        <f>INDEX(resultados!$A$2:$ZZ$309, 179, MATCH($B$1, resultados!$A$1:$ZZ$1, 0))</f>
        <v>#N/A</v>
      </c>
      <c r="B185" t="e">
        <f>INDEX(resultados!$A$2:$ZZ$309, 179, MATCH($B$2, resultados!$A$1:$ZZ$1, 0))</f>
        <v>#N/A</v>
      </c>
      <c r="C185" t="e">
        <f>INDEX(resultados!$A$2:$ZZ$309, 179, MATCH($B$3, resultados!$A$1:$ZZ$1, 0))</f>
        <v>#N/A</v>
      </c>
    </row>
    <row r="186" spans="1:3" x14ac:dyDescent="0.25">
      <c r="A186" t="e">
        <f>INDEX(resultados!$A$2:$ZZ$309, 180, MATCH($B$1, resultados!$A$1:$ZZ$1, 0))</f>
        <v>#N/A</v>
      </c>
      <c r="B186" t="e">
        <f>INDEX(resultados!$A$2:$ZZ$309, 180, MATCH($B$2, resultados!$A$1:$ZZ$1, 0))</f>
        <v>#N/A</v>
      </c>
      <c r="C186" t="e">
        <f>INDEX(resultados!$A$2:$ZZ$309, 180, MATCH($B$3, resultados!$A$1:$ZZ$1, 0))</f>
        <v>#N/A</v>
      </c>
    </row>
    <row r="187" spans="1:3" x14ac:dyDescent="0.25">
      <c r="A187" t="e">
        <f>INDEX(resultados!$A$2:$ZZ$309, 181, MATCH($B$1, resultados!$A$1:$ZZ$1, 0))</f>
        <v>#N/A</v>
      </c>
      <c r="B187" t="e">
        <f>INDEX(resultados!$A$2:$ZZ$309, 181, MATCH($B$2, resultados!$A$1:$ZZ$1, 0))</f>
        <v>#N/A</v>
      </c>
      <c r="C187" t="e">
        <f>INDEX(resultados!$A$2:$ZZ$309, 181, MATCH($B$3, resultados!$A$1:$ZZ$1, 0))</f>
        <v>#N/A</v>
      </c>
    </row>
    <row r="188" spans="1:3" x14ac:dyDescent="0.25">
      <c r="A188" t="e">
        <f>INDEX(resultados!$A$2:$ZZ$309, 182, MATCH($B$1, resultados!$A$1:$ZZ$1, 0))</f>
        <v>#N/A</v>
      </c>
      <c r="B188" t="e">
        <f>INDEX(resultados!$A$2:$ZZ$309, 182, MATCH($B$2, resultados!$A$1:$ZZ$1, 0))</f>
        <v>#N/A</v>
      </c>
      <c r="C188" t="e">
        <f>INDEX(resultados!$A$2:$ZZ$309, 182, MATCH($B$3, resultados!$A$1:$ZZ$1, 0))</f>
        <v>#N/A</v>
      </c>
    </row>
    <row r="189" spans="1:3" x14ac:dyDescent="0.25">
      <c r="A189" t="e">
        <f>INDEX(resultados!$A$2:$ZZ$309, 183, MATCH($B$1, resultados!$A$1:$ZZ$1, 0))</f>
        <v>#N/A</v>
      </c>
      <c r="B189" t="e">
        <f>INDEX(resultados!$A$2:$ZZ$309, 183, MATCH($B$2, resultados!$A$1:$ZZ$1, 0))</f>
        <v>#N/A</v>
      </c>
      <c r="C189" t="e">
        <f>INDEX(resultados!$A$2:$ZZ$309, 183, MATCH($B$3, resultados!$A$1:$ZZ$1, 0))</f>
        <v>#N/A</v>
      </c>
    </row>
    <row r="190" spans="1:3" x14ac:dyDescent="0.25">
      <c r="A190" t="e">
        <f>INDEX(resultados!$A$2:$ZZ$309, 184, MATCH($B$1, resultados!$A$1:$ZZ$1, 0))</f>
        <v>#N/A</v>
      </c>
      <c r="B190" t="e">
        <f>INDEX(resultados!$A$2:$ZZ$309, 184, MATCH($B$2, resultados!$A$1:$ZZ$1, 0))</f>
        <v>#N/A</v>
      </c>
      <c r="C190" t="e">
        <f>INDEX(resultados!$A$2:$ZZ$309, 184, MATCH($B$3, resultados!$A$1:$ZZ$1, 0))</f>
        <v>#N/A</v>
      </c>
    </row>
    <row r="191" spans="1:3" x14ac:dyDescent="0.25">
      <c r="A191" t="e">
        <f>INDEX(resultados!$A$2:$ZZ$309, 185, MATCH($B$1, resultados!$A$1:$ZZ$1, 0))</f>
        <v>#N/A</v>
      </c>
      <c r="B191" t="e">
        <f>INDEX(resultados!$A$2:$ZZ$309, 185, MATCH($B$2, resultados!$A$1:$ZZ$1, 0))</f>
        <v>#N/A</v>
      </c>
      <c r="C191" t="e">
        <f>INDEX(resultados!$A$2:$ZZ$309, 185, MATCH($B$3, resultados!$A$1:$ZZ$1, 0))</f>
        <v>#N/A</v>
      </c>
    </row>
    <row r="192" spans="1:3" x14ac:dyDescent="0.25">
      <c r="A192" t="e">
        <f>INDEX(resultados!$A$2:$ZZ$309, 186, MATCH($B$1, resultados!$A$1:$ZZ$1, 0))</f>
        <v>#N/A</v>
      </c>
      <c r="B192" t="e">
        <f>INDEX(resultados!$A$2:$ZZ$309, 186, MATCH($B$2, resultados!$A$1:$ZZ$1, 0))</f>
        <v>#N/A</v>
      </c>
      <c r="C192" t="e">
        <f>INDEX(resultados!$A$2:$ZZ$309, 186, MATCH($B$3, resultados!$A$1:$ZZ$1, 0))</f>
        <v>#N/A</v>
      </c>
    </row>
    <row r="193" spans="1:3" x14ac:dyDescent="0.25">
      <c r="A193" t="e">
        <f>INDEX(resultados!$A$2:$ZZ$309, 187, MATCH($B$1, resultados!$A$1:$ZZ$1, 0))</f>
        <v>#N/A</v>
      </c>
      <c r="B193" t="e">
        <f>INDEX(resultados!$A$2:$ZZ$309, 187, MATCH($B$2, resultados!$A$1:$ZZ$1, 0))</f>
        <v>#N/A</v>
      </c>
      <c r="C193" t="e">
        <f>INDEX(resultados!$A$2:$ZZ$309, 187, MATCH($B$3, resultados!$A$1:$ZZ$1, 0))</f>
        <v>#N/A</v>
      </c>
    </row>
    <row r="194" spans="1:3" x14ac:dyDescent="0.25">
      <c r="A194" t="e">
        <f>INDEX(resultados!$A$2:$ZZ$309, 188, MATCH($B$1, resultados!$A$1:$ZZ$1, 0))</f>
        <v>#N/A</v>
      </c>
      <c r="B194" t="e">
        <f>INDEX(resultados!$A$2:$ZZ$309, 188, MATCH($B$2, resultados!$A$1:$ZZ$1, 0))</f>
        <v>#N/A</v>
      </c>
      <c r="C194" t="e">
        <f>INDEX(resultados!$A$2:$ZZ$309, 188, MATCH($B$3, resultados!$A$1:$ZZ$1, 0))</f>
        <v>#N/A</v>
      </c>
    </row>
    <row r="195" spans="1:3" x14ac:dyDescent="0.25">
      <c r="A195" t="e">
        <f>INDEX(resultados!$A$2:$ZZ$309, 189, MATCH($B$1, resultados!$A$1:$ZZ$1, 0))</f>
        <v>#N/A</v>
      </c>
      <c r="B195" t="e">
        <f>INDEX(resultados!$A$2:$ZZ$309, 189, MATCH($B$2, resultados!$A$1:$ZZ$1, 0))</f>
        <v>#N/A</v>
      </c>
      <c r="C195" t="e">
        <f>INDEX(resultados!$A$2:$ZZ$309, 189, MATCH($B$3, resultados!$A$1:$ZZ$1, 0))</f>
        <v>#N/A</v>
      </c>
    </row>
    <row r="196" spans="1:3" x14ac:dyDescent="0.25">
      <c r="A196" t="e">
        <f>INDEX(resultados!$A$2:$ZZ$309, 190, MATCH($B$1, resultados!$A$1:$ZZ$1, 0))</f>
        <v>#N/A</v>
      </c>
      <c r="B196" t="e">
        <f>INDEX(resultados!$A$2:$ZZ$309, 190, MATCH($B$2, resultados!$A$1:$ZZ$1, 0))</f>
        <v>#N/A</v>
      </c>
      <c r="C196" t="e">
        <f>INDEX(resultados!$A$2:$ZZ$309, 190, MATCH($B$3, resultados!$A$1:$ZZ$1, 0))</f>
        <v>#N/A</v>
      </c>
    </row>
    <row r="197" spans="1:3" x14ac:dyDescent="0.25">
      <c r="A197" t="e">
        <f>INDEX(resultados!$A$2:$ZZ$309, 191, MATCH($B$1, resultados!$A$1:$ZZ$1, 0))</f>
        <v>#N/A</v>
      </c>
      <c r="B197" t="e">
        <f>INDEX(resultados!$A$2:$ZZ$309, 191, MATCH($B$2, resultados!$A$1:$ZZ$1, 0))</f>
        <v>#N/A</v>
      </c>
      <c r="C197" t="e">
        <f>INDEX(resultados!$A$2:$ZZ$309, 191, MATCH($B$3, resultados!$A$1:$ZZ$1, 0))</f>
        <v>#N/A</v>
      </c>
    </row>
    <row r="198" spans="1:3" x14ac:dyDescent="0.25">
      <c r="A198" t="e">
        <f>INDEX(resultados!$A$2:$ZZ$309, 192, MATCH($B$1, resultados!$A$1:$ZZ$1, 0))</f>
        <v>#N/A</v>
      </c>
      <c r="B198" t="e">
        <f>INDEX(resultados!$A$2:$ZZ$309, 192, MATCH($B$2, resultados!$A$1:$ZZ$1, 0))</f>
        <v>#N/A</v>
      </c>
      <c r="C198" t="e">
        <f>INDEX(resultados!$A$2:$ZZ$309, 192, MATCH($B$3, resultados!$A$1:$ZZ$1, 0))</f>
        <v>#N/A</v>
      </c>
    </row>
    <row r="199" spans="1:3" x14ac:dyDescent="0.25">
      <c r="A199" t="e">
        <f>INDEX(resultados!$A$2:$ZZ$309, 193, MATCH($B$1, resultados!$A$1:$ZZ$1, 0))</f>
        <v>#N/A</v>
      </c>
      <c r="B199" t="e">
        <f>INDEX(resultados!$A$2:$ZZ$309, 193, MATCH($B$2, resultados!$A$1:$ZZ$1, 0))</f>
        <v>#N/A</v>
      </c>
      <c r="C199" t="e">
        <f>INDEX(resultados!$A$2:$ZZ$309, 193, MATCH($B$3, resultados!$A$1:$ZZ$1, 0))</f>
        <v>#N/A</v>
      </c>
    </row>
    <row r="200" spans="1:3" x14ac:dyDescent="0.25">
      <c r="A200" t="e">
        <f>INDEX(resultados!$A$2:$ZZ$309, 194, MATCH($B$1, resultados!$A$1:$ZZ$1, 0))</f>
        <v>#N/A</v>
      </c>
      <c r="B200" t="e">
        <f>INDEX(resultados!$A$2:$ZZ$309, 194, MATCH($B$2, resultados!$A$1:$ZZ$1, 0))</f>
        <v>#N/A</v>
      </c>
      <c r="C200" t="e">
        <f>INDEX(resultados!$A$2:$ZZ$309, 194, MATCH($B$3, resultados!$A$1:$ZZ$1, 0))</f>
        <v>#N/A</v>
      </c>
    </row>
    <row r="201" spans="1:3" x14ac:dyDescent="0.25">
      <c r="A201" t="e">
        <f>INDEX(resultados!$A$2:$ZZ$309, 195, MATCH($B$1, resultados!$A$1:$ZZ$1, 0))</f>
        <v>#N/A</v>
      </c>
      <c r="B201" t="e">
        <f>INDEX(resultados!$A$2:$ZZ$309, 195, MATCH($B$2, resultados!$A$1:$ZZ$1, 0))</f>
        <v>#N/A</v>
      </c>
      <c r="C201" t="e">
        <f>INDEX(resultados!$A$2:$ZZ$309, 195, MATCH($B$3, resultados!$A$1:$ZZ$1, 0))</f>
        <v>#N/A</v>
      </c>
    </row>
    <row r="202" spans="1:3" x14ac:dyDescent="0.25">
      <c r="A202" t="e">
        <f>INDEX(resultados!$A$2:$ZZ$309, 196, MATCH($B$1, resultados!$A$1:$ZZ$1, 0))</f>
        <v>#N/A</v>
      </c>
      <c r="B202" t="e">
        <f>INDEX(resultados!$A$2:$ZZ$309, 196, MATCH($B$2, resultados!$A$1:$ZZ$1, 0))</f>
        <v>#N/A</v>
      </c>
      <c r="C202" t="e">
        <f>INDEX(resultados!$A$2:$ZZ$309, 196, MATCH($B$3, resultados!$A$1:$ZZ$1, 0))</f>
        <v>#N/A</v>
      </c>
    </row>
    <row r="203" spans="1:3" x14ac:dyDescent="0.25">
      <c r="A203" t="e">
        <f>INDEX(resultados!$A$2:$ZZ$309, 197, MATCH($B$1, resultados!$A$1:$ZZ$1, 0))</f>
        <v>#N/A</v>
      </c>
      <c r="B203" t="e">
        <f>INDEX(resultados!$A$2:$ZZ$309, 197, MATCH($B$2, resultados!$A$1:$ZZ$1, 0))</f>
        <v>#N/A</v>
      </c>
      <c r="C203" t="e">
        <f>INDEX(resultados!$A$2:$ZZ$309, 197, MATCH($B$3, resultados!$A$1:$ZZ$1, 0))</f>
        <v>#N/A</v>
      </c>
    </row>
    <row r="204" spans="1:3" x14ac:dyDescent="0.25">
      <c r="A204" t="e">
        <f>INDEX(resultados!$A$2:$ZZ$309, 198, MATCH($B$1, resultados!$A$1:$ZZ$1, 0))</f>
        <v>#N/A</v>
      </c>
      <c r="B204" t="e">
        <f>INDEX(resultados!$A$2:$ZZ$309, 198, MATCH($B$2, resultados!$A$1:$ZZ$1, 0))</f>
        <v>#N/A</v>
      </c>
      <c r="C204" t="e">
        <f>INDEX(resultados!$A$2:$ZZ$309, 198, MATCH($B$3, resultados!$A$1:$ZZ$1, 0))</f>
        <v>#N/A</v>
      </c>
    </row>
    <row r="205" spans="1:3" x14ac:dyDescent="0.25">
      <c r="A205" t="e">
        <f>INDEX(resultados!$A$2:$ZZ$309, 199, MATCH($B$1, resultados!$A$1:$ZZ$1, 0))</f>
        <v>#N/A</v>
      </c>
      <c r="B205" t="e">
        <f>INDEX(resultados!$A$2:$ZZ$309, 199, MATCH($B$2, resultados!$A$1:$ZZ$1, 0))</f>
        <v>#N/A</v>
      </c>
      <c r="C205" t="e">
        <f>INDEX(resultados!$A$2:$ZZ$309, 199, MATCH($B$3, resultados!$A$1:$ZZ$1, 0))</f>
        <v>#N/A</v>
      </c>
    </row>
    <row r="206" spans="1:3" x14ac:dyDescent="0.25">
      <c r="A206" t="e">
        <f>INDEX(resultados!$A$2:$ZZ$309, 200, MATCH($B$1, resultados!$A$1:$ZZ$1, 0))</f>
        <v>#N/A</v>
      </c>
      <c r="B206" t="e">
        <f>INDEX(resultados!$A$2:$ZZ$309, 200, MATCH($B$2, resultados!$A$1:$ZZ$1, 0))</f>
        <v>#N/A</v>
      </c>
      <c r="C206" t="e">
        <f>INDEX(resultados!$A$2:$ZZ$309, 200, MATCH($B$3, resultados!$A$1:$ZZ$1, 0))</f>
        <v>#N/A</v>
      </c>
    </row>
    <row r="207" spans="1:3" x14ac:dyDescent="0.25">
      <c r="A207" t="e">
        <f>INDEX(resultados!$A$2:$ZZ$309, 201, MATCH($B$1, resultados!$A$1:$ZZ$1, 0))</f>
        <v>#N/A</v>
      </c>
      <c r="B207" t="e">
        <f>INDEX(resultados!$A$2:$ZZ$309, 201, MATCH($B$2, resultados!$A$1:$ZZ$1, 0))</f>
        <v>#N/A</v>
      </c>
      <c r="C207" t="e">
        <f>INDEX(resultados!$A$2:$ZZ$309, 201, MATCH($B$3, resultados!$A$1:$ZZ$1, 0))</f>
        <v>#N/A</v>
      </c>
    </row>
    <row r="208" spans="1:3" x14ac:dyDescent="0.25">
      <c r="A208" t="e">
        <f>INDEX(resultados!$A$2:$ZZ$309, 202, MATCH($B$1, resultados!$A$1:$ZZ$1, 0))</f>
        <v>#N/A</v>
      </c>
      <c r="B208" t="e">
        <f>INDEX(resultados!$A$2:$ZZ$309, 202, MATCH($B$2, resultados!$A$1:$ZZ$1, 0))</f>
        <v>#N/A</v>
      </c>
      <c r="C208" t="e">
        <f>INDEX(resultados!$A$2:$ZZ$309, 202, MATCH($B$3, resultados!$A$1:$ZZ$1, 0))</f>
        <v>#N/A</v>
      </c>
    </row>
    <row r="209" spans="1:3" x14ac:dyDescent="0.25">
      <c r="A209" t="e">
        <f>INDEX(resultados!$A$2:$ZZ$309, 203, MATCH($B$1, resultados!$A$1:$ZZ$1, 0))</f>
        <v>#N/A</v>
      </c>
      <c r="B209" t="e">
        <f>INDEX(resultados!$A$2:$ZZ$309, 203, MATCH($B$2, resultados!$A$1:$ZZ$1, 0))</f>
        <v>#N/A</v>
      </c>
      <c r="C209" t="e">
        <f>INDEX(resultados!$A$2:$ZZ$309, 203, MATCH($B$3, resultados!$A$1:$ZZ$1, 0))</f>
        <v>#N/A</v>
      </c>
    </row>
    <row r="210" spans="1:3" x14ac:dyDescent="0.25">
      <c r="A210" t="e">
        <f>INDEX(resultados!$A$2:$ZZ$309, 204, MATCH($B$1, resultados!$A$1:$ZZ$1, 0))</f>
        <v>#N/A</v>
      </c>
      <c r="B210" t="e">
        <f>INDEX(resultados!$A$2:$ZZ$309, 204, MATCH($B$2, resultados!$A$1:$ZZ$1, 0))</f>
        <v>#N/A</v>
      </c>
      <c r="C210" t="e">
        <f>INDEX(resultados!$A$2:$ZZ$309, 204, MATCH($B$3, resultados!$A$1:$ZZ$1, 0))</f>
        <v>#N/A</v>
      </c>
    </row>
    <row r="211" spans="1:3" x14ac:dyDescent="0.25">
      <c r="A211" t="e">
        <f>INDEX(resultados!$A$2:$ZZ$309, 205, MATCH($B$1, resultados!$A$1:$ZZ$1, 0))</f>
        <v>#N/A</v>
      </c>
      <c r="B211" t="e">
        <f>INDEX(resultados!$A$2:$ZZ$309, 205, MATCH($B$2, resultados!$A$1:$ZZ$1, 0))</f>
        <v>#N/A</v>
      </c>
      <c r="C211" t="e">
        <f>INDEX(resultados!$A$2:$ZZ$309, 205, MATCH($B$3, resultados!$A$1:$ZZ$1, 0))</f>
        <v>#N/A</v>
      </c>
    </row>
    <row r="212" spans="1:3" x14ac:dyDescent="0.25">
      <c r="A212" t="e">
        <f>INDEX(resultados!$A$2:$ZZ$309, 206, MATCH($B$1, resultados!$A$1:$ZZ$1, 0))</f>
        <v>#N/A</v>
      </c>
      <c r="B212" t="e">
        <f>INDEX(resultados!$A$2:$ZZ$309, 206, MATCH($B$2, resultados!$A$1:$ZZ$1, 0))</f>
        <v>#N/A</v>
      </c>
      <c r="C212" t="e">
        <f>INDEX(resultados!$A$2:$ZZ$309, 206, MATCH($B$3, resultados!$A$1:$ZZ$1, 0))</f>
        <v>#N/A</v>
      </c>
    </row>
    <row r="213" spans="1:3" x14ac:dyDescent="0.25">
      <c r="A213" t="e">
        <f>INDEX(resultados!$A$2:$ZZ$309, 207, MATCH($B$1, resultados!$A$1:$ZZ$1, 0))</f>
        <v>#N/A</v>
      </c>
      <c r="B213" t="e">
        <f>INDEX(resultados!$A$2:$ZZ$309, 207, MATCH($B$2, resultados!$A$1:$ZZ$1, 0))</f>
        <v>#N/A</v>
      </c>
      <c r="C213" t="e">
        <f>INDEX(resultados!$A$2:$ZZ$309, 207, MATCH($B$3, resultados!$A$1:$ZZ$1, 0))</f>
        <v>#N/A</v>
      </c>
    </row>
    <row r="214" spans="1:3" x14ac:dyDescent="0.25">
      <c r="A214" t="e">
        <f>INDEX(resultados!$A$2:$ZZ$309, 208, MATCH($B$1, resultados!$A$1:$ZZ$1, 0))</f>
        <v>#N/A</v>
      </c>
      <c r="B214" t="e">
        <f>INDEX(resultados!$A$2:$ZZ$309, 208, MATCH($B$2, resultados!$A$1:$ZZ$1, 0))</f>
        <v>#N/A</v>
      </c>
      <c r="C214" t="e">
        <f>INDEX(resultados!$A$2:$ZZ$309, 208, MATCH($B$3, resultados!$A$1:$ZZ$1, 0))</f>
        <v>#N/A</v>
      </c>
    </row>
    <row r="215" spans="1:3" x14ac:dyDescent="0.25">
      <c r="A215" t="e">
        <f>INDEX(resultados!$A$2:$ZZ$309, 209, MATCH($B$1, resultados!$A$1:$ZZ$1, 0))</f>
        <v>#N/A</v>
      </c>
      <c r="B215" t="e">
        <f>INDEX(resultados!$A$2:$ZZ$309, 209, MATCH($B$2, resultados!$A$1:$ZZ$1, 0))</f>
        <v>#N/A</v>
      </c>
      <c r="C215" t="e">
        <f>INDEX(resultados!$A$2:$ZZ$309, 209, MATCH($B$3, resultados!$A$1:$ZZ$1, 0))</f>
        <v>#N/A</v>
      </c>
    </row>
    <row r="216" spans="1:3" x14ac:dyDescent="0.25">
      <c r="A216" t="e">
        <f>INDEX(resultados!$A$2:$ZZ$309, 210, MATCH($B$1, resultados!$A$1:$ZZ$1, 0))</f>
        <v>#N/A</v>
      </c>
      <c r="B216" t="e">
        <f>INDEX(resultados!$A$2:$ZZ$309, 210, MATCH($B$2, resultados!$A$1:$ZZ$1, 0))</f>
        <v>#N/A</v>
      </c>
      <c r="C216" t="e">
        <f>INDEX(resultados!$A$2:$ZZ$309, 210, MATCH($B$3, resultados!$A$1:$ZZ$1, 0))</f>
        <v>#N/A</v>
      </c>
    </row>
    <row r="217" spans="1:3" x14ac:dyDescent="0.25">
      <c r="A217" t="e">
        <f>INDEX(resultados!$A$2:$ZZ$309, 211, MATCH($B$1, resultados!$A$1:$ZZ$1, 0))</f>
        <v>#N/A</v>
      </c>
      <c r="B217" t="e">
        <f>INDEX(resultados!$A$2:$ZZ$309, 211, MATCH($B$2, resultados!$A$1:$ZZ$1, 0))</f>
        <v>#N/A</v>
      </c>
      <c r="C217" t="e">
        <f>INDEX(resultados!$A$2:$ZZ$309, 211, MATCH($B$3, resultados!$A$1:$ZZ$1, 0))</f>
        <v>#N/A</v>
      </c>
    </row>
    <row r="218" spans="1:3" x14ac:dyDescent="0.25">
      <c r="A218" t="e">
        <f>INDEX(resultados!$A$2:$ZZ$309, 212, MATCH($B$1, resultados!$A$1:$ZZ$1, 0))</f>
        <v>#N/A</v>
      </c>
      <c r="B218" t="e">
        <f>INDEX(resultados!$A$2:$ZZ$309, 212, MATCH($B$2, resultados!$A$1:$ZZ$1, 0))</f>
        <v>#N/A</v>
      </c>
      <c r="C218" t="e">
        <f>INDEX(resultados!$A$2:$ZZ$309, 212, MATCH($B$3, resultados!$A$1:$ZZ$1, 0))</f>
        <v>#N/A</v>
      </c>
    </row>
    <row r="219" spans="1:3" x14ac:dyDescent="0.25">
      <c r="A219" t="e">
        <f>INDEX(resultados!$A$2:$ZZ$309, 213, MATCH($B$1, resultados!$A$1:$ZZ$1, 0))</f>
        <v>#N/A</v>
      </c>
      <c r="B219" t="e">
        <f>INDEX(resultados!$A$2:$ZZ$309, 213, MATCH($B$2, resultados!$A$1:$ZZ$1, 0))</f>
        <v>#N/A</v>
      </c>
      <c r="C219" t="e">
        <f>INDEX(resultados!$A$2:$ZZ$309, 213, MATCH($B$3, resultados!$A$1:$ZZ$1, 0))</f>
        <v>#N/A</v>
      </c>
    </row>
    <row r="220" spans="1:3" x14ac:dyDescent="0.25">
      <c r="A220" t="e">
        <f>INDEX(resultados!$A$2:$ZZ$309, 214, MATCH($B$1, resultados!$A$1:$ZZ$1, 0))</f>
        <v>#N/A</v>
      </c>
      <c r="B220" t="e">
        <f>INDEX(resultados!$A$2:$ZZ$309, 214, MATCH($B$2, resultados!$A$1:$ZZ$1, 0))</f>
        <v>#N/A</v>
      </c>
      <c r="C220" t="e">
        <f>INDEX(resultados!$A$2:$ZZ$309, 214, MATCH($B$3, resultados!$A$1:$ZZ$1, 0))</f>
        <v>#N/A</v>
      </c>
    </row>
    <row r="221" spans="1:3" x14ac:dyDescent="0.25">
      <c r="A221" t="e">
        <f>INDEX(resultados!$A$2:$ZZ$309, 215, MATCH($B$1, resultados!$A$1:$ZZ$1, 0))</f>
        <v>#N/A</v>
      </c>
      <c r="B221" t="e">
        <f>INDEX(resultados!$A$2:$ZZ$309, 215, MATCH($B$2, resultados!$A$1:$ZZ$1, 0))</f>
        <v>#N/A</v>
      </c>
      <c r="C221" t="e">
        <f>INDEX(resultados!$A$2:$ZZ$309, 215, MATCH($B$3, resultados!$A$1:$ZZ$1, 0))</f>
        <v>#N/A</v>
      </c>
    </row>
    <row r="222" spans="1:3" x14ac:dyDescent="0.25">
      <c r="A222" t="e">
        <f>INDEX(resultados!$A$2:$ZZ$309, 216, MATCH($B$1, resultados!$A$1:$ZZ$1, 0))</f>
        <v>#N/A</v>
      </c>
      <c r="B222" t="e">
        <f>INDEX(resultados!$A$2:$ZZ$309, 216, MATCH($B$2, resultados!$A$1:$ZZ$1, 0))</f>
        <v>#N/A</v>
      </c>
      <c r="C222" t="e">
        <f>INDEX(resultados!$A$2:$ZZ$309, 216, MATCH($B$3, resultados!$A$1:$ZZ$1, 0))</f>
        <v>#N/A</v>
      </c>
    </row>
    <row r="223" spans="1:3" x14ac:dyDescent="0.25">
      <c r="A223" t="e">
        <f>INDEX(resultados!$A$2:$ZZ$309, 217, MATCH($B$1, resultados!$A$1:$ZZ$1, 0))</f>
        <v>#N/A</v>
      </c>
      <c r="B223" t="e">
        <f>INDEX(resultados!$A$2:$ZZ$309, 217, MATCH($B$2, resultados!$A$1:$ZZ$1, 0))</f>
        <v>#N/A</v>
      </c>
      <c r="C223" t="e">
        <f>INDEX(resultados!$A$2:$ZZ$309, 217, MATCH($B$3, resultados!$A$1:$ZZ$1, 0))</f>
        <v>#N/A</v>
      </c>
    </row>
    <row r="224" spans="1:3" x14ac:dyDescent="0.25">
      <c r="A224" t="e">
        <f>INDEX(resultados!$A$2:$ZZ$309, 218, MATCH($B$1, resultados!$A$1:$ZZ$1, 0))</f>
        <v>#N/A</v>
      </c>
      <c r="B224" t="e">
        <f>INDEX(resultados!$A$2:$ZZ$309, 218, MATCH($B$2, resultados!$A$1:$ZZ$1, 0))</f>
        <v>#N/A</v>
      </c>
      <c r="C224" t="e">
        <f>INDEX(resultados!$A$2:$ZZ$309, 218, MATCH($B$3, resultados!$A$1:$ZZ$1, 0))</f>
        <v>#N/A</v>
      </c>
    </row>
    <row r="225" spans="1:3" x14ac:dyDescent="0.25">
      <c r="A225" t="e">
        <f>INDEX(resultados!$A$2:$ZZ$309, 219, MATCH($B$1, resultados!$A$1:$ZZ$1, 0))</f>
        <v>#N/A</v>
      </c>
      <c r="B225" t="e">
        <f>INDEX(resultados!$A$2:$ZZ$309, 219, MATCH($B$2, resultados!$A$1:$ZZ$1, 0))</f>
        <v>#N/A</v>
      </c>
      <c r="C225" t="e">
        <f>INDEX(resultados!$A$2:$ZZ$309, 219, MATCH($B$3, resultados!$A$1:$ZZ$1, 0))</f>
        <v>#N/A</v>
      </c>
    </row>
    <row r="226" spans="1:3" x14ac:dyDescent="0.25">
      <c r="A226" t="e">
        <f>INDEX(resultados!$A$2:$ZZ$309, 220, MATCH($B$1, resultados!$A$1:$ZZ$1, 0))</f>
        <v>#N/A</v>
      </c>
      <c r="B226" t="e">
        <f>INDEX(resultados!$A$2:$ZZ$309, 220, MATCH($B$2, resultados!$A$1:$ZZ$1, 0))</f>
        <v>#N/A</v>
      </c>
      <c r="C226" t="e">
        <f>INDEX(resultados!$A$2:$ZZ$309, 220, MATCH($B$3, resultados!$A$1:$ZZ$1, 0))</f>
        <v>#N/A</v>
      </c>
    </row>
    <row r="227" spans="1:3" x14ac:dyDescent="0.25">
      <c r="A227" t="e">
        <f>INDEX(resultados!$A$2:$ZZ$309, 221, MATCH($B$1, resultados!$A$1:$ZZ$1, 0))</f>
        <v>#N/A</v>
      </c>
      <c r="B227" t="e">
        <f>INDEX(resultados!$A$2:$ZZ$309, 221, MATCH($B$2, resultados!$A$1:$ZZ$1, 0))</f>
        <v>#N/A</v>
      </c>
      <c r="C227" t="e">
        <f>INDEX(resultados!$A$2:$ZZ$309, 221, MATCH($B$3, resultados!$A$1:$ZZ$1, 0))</f>
        <v>#N/A</v>
      </c>
    </row>
    <row r="228" spans="1:3" x14ac:dyDescent="0.25">
      <c r="A228" t="e">
        <f>INDEX(resultados!$A$2:$ZZ$309, 222, MATCH($B$1, resultados!$A$1:$ZZ$1, 0))</f>
        <v>#N/A</v>
      </c>
      <c r="B228" t="e">
        <f>INDEX(resultados!$A$2:$ZZ$309, 222, MATCH($B$2, resultados!$A$1:$ZZ$1, 0))</f>
        <v>#N/A</v>
      </c>
      <c r="C228" t="e">
        <f>INDEX(resultados!$A$2:$ZZ$309, 222, MATCH($B$3, resultados!$A$1:$ZZ$1, 0))</f>
        <v>#N/A</v>
      </c>
    </row>
    <row r="229" spans="1:3" x14ac:dyDescent="0.25">
      <c r="A229" t="e">
        <f>INDEX(resultados!$A$2:$ZZ$309, 223, MATCH($B$1, resultados!$A$1:$ZZ$1, 0))</f>
        <v>#N/A</v>
      </c>
      <c r="B229" t="e">
        <f>INDEX(resultados!$A$2:$ZZ$309, 223, MATCH($B$2, resultados!$A$1:$ZZ$1, 0))</f>
        <v>#N/A</v>
      </c>
      <c r="C229" t="e">
        <f>INDEX(resultados!$A$2:$ZZ$309, 223, MATCH($B$3, resultados!$A$1:$ZZ$1, 0))</f>
        <v>#N/A</v>
      </c>
    </row>
    <row r="230" spans="1:3" x14ac:dyDescent="0.25">
      <c r="A230" t="e">
        <f>INDEX(resultados!$A$2:$ZZ$309, 224, MATCH($B$1, resultados!$A$1:$ZZ$1, 0))</f>
        <v>#N/A</v>
      </c>
      <c r="B230" t="e">
        <f>INDEX(resultados!$A$2:$ZZ$309, 224, MATCH($B$2, resultados!$A$1:$ZZ$1, 0))</f>
        <v>#N/A</v>
      </c>
      <c r="C230" t="e">
        <f>INDEX(resultados!$A$2:$ZZ$309, 224, MATCH($B$3, resultados!$A$1:$ZZ$1, 0))</f>
        <v>#N/A</v>
      </c>
    </row>
    <row r="231" spans="1:3" x14ac:dyDescent="0.25">
      <c r="A231" t="e">
        <f>INDEX(resultados!$A$2:$ZZ$309, 225, MATCH($B$1, resultados!$A$1:$ZZ$1, 0))</f>
        <v>#N/A</v>
      </c>
      <c r="B231" t="e">
        <f>INDEX(resultados!$A$2:$ZZ$309, 225, MATCH($B$2, resultados!$A$1:$ZZ$1, 0))</f>
        <v>#N/A</v>
      </c>
      <c r="C231" t="e">
        <f>INDEX(resultados!$A$2:$ZZ$309, 225, MATCH($B$3, resultados!$A$1:$ZZ$1, 0))</f>
        <v>#N/A</v>
      </c>
    </row>
    <row r="232" spans="1:3" x14ac:dyDescent="0.25">
      <c r="A232" t="e">
        <f>INDEX(resultados!$A$2:$ZZ$309, 226, MATCH($B$1, resultados!$A$1:$ZZ$1, 0))</f>
        <v>#N/A</v>
      </c>
      <c r="B232" t="e">
        <f>INDEX(resultados!$A$2:$ZZ$309, 226, MATCH($B$2, resultados!$A$1:$ZZ$1, 0))</f>
        <v>#N/A</v>
      </c>
      <c r="C232" t="e">
        <f>INDEX(resultados!$A$2:$ZZ$309, 226, MATCH($B$3, resultados!$A$1:$ZZ$1, 0))</f>
        <v>#N/A</v>
      </c>
    </row>
    <row r="233" spans="1:3" x14ac:dyDescent="0.25">
      <c r="A233" t="e">
        <f>INDEX(resultados!$A$2:$ZZ$309, 227, MATCH($B$1, resultados!$A$1:$ZZ$1, 0))</f>
        <v>#N/A</v>
      </c>
      <c r="B233" t="e">
        <f>INDEX(resultados!$A$2:$ZZ$309, 227, MATCH($B$2, resultados!$A$1:$ZZ$1, 0))</f>
        <v>#N/A</v>
      </c>
      <c r="C233" t="e">
        <f>INDEX(resultados!$A$2:$ZZ$309, 227, MATCH($B$3, resultados!$A$1:$ZZ$1, 0))</f>
        <v>#N/A</v>
      </c>
    </row>
    <row r="234" spans="1:3" x14ac:dyDescent="0.25">
      <c r="A234" t="e">
        <f>INDEX(resultados!$A$2:$ZZ$309, 228, MATCH($B$1, resultados!$A$1:$ZZ$1, 0))</f>
        <v>#N/A</v>
      </c>
      <c r="B234" t="e">
        <f>INDEX(resultados!$A$2:$ZZ$309, 228, MATCH($B$2, resultados!$A$1:$ZZ$1, 0))</f>
        <v>#N/A</v>
      </c>
      <c r="C234" t="e">
        <f>INDEX(resultados!$A$2:$ZZ$309, 228, MATCH($B$3, resultados!$A$1:$ZZ$1, 0))</f>
        <v>#N/A</v>
      </c>
    </row>
    <row r="235" spans="1:3" x14ac:dyDescent="0.25">
      <c r="A235" t="e">
        <f>INDEX(resultados!$A$2:$ZZ$309, 229, MATCH($B$1, resultados!$A$1:$ZZ$1, 0))</f>
        <v>#N/A</v>
      </c>
      <c r="B235" t="e">
        <f>INDEX(resultados!$A$2:$ZZ$309, 229, MATCH($B$2, resultados!$A$1:$ZZ$1, 0))</f>
        <v>#N/A</v>
      </c>
      <c r="C235" t="e">
        <f>INDEX(resultados!$A$2:$ZZ$309, 229, MATCH($B$3, resultados!$A$1:$ZZ$1, 0))</f>
        <v>#N/A</v>
      </c>
    </row>
    <row r="236" spans="1:3" x14ac:dyDescent="0.25">
      <c r="A236" t="e">
        <f>INDEX(resultados!$A$2:$ZZ$309, 230, MATCH($B$1, resultados!$A$1:$ZZ$1, 0))</f>
        <v>#N/A</v>
      </c>
      <c r="B236" t="e">
        <f>INDEX(resultados!$A$2:$ZZ$309, 230, MATCH($B$2, resultados!$A$1:$ZZ$1, 0))</f>
        <v>#N/A</v>
      </c>
      <c r="C236" t="e">
        <f>INDEX(resultados!$A$2:$ZZ$309, 230, MATCH($B$3, resultados!$A$1:$ZZ$1, 0))</f>
        <v>#N/A</v>
      </c>
    </row>
    <row r="237" spans="1:3" x14ac:dyDescent="0.25">
      <c r="A237" t="e">
        <f>INDEX(resultados!$A$2:$ZZ$309, 231, MATCH($B$1, resultados!$A$1:$ZZ$1, 0))</f>
        <v>#N/A</v>
      </c>
      <c r="B237" t="e">
        <f>INDEX(resultados!$A$2:$ZZ$309, 231, MATCH($B$2, resultados!$A$1:$ZZ$1, 0))</f>
        <v>#N/A</v>
      </c>
      <c r="C237" t="e">
        <f>INDEX(resultados!$A$2:$ZZ$309, 231, MATCH($B$3, resultados!$A$1:$ZZ$1, 0))</f>
        <v>#N/A</v>
      </c>
    </row>
    <row r="238" spans="1:3" x14ac:dyDescent="0.25">
      <c r="A238" t="e">
        <f>INDEX(resultados!$A$2:$ZZ$309, 232, MATCH($B$1, resultados!$A$1:$ZZ$1, 0))</f>
        <v>#N/A</v>
      </c>
      <c r="B238" t="e">
        <f>INDEX(resultados!$A$2:$ZZ$309, 232, MATCH($B$2, resultados!$A$1:$ZZ$1, 0))</f>
        <v>#N/A</v>
      </c>
      <c r="C238" t="e">
        <f>INDEX(resultados!$A$2:$ZZ$309, 232, MATCH($B$3, resultados!$A$1:$ZZ$1, 0))</f>
        <v>#N/A</v>
      </c>
    </row>
    <row r="239" spans="1:3" x14ac:dyDescent="0.25">
      <c r="A239" t="e">
        <f>INDEX(resultados!$A$2:$ZZ$309, 233, MATCH($B$1, resultados!$A$1:$ZZ$1, 0))</f>
        <v>#N/A</v>
      </c>
      <c r="B239" t="e">
        <f>INDEX(resultados!$A$2:$ZZ$309, 233, MATCH($B$2, resultados!$A$1:$ZZ$1, 0))</f>
        <v>#N/A</v>
      </c>
      <c r="C239" t="e">
        <f>INDEX(resultados!$A$2:$ZZ$309, 233, MATCH($B$3, resultados!$A$1:$ZZ$1, 0))</f>
        <v>#N/A</v>
      </c>
    </row>
    <row r="240" spans="1:3" x14ac:dyDescent="0.25">
      <c r="A240" t="e">
        <f>INDEX(resultados!$A$2:$ZZ$309, 234, MATCH($B$1, resultados!$A$1:$ZZ$1, 0))</f>
        <v>#N/A</v>
      </c>
      <c r="B240" t="e">
        <f>INDEX(resultados!$A$2:$ZZ$309, 234, MATCH($B$2, resultados!$A$1:$ZZ$1, 0))</f>
        <v>#N/A</v>
      </c>
      <c r="C240" t="e">
        <f>INDEX(resultados!$A$2:$ZZ$309, 234, MATCH($B$3, resultados!$A$1:$ZZ$1, 0))</f>
        <v>#N/A</v>
      </c>
    </row>
    <row r="241" spans="1:3" x14ac:dyDescent="0.25">
      <c r="A241" t="e">
        <f>INDEX(resultados!$A$2:$ZZ$309, 235, MATCH($B$1, resultados!$A$1:$ZZ$1, 0))</f>
        <v>#N/A</v>
      </c>
      <c r="B241" t="e">
        <f>INDEX(resultados!$A$2:$ZZ$309, 235, MATCH($B$2, resultados!$A$1:$ZZ$1, 0))</f>
        <v>#N/A</v>
      </c>
      <c r="C241" t="e">
        <f>INDEX(resultados!$A$2:$ZZ$309, 235, MATCH($B$3, resultados!$A$1:$ZZ$1, 0))</f>
        <v>#N/A</v>
      </c>
    </row>
    <row r="242" spans="1:3" x14ac:dyDescent="0.25">
      <c r="A242" t="e">
        <f>INDEX(resultados!$A$2:$ZZ$309, 236, MATCH($B$1, resultados!$A$1:$ZZ$1, 0))</f>
        <v>#N/A</v>
      </c>
      <c r="B242" t="e">
        <f>INDEX(resultados!$A$2:$ZZ$309, 236, MATCH($B$2, resultados!$A$1:$ZZ$1, 0))</f>
        <v>#N/A</v>
      </c>
      <c r="C242" t="e">
        <f>INDEX(resultados!$A$2:$ZZ$309, 236, MATCH($B$3, resultados!$A$1:$ZZ$1, 0))</f>
        <v>#N/A</v>
      </c>
    </row>
    <row r="243" spans="1:3" x14ac:dyDescent="0.25">
      <c r="A243" t="e">
        <f>INDEX(resultados!$A$2:$ZZ$309, 237, MATCH($B$1, resultados!$A$1:$ZZ$1, 0))</f>
        <v>#N/A</v>
      </c>
      <c r="B243" t="e">
        <f>INDEX(resultados!$A$2:$ZZ$309, 237, MATCH($B$2, resultados!$A$1:$ZZ$1, 0))</f>
        <v>#N/A</v>
      </c>
      <c r="C243" t="e">
        <f>INDEX(resultados!$A$2:$ZZ$309, 237, MATCH($B$3, resultados!$A$1:$ZZ$1, 0))</f>
        <v>#N/A</v>
      </c>
    </row>
    <row r="244" spans="1:3" x14ac:dyDescent="0.25">
      <c r="A244" t="e">
        <f>INDEX(resultados!$A$2:$ZZ$309, 238, MATCH($B$1, resultados!$A$1:$ZZ$1, 0))</f>
        <v>#N/A</v>
      </c>
      <c r="B244" t="e">
        <f>INDEX(resultados!$A$2:$ZZ$309, 238, MATCH($B$2, resultados!$A$1:$ZZ$1, 0))</f>
        <v>#N/A</v>
      </c>
      <c r="C244" t="e">
        <f>INDEX(resultados!$A$2:$ZZ$309, 238, MATCH($B$3, resultados!$A$1:$ZZ$1, 0))</f>
        <v>#N/A</v>
      </c>
    </row>
    <row r="245" spans="1:3" x14ac:dyDescent="0.25">
      <c r="A245" t="e">
        <f>INDEX(resultados!$A$2:$ZZ$309, 239, MATCH($B$1, resultados!$A$1:$ZZ$1, 0))</f>
        <v>#N/A</v>
      </c>
      <c r="B245" t="e">
        <f>INDEX(resultados!$A$2:$ZZ$309, 239, MATCH($B$2, resultados!$A$1:$ZZ$1, 0))</f>
        <v>#N/A</v>
      </c>
      <c r="C245" t="e">
        <f>INDEX(resultados!$A$2:$ZZ$309, 239, MATCH($B$3, resultados!$A$1:$ZZ$1, 0))</f>
        <v>#N/A</v>
      </c>
    </row>
    <row r="246" spans="1:3" x14ac:dyDescent="0.25">
      <c r="A246" t="e">
        <f>INDEX(resultados!$A$2:$ZZ$309, 240, MATCH($B$1, resultados!$A$1:$ZZ$1, 0))</f>
        <v>#N/A</v>
      </c>
      <c r="B246" t="e">
        <f>INDEX(resultados!$A$2:$ZZ$309, 240, MATCH($B$2, resultados!$A$1:$ZZ$1, 0))</f>
        <v>#N/A</v>
      </c>
      <c r="C246" t="e">
        <f>INDEX(resultados!$A$2:$ZZ$309, 240, MATCH($B$3, resultados!$A$1:$ZZ$1, 0))</f>
        <v>#N/A</v>
      </c>
    </row>
    <row r="247" spans="1:3" x14ac:dyDescent="0.25">
      <c r="A247" t="e">
        <f>INDEX(resultados!$A$2:$ZZ$309, 241, MATCH($B$1, resultados!$A$1:$ZZ$1, 0))</f>
        <v>#N/A</v>
      </c>
      <c r="B247" t="e">
        <f>INDEX(resultados!$A$2:$ZZ$309, 241, MATCH($B$2, resultados!$A$1:$ZZ$1, 0))</f>
        <v>#N/A</v>
      </c>
      <c r="C247" t="e">
        <f>INDEX(resultados!$A$2:$ZZ$309, 241, MATCH($B$3, resultados!$A$1:$ZZ$1, 0))</f>
        <v>#N/A</v>
      </c>
    </row>
    <row r="248" spans="1:3" x14ac:dyDescent="0.25">
      <c r="A248" t="e">
        <f>INDEX(resultados!$A$2:$ZZ$309, 242, MATCH($B$1, resultados!$A$1:$ZZ$1, 0))</f>
        <v>#N/A</v>
      </c>
      <c r="B248" t="e">
        <f>INDEX(resultados!$A$2:$ZZ$309, 242, MATCH($B$2, resultados!$A$1:$ZZ$1, 0))</f>
        <v>#N/A</v>
      </c>
      <c r="C248" t="e">
        <f>INDEX(resultados!$A$2:$ZZ$309, 242, MATCH($B$3, resultados!$A$1:$ZZ$1, 0))</f>
        <v>#N/A</v>
      </c>
    </row>
    <row r="249" spans="1:3" x14ac:dyDescent="0.25">
      <c r="A249" t="e">
        <f>INDEX(resultados!$A$2:$ZZ$309, 243, MATCH($B$1, resultados!$A$1:$ZZ$1, 0))</f>
        <v>#N/A</v>
      </c>
      <c r="B249" t="e">
        <f>INDEX(resultados!$A$2:$ZZ$309, 243, MATCH($B$2, resultados!$A$1:$ZZ$1, 0))</f>
        <v>#N/A</v>
      </c>
      <c r="C249" t="e">
        <f>INDEX(resultados!$A$2:$ZZ$309, 243, MATCH($B$3, resultados!$A$1:$ZZ$1, 0))</f>
        <v>#N/A</v>
      </c>
    </row>
    <row r="250" spans="1:3" x14ac:dyDescent="0.25">
      <c r="A250" t="e">
        <f>INDEX(resultados!$A$2:$ZZ$309, 244, MATCH($B$1, resultados!$A$1:$ZZ$1, 0))</f>
        <v>#N/A</v>
      </c>
      <c r="B250" t="e">
        <f>INDEX(resultados!$A$2:$ZZ$309, 244, MATCH($B$2, resultados!$A$1:$ZZ$1, 0))</f>
        <v>#N/A</v>
      </c>
      <c r="C250" t="e">
        <f>INDEX(resultados!$A$2:$ZZ$309, 244, MATCH($B$3, resultados!$A$1:$ZZ$1, 0))</f>
        <v>#N/A</v>
      </c>
    </row>
    <row r="251" spans="1:3" x14ac:dyDescent="0.25">
      <c r="A251" t="e">
        <f>INDEX(resultados!$A$2:$ZZ$309, 245, MATCH($B$1, resultados!$A$1:$ZZ$1, 0))</f>
        <v>#N/A</v>
      </c>
      <c r="B251" t="e">
        <f>INDEX(resultados!$A$2:$ZZ$309, 245, MATCH($B$2, resultados!$A$1:$ZZ$1, 0))</f>
        <v>#N/A</v>
      </c>
      <c r="C251" t="e">
        <f>INDEX(resultados!$A$2:$ZZ$309, 245, MATCH($B$3, resultados!$A$1:$ZZ$1, 0))</f>
        <v>#N/A</v>
      </c>
    </row>
    <row r="252" spans="1:3" x14ac:dyDescent="0.25">
      <c r="A252" t="e">
        <f>INDEX(resultados!$A$2:$ZZ$309, 246, MATCH($B$1, resultados!$A$1:$ZZ$1, 0))</f>
        <v>#N/A</v>
      </c>
      <c r="B252" t="e">
        <f>INDEX(resultados!$A$2:$ZZ$309, 246, MATCH($B$2, resultados!$A$1:$ZZ$1, 0))</f>
        <v>#N/A</v>
      </c>
      <c r="C252" t="e">
        <f>INDEX(resultados!$A$2:$ZZ$309, 246, MATCH($B$3, resultados!$A$1:$ZZ$1, 0))</f>
        <v>#N/A</v>
      </c>
    </row>
    <row r="253" spans="1:3" x14ac:dyDescent="0.25">
      <c r="A253" t="e">
        <f>INDEX(resultados!$A$2:$ZZ$309, 247, MATCH($B$1, resultados!$A$1:$ZZ$1, 0))</f>
        <v>#N/A</v>
      </c>
      <c r="B253" t="e">
        <f>INDEX(resultados!$A$2:$ZZ$309, 247, MATCH($B$2, resultados!$A$1:$ZZ$1, 0))</f>
        <v>#N/A</v>
      </c>
      <c r="C253" t="e">
        <f>INDEX(resultados!$A$2:$ZZ$309, 247, MATCH($B$3, resultados!$A$1:$ZZ$1, 0))</f>
        <v>#N/A</v>
      </c>
    </row>
    <row r="254" spans="1:3" x14ac:dyDescent="0.25">
      <c r="A254" t="e">
        <f>INDEX(resultados!$A$2:$ZZ$309, 248, MATCH($B$1, resultados!$A$1:$ZZ$1, 0))</f>
        <v>#N/A</v>
      </c>
      <c r="B254" t="e">
        <f>INDEX(resultados!$A$2:$ZZ$309, 248, MATCH($B$2, resultados!$A$1:$ZZ$1, 0))</f>
        <v>#N/A</v>
      </c>
      <c r="C254" t="e">
        <f>INDEX(resultados!$A$2:$ZZ$309, 248, MATCH($B$3, resultados!$A$1:$ZZ$1, 0))</f>
        <v>#N/A</v>
      </c>
    </row>
    <row r="255" spans="1:3" x14ac:dyDescent="0.25">
      <c r="A255" t="e">
        <f>INDEX(resultados!$A$2:$ZZ$309, 249, MATCH($B$1, resultados!$A$1:$ZZ$1, 0))</f>
        <v>#N/A</v>
      </c>
      <c r="B255" t="e">
        <f>INDEX(resultados!$A$2:$ZZ$309, 249, MATCH($B$2, resultados!$A$1:$ZZ$1, 0))</f>
        <v>#N/A</v>
      </c>
      <c r="C255" t="e">
        <f>INDEX(resultados!$A$2:$ZZ$309, 249, MATCH($B$3, resultados!$A$1:$ZZ$1, 0))</f>
        <v>#N/A</v>
      </c>
    </row>
    <row r="256" spans="1:3" x14ac:dyDescent="0.25">
      <c r="A256" t="e">
        <f>INDEX(resultados!$A$2:$ZZ$309, 250, MATCH($B$1, resultados!$A$1:$ZZ$1, 0))</f>
        <v>#N/A</v>
      </c>
      <c r="B256" t="e">
        <f>INDEX(resultados!$A$2:$ZZ$309, 250, MATCH($B$2, resultados!$A$1:$ZZ$1, 0))</f>
        <v>#N/A</v>
      </c>
      <c r="C256" t="e">
        <f>INDEX(resultados!$A$2:$ZZ$309, 250, MATCH($B$3, resultados!$A$1:$ZZ$1, 0))</f>
        <v>#N/A</v>
      </c>
    </row>
    <row r="257" spans="1:3" x14ac:dyDescent="0.25">
      <c r="A257" t="e">
        <f>INDEX(resultados!$A$2:$ZZ$309, 251, MATCH($B$1, resultados!$A$1:$ZZ$1, 0))</f>
        <v>#N/A</v>
      </c>
      <c r="B257" t="e">
        <f>INDEX(resultados!$A$2:$ZZ$309, 251, MATCH($B$2, resultados!$A$1:$ZZ$1, 0))</f>
        <v>#N/A</v>
      </c>
      <c r="C257" t="e">
        <f>INDEX(resultados!$A$2:$ZZ$309, 251, MATCH($B$3, resultados!$A$1:$ZZ$1, 0))</f>
        <v>#N/A</v>
      </c>
    </row>
    <row r="258" spans="1:3" x14ac:dyDescent="0.25">
      <c r="A258" t="e">
        <f>INDEX(resultados!$A$2:$ZZ$309, 252, MATCH($B$1, resultados!$A$1:$ZZ$1, 0))</f>
        <v>#N/A</v>
      </c>
      <c r="B258" t="e">
        <f>INDEX(resultados!$A$2:$ZZ$309, 252, MATCH($B$2, resultados!$A$1:$ZZ$1, 0))</f>
        <v>#N/A</v>
      </c>
      <c r="C258" t="e">
        <f>INDEX(resultados!$A$2:$ZZ$309, 252, MATCH($B$3, resultados!$A$1:$ZZ$1, 0))</f>
        <v>#N/A</v>
      </c>
    </row>
    <row r="259" spans="1:3" x14ac:dyDescent="0.25">
      <c r="A259" t="e">
        <f>INDEX(resultados!$A$2:$ZZ$309, 253, MATCH($B$1, resultados!$A$1:$ZZ$1, 0))</f>
        <v>#N/A</v>
      </c>
      <c r="B259" t="e">
        <f>INDEX(resultados!$A$2:$ZZ$309, 253, MATCH($B$2, resultados!$A$1:$ZZ$1, 0))</f>
        <v>#N/A</v>
      </c>
      <c r="C259" t="e">
        <f>INDEX(resultados!$A$2:$ZZ$309, 253, MATCH($B$3, resultados!$A$1:$ZZ$1, 0))</f>
        <v>#N/A</v>
      </c>
    </row>
    <row r="260" spans="1:3" x14ac:dyDescent="0.25">
      <c r="A260" t="e">
        <f>INDEX(resultados!$A$2:$ZZ$309, 254, MATCH($B$1, resultados!$A$1:$ZZ$1, 0))</f>
        <v>#N/A</v>
      </c>
      <c r="B260" t="e">
        <f>INDEX(resultados!$A$2:$ZZ$309, 254, MATCH($B$2, resultados!$A$1:$ZZ$1, 0))</f>
        <v>#N/A</v>
      </c>
      <c r="C260" t="e">
        <f>INDEX(resultados!$A$2:$ZZ$309, 254, MATCH($B$3, resultados!$A$1:$ZZ$1, 0))</f>
        <v>#N/A</v>
      </c>
    </row>
    <row r="261" spans="1:3" x14ac:dyDescent="0.25">
      <c r="A261" t="e">
        <f>INDEX(resultados!$A$2:$ZZ$309, 255, MATCH($B$1, resultados!$A$1:$ZZ$1, 0))</f>
        <v>#N/A</v>
      </c>
      <c r="B261" t="e">
        <f>INDEX(resultados!$A$2:$ZZ$309, 255, MATCH($B$2, resultados!$A$1:$ZZ$1, 0))</f>
        <v>#N/A</v>
      </c>
      <c r="C261" t="e">
        <f>INDEX(resultados!$A$2:$ZZ$309, 255, MATCH($B$3, resultados!$A$1:$ZZ$1, 0))</f>
        <v>#N/A</v>
      </c>
    </row>
    <row r="262" spans="1:3" x14ac:dyDescent="0.25">
      <c r="A262" t="e">
        <f>INDEX(resultados!$A$2:$ZZ$309, 256, MATCH($B$1, resultados!$A$1:$ZZ$1, 0))</f>
        <v>#N/A</v>
      </c>
      <c r="B262" t="e">
        <f>INDEX(resultados!$A$2:$ZZ$309, 256, MATCH($B$2, resultados!$A$1:$ZZ$1, 0))</f>
        <v>#N/A</v>
      </c>
      <c r="C262" t="e">
        <f>INDEX(resultados!$A$2:$ZZ$309, 256, MATCH($B$3, resultados!$A$1:$ZZ$1, 0))</f>
        <v>#N/A</v>
      </c>
    </row>
    <row r="263" spans="1:3" x14ac:dyDescent="0.25">
      <c r="A263" t="e">
        <f>INDEX(resultados!$A$2:$ZZ$309, 257, MATCH($B$1, resultados!$A$1:$ZZ$1, 0))</f>
        <v>#N/A</v>
      </c>
      <c r="B263" t="e">
        <f>INDEX(resultados!$A$2:$ZZ$309, 257, MATCH($B$2, resultados!$A$1:$ZZ$1, 0))</f>
        <v>#N/A</v>
      </c>
      <c r="C263" t="e">
        <f>INDEX(resultados!$A$2:$ZZ$309, 257, MATCH($B$3, resultados!$A$1:$ZZ$1, 0))</f>
        <v>#N/A</v>
      </c>
    </row>
    <row r="264" spans="1:3" x14ac:dyDescent="0.25">
      <c r="A264" t="e">
        <f>INDEX(resultados!$A$2:$ZZ$309, 258, MATCH($B$1, resultados!$A$1:$ZZ$1, 0))</f>
        <v>#N/A</v>
      </c>
      <c r="B264" t="e">
        <f>INDEX(resultados!$A$2:$ZZ$309, 258, MATCH($B$2, resultados!$A$1:$ZZ$1, 0))</f>
        <v>#N/A</v>
      </c>
      <c r="C264" t="e">
        <f>INDEX(resultados!$A$2:$ZZ$309, 258, MATCH($B$3, resultados!$A$1:$ZZ$1, 0))</f>
        <v>#N/A</v>
      </c>
    </row>
    <row r="265" spans="1:3" x14ac:dyDescent="0.25">
      <c r="A265" t="e">
        <f>INDEX(resultados!$A$2:$ZZ$309, 259, MATCH($B$1, resultados!$A$1:$ZZ$1, 0))</f>
        <v>#N/A</v>
      </c>
      <c r="B265" t="e">
        <f>INDEX(resultados!$A$2:$ZZ$309, 259, MATCH($B$2, resultados!$A$1:$ZZ$1, 0))</f>
        <v>#N/A</v>
      </c>
      <c r="C265" t="e">
        <f>INDEX(resultados!$A$2:$ZZ$309, 259, MATCH($B$3, resultados!$A$1:$ZZ$1, 0))</f>
        <v>#N/A</v>
      </c>
    </row>
    <row r="266" spans="1:3" x14ac:dyDescent="0.25">
      <c r="A266" t="e">
        <f>INDEX(resultados!$A$2:$ZZ$309, 260, MATCH($B$1, resultados!$A$1:$ZZ$1, 0))</f>
        <v>#N/A</v>
      </c>
      <c r="B266" t="e">
        <f>INDEX(resultados!$A$2:$ZZ$309, 260, MATCH($B$2, resultados!$A$1:$ZZ$1, 0))</f>
        <v>#N/A</v>
      </c>
      <c r="C266" t="e">
        <f>INDEX(resultados!$A$2:$ZZ$309, 260, MATCH($B$3, resultados!$A$1:$ZZ$1, 0))</f>
        <v>#N/A</v>
      </c>
    </row>
    <row r="267" spans="1:3" x14ac:dyDescent="0.25">
      <c r="A267" t="e">
        <f>INDEX(resultados!$A$2:$ZZ$309, 261, MATCH($B$1, resultados!$A$1:$ZZ$1, 0))</f>
        <v>#N/A</v>
      </c>
      <c r="B267" t="e">
        <f>INDEX(resultados!$A$2:$ZZ$309, 261, MATCH($B$2, resultados!$A$1:$ZZ$1, 0))</f>
        <v>#N/A</v>
      </c>
      <c r="C267" t="e">
        <f>INDEX(resultados!$A$2:$ZZ$309, 261, MATCH($B$3, resultados!$A$1:$ZZ$1, 0))</f>
        <v>#N/A</v>
      </c>
    </row>
    <row r="268" spans="1:3" x14ac:dyDescent="0.25">
      <c r="A268" t="e">
        <f>INDEX(resultados!$A$2:$ZZ$309, 262, MATCH($B$1, resultados!$A$1:$ZZ$1, 0))</f>
        <v>#N/A</v>
      </c>
      <c r="B268" t="e">
        <f>INDEX(resultados!$A$2:$ZZ$309, 262, MATCH($B$2, resultados!$A$1:$ZZ$1, 0))</f>
        <v>#N/A</v>
      </c>
      <c r="C268" t="e">
        <f>INDEX(resultados!$A$2:$ZZ$309, 262, MATCH($B$3, resultados!$A$1:$ZZ$1, 0))</f>
        <v>#N/A</v>
      </c>
    </row>
    <row r="269" spans="1:3" x14ac:dyDescent="0.25">
      <c r="A269" t="e">
        <f>INDEX(resultados!$A$2:$ZZ$309, 263, MATCH($B$1, resultados!$A$1:$ZZ$1, 0))</f>
        <v>#N/A</v>
      </c>
      <c r="B269" t="e">
        <f>INDEX(resultados!$A$2:$ZZ$309, 263, MATCH($B$2, resultados!$A$1:$ZZ$1, 0))</f>
        <v>#N/A</v>
      </c>
      <c r="C269" t="e">
        <f>INDEX(resultados!$A$2:$ZZ$309, 263, MATCH($B$3, resultados!$A$1:$ZZ$1, 0))</f>
        <v>#N/A</v>
      </c>
    </row>
    <row r="270" spans="1:3" x14ac:dyDescent="0.25">
      <c r="A270" t="e">
        <f>INDEX(resultados!$A$2:$ZZ$309, 264, MATCH($B$1, resultados!$A$1:$ZZ$1, 0))</f>
        <v>#N/A</v>
      </c>
      <c r="B270" t="e">
        <f>INDEX(resultados!$A$2:$ZZ$309, 264, MATCH($B$2, resultados!$A$1:$ZZ$1, 0))</f>
        <v>#N/A</v>
      </c>
      <c r="C270" t="e">
        <f>INDEX(resultados!$A$2:$ZZ$309, 264, MATCH($B$3, resultados!$A$1:$ZZ$1, 0))</f>
        <v>#N/A</v>
      </c>
    </row>
    <row r="271" spans="1:3" x14ac:dyDescent="0.25">
      <c r="A271" t="e">
        <f>INDEX(resultados!$A$2:$ZZ$309, 265, MATCH($B$1, resultados!$A$1:$ZZ$1, 0))</f>
        <v>#N/A</v>
      </c>
      <c r="B271" t="e">
        <f>INDEX(resultados!$A$2:$ZZ$309, 265, MATCH($B$2, resultados!$A$1:$ZZ$1, 0))</f>
        <v>#N/A</v>
      </c>
      <c r="C271" t="e">
        <f>INDEX(resultados!$A$2:$ZZ$309, 265, MATCH($B$3, resultados!$A$1:$ZZ$1, 0))</f>
        <v>#N/A</v>
      </c>
    </row>
    <row r="272" spans="1:3" x14ac:dyDescent="0.25">
      <c r="A272" t="e">
        <f>INDEX(resultados!$A$2:$ZZ$309, 266, MATCH($B$1, resultados!$A$1:$ZZ$1, 0))</f>
        <v>#N/A</v>
      </c>
      <c r="B272" t="e">
        <f>INDEX(resultados!$A$2:$ZZ$309, 266, MATCH($B$2, resultados!$A$1:$ZZ$1, 0))</f>
        <v>#N/A</v>
      </c>
      <c r="C272" t="e">
        <f>INDEX(resultados!$A$2:$ZZ$309, 266, MATCH($B$3, resultados!$A$1:$ZZ$1, 0))</f>
        <v>#N/A</v>
      </c>
    </row>
    <row r="273" spans="1:3" x14ac:dyDescent="0.25">
      <c r="A273" t="e">
        <f>INDEX(resultados!$A$2:$ZZ$309, 267, MATCH($B$1, resultados!$A$1:$ZZ$1, 0))</f>
        <v>#N/A</v>
      </c>
      <c r="B273" t="e">
        <f>INDEX(resultados!$A$2:$ZZ$309, 267, MATCH($B$2, resultados!$A$1:$ZZ$1, 0))</f>
        <v>#N/A</v>
      </c>
      <c r="C273" t="e">
        <f>INDEX(resultados!$A$2:$ZZ$309, 267, MATCH($B$3, resultados!$A$1:$ZZ$1, 0))</f>
        <v>#N/A</v>
      </c>
    </row>
    <row r="274" spans="1:3" x14ac:dyDescent="0.25">
      <c r="A274" t="e">
        <f>INDEX(resultados!$A$2:$ZZ$309, 268, MATCH($B$1, resultados!$A$1:$ZZ$1, 0))</f>
        <v>#N/A</v>
      </c>
      <c r="B274" t="e">
        <f>INDEX(resultados!$A$2:$ZZ$309, 268, MATCH($B$2, resultados!$A$1:$ZZ$1, 0))</f>
        <v>#N/A</v>
      </c>
      <c r="C274" t="e">
        <f>INDEX(resultados!$A$2:$ZZ$309, 268, MATCH($B$3, resultados!$A$1:$ZZ$1, 0))</f>
        <v>#N/A</v>
      </c>
    </row>
    <row r="275" spans="1:3" x14ac:dyDescent="0.25">
      <c r="A275" t="e">
        <f>INDEX(resultados!$A$2:$ZZ$309, 269, MATCH($B$1, resultados!$A$1:$ZZ$1, 0))</f>
        <v>#N/A</v>
      </c>
      <c r="B275" t="e">
        <f>INDEX(resultados!$A$2:$ZZ$309, 269, MATCH($B$2, resultados!$A$1:$ZZ$1, 0))</f>
        <v>#N/A</v>
      </c>
      <c r="C275" t="e">
        <f>INDEX(resultados!$A$2:$ZZ$309, 269, MATCH($B$3, resultados!$A$1:$ZZ$1, 0))</f>
        <v>#N/A</v>
      </c>
    </row>
    <row r="276" spans="1:3" x14ac:dyDescent="0.25">
      <c r="A276" t="e">
        <f>INDEX(resultados!$A$2:$ZZ$309, 270, MATCH($B$1, resultados!$A$1:$ZZ$1, 0))</f>
        <v>#N/A</v>
      </c>
      <c r="B276" t="e">
        <f>INDEX(resultados!$A$2:$ZZ$309, 270, MATCH($B$2, resultados!$A$1:$ZZ$1, 0))</f>
        <v>#N/A</v>
      </c>
      <c r="C276" t="e">
        <f>INDEX(resultados!$A$2:$ZZ$309, 270, MATCH($B$3, resultados!$A$1:$ZZ$1, 0))</f>
        <v>#N/A</v>
      </c>
    </row>
    <row r="277" spans="1:3" x14ac:dyDescent="0.25">
      <c r="A277" t="e">
        <f>INDEX(resultados!$A$2:$ZZ$309, 271, MATCH($B$1, resultados!$A$1:$ZZ$1, 0))</f>
        <v>#N/A</v>
      </c>
      <c r="B277" t="e">
        <f>INDEX(resultados!$A$2:$ZZ$309, 271, MATCH($B$2, resultados!$A$1:$ZZ$1, 0))</f>
        <v>#N/A</v>
      </c>
      <c r="C277" t="e">
        <f>INDEX(resultados!$A$2:$ZZ$309, 271, MATCH($B$3, resultados!$A$1:$ZZ$1, 0))</f>
        <v>#N/A</v>
      </c>
    </row>
    <row r="278" spans="1:3" x14ac:dyDescent="0.25">
      <c r="A278" t="e">
        <f>INDEX(resultados!$A$2:$ZZ$309, 272, MATCH($B$1, resultados!$A$1:$ZZ$1, 0))</f>
        <v>#N/A</v>
      </c>
      <c r="B278" t="e">
        <f>INDEX(resultados!$A$2:$ZZ$309, 272, MATCH($B$2, resultados!$A$1:$ZZ$1, 0))</f>
        <v>#N/A</v>
      </c>
      <c r="C278" t="e">
        <f>INDEX(resultados!$A$2:$ZZ$309, 272, MATCH($B$3, resultados!$A$1:$ZZ$1, 0))</f>
        <v>#N/A</v>
      </c>
    </row>
    <row r="279" spans="1:3" x14ac:dyDescent="0.25">
      <c r="A279" t="e">
        <f>INDEX(resultados!$A$2:$ZZ$309, 273, MATCH($B$1, resultados!$A$1:$ZZ$1, 0))</f>
        <v>#N/A</v>
      </c>
      <c r="B279" t="e">
        <f>INDEX(resultados!$A$2:$ZZ$309, 273, MATCH($B$2, resultados!$A$1:$ZZ$1, 0))</f>
        <v>#N/A</v>
      </c>
      <c r="C279" t="e">
        <f>INDEX(resultados!$A$2:$ZZ$309, 273, MATCH($B$3, resultados!$A$1:$ZZ$1, 0))</f>
        <v>#N/A</v>
      </c>
    </row>
    <row r="280" spans="1:3" x14ac:dyDescent="0.25">
      <c r="A280" t="e">
        <f>INDEX(resultados!$A$2:$ZZ$309, 274, MATCH($B$1, resultados!$A$1:$ZZ$1, 0))</f>
        <v>#N/A</v>
      </c>
      <c r="B280" t="e">
        <f>INDEX(resultados!$A$2:$ZZ$309, 274, MATCH($B$2, resultados!$A$1:$ZZ$1, 0))</f>
        <v>#N/A</v>
      </c>
      <c r="C280" t="e">
        <f>INDEX(resultados!$A$2:$ZZ$309, 274, MATCH($B$3, resultados!$A$1:$ZZ$1, 0))</f>
        <v>#N/A</v>
      </c>
    </row>
    <row r="281" spans="1:3" x14ac:dyDescent="0.25">
      <c r="A281" t="e">
        <f>INDEX(resultados!$A$2:$ZZ$309, 275, MATCH($B$1, resultados!$A$1:$ZZ$1, 0))</f>
        <v>#N/A</v>
      </c>
      <c r="B281" t="e">
        <f>INDEX(resultados!$A$2:$ZZ$309, 275, MATCH($B$2, resultados!$A$1:$ZZ$1, 0))</f>
        <v>#N/A</v>
      </c>
      <c r="C281" t="e">
        <f>INDEX(resultados!$A$2:$ZZ$309, 275, MATCH($B$3, resultados!$A$1:$ZZ$1, 0))</f>
        <v>#N/A</v>
      </c>
    </row>
    <row r="282" spans="1:3" x14ac:dyDescent="0.25">
      <c r="A282" t="e">
        <f>INDEX(resultados!$A$2:$ZZ$309, 276, MATCH($B$1, resultados!$A$1:$ZZ$1, 0))</f>
        <v>#N/A</v>
      </c>
      <c r="B282" t="e">
        <f>INDEX(resultados!$A$2:$ZZ$309, 276, MATCH($B$2, resultados!$A$1:$ZZ$1, 0))</f>
        <v>#N/A</v>
      </c>
      <c r="C282" t="e">
        <f>INDEX(resultados!$A$2:$ZZ$309, 276, MATCH($B$3, resultados!$A$1:$ZZ$1, 0))</f>
        <v>#N/A</v>
      </c>
    </row>
    <row r="283" spans="1:3" x14ac:dyDescent="0.25">
      <c r="A283" t="e">
        <f>INDEX(resultados!$A$2:$ZZ$309, 277, MATCH($B$1, resultados!$A$1:$ZZ$1, 0))</f>
        <v>#N/A</v>
      </c>
      <c r="B283" t="e">
        <f>INDEX(resultados!$A$2:$ZZ$309, 277, MATCH($B$2, resultados!$A$1:$ZZ$1, 0))</f>
        <v>#N/A</v>
      </c>
      <c r="C283" t="e">
        <f>INDEX(resultados!$A$2:$ZZ$309, 277, MATCH($B$3, resultados!$A$1:$ZZ$1, 0))</f>
        <v>#N/A</v>
      </c>
    </row>
    <row r="284" spans="1:3" x14ac:dyDescent="0.25">
      <c r="A284" t="e">
        <f>INDEX(resultados!$A$2:$ZZ$309, 278, MATCH($B$1, resultados!$A$1:$ZZ$1, 0))</f>
        <v>#N/A</v>
      </c>
      <c r="B284" t="e">
        <f>INDEX(resultados!$A$2:$ZZ$309, 278, MATCH($B$2, resultados!$A$1:$ZZ$1, 0))</f>
        <v>#N/A</v>
      </c>
      <c r="C284" t="e">
        <f>INDEX(resultados!$A$2:$ZZ$309, 278, MATCH($B$3, resultados!$A$1:$ZZ$1, 0))</f>
        <v>#N/A</v>
      </c>
    </row>
    <row r="285" spans="1:3" x14ac:dyDescent="0.25">
      <c r="A285" t="e">
        <f>INDEX(resultados!$A$2:$ZZ$309, 279, MATCH($B$1, resultados!$A$1:$ZZ$1, 0))</f>
        <v>#N/A</v>
      </c>
      <c r="B285" t="e">
        <f>INDEX(resultados!$A$2:$ZZ$309, 279, MATCH($B$2, resultados!$A$1:$ZZ$1, 0))</f>
        <v>#N/A</v>
      </c>
      <c r="C285" t="e">
        <f>INDEX(resultados!$A$2:$ZZ$309, 279, MATCH($B$3, resultados!$A$1:$ZZ$1, 0))</f>
        <v>#N/A</v>
      </c>
    </row>
    <row r="286" spans="1:3" x14ac:dyDescent="0.25">
      <c r="A286" t="e">
        <f>INDEX(resultados!$A$2:$ZZ$309, 280, MATCH($B$1, resultados!$A$1:$ZZ$1, 0))</f>
        <v>#N/A</v>
      </c>
      <c r="B286" t="e">
        <f>INDEX(resultados!$A$2:$ZZ$309, 280, MATCH($B$2, resultados!$A$1:$ZZ$1, 0))</f>
        <v>#N/A</v>
      </c>
      <c r="C286" t="e">
        <f>INDEX(resultados!$A$2:$ZZ$309, 280, MATCH($B$3, resultados!$A$1:$ZZ$1, 0))</f>
        <v>#N/A</v>
      </c>
    </row>
    <row r="287" spans="1:3" x14ac:dyDescent="0.25">
      <c r="A287" t="e">
        <f>INDEX(resultados!$A$2:$ZZ$309, 281, MATCH($B$1, resultados!$A$1:$ZZ$1, 0))</f>
        <v>#N/A</v>
      </c>
      <c r="B287" t="e">
        <f>INDEX(resultados!$A$2:$ZZ$309, 281, MATCH($B$2, resultados!$A$1:$ZZ$1, 0))</f>
        <v>#N/A</v>
      </c>
      <c r="C287" t="e">
        <f>INDEX(resultados!$A$2:$ZZ$309, 281, MATCH($B$3, resultados!$A$1:$ZZ$1, 0))</f>
        <v>#N/A</v>
      </c>
    </row>
    <row r="288" spans="1:3" x14ac:dyDescent="0.25">
      <c r="A288" t="e">
        <f>INDEX(resultados!$A$2:$ZZ$309, 282, MATCH($B$1, resultados!$A$1:$ZZ$1, 0))</f>
        <v>#N/A</v>
      </c>
      <c r="B288" t="e">
        <f>INDEX(resultados!$A$2:$ZZ$309, 282, MATCH($B$2, resultados!$A$1:$ZZ$1, 0))</f>
        <v>#N/A</v>
      </c>
      <c r="C288" t="e">
        <f>INDEX(resultados!$A$2:$ZZ$309, 282, MATCH($B$3, resultados!$A$1:$ZZ$1, 0))</f>
        <v>#N/A</v>
      </c>
    </row>
    <row r="289" spans="1:3" x14ac:dyDescent="0.25">
      <c r="A289" t="e">
        <f>INDEX(resultados!$A$2:$ZZ$309, 283, MATCH($B$1, resultados!$A$1:$ZZ$1, 0))</f>
        <v>#N/A</v>
      </c>
      <c r="B289" t="e">
        <f>INDEX(resultados!$A$2:$ZZ$309, 283, MATCH($B$2, resultados!$A$1:$ZZ$1, 0))</f>
        <v>#N/A</v>
      </c>
      <c r="C289" t="e">
        <f>INDEX(resultados!$A$2:$ZZ$309, 283, MATCH($B$3, resultados!$A$1:$ZZ$1, 0))</f>
        <v>#N/A</v>
      </c>
    </row>
    <row r="290" spans="1:3" x14ac:dyDescent="0.25">
      <c r="A290" t="e">
        <f>INDEX(resultados!$A$2:$ZZ$309, 284, MATCH($B$1, resultados!$A$1:$ZZ$1, 0))</f>
        <v>#N/A</v>
      </c>
      <c r="B290" t="e">
        <f>INDEX(resultados!$A$2:$ZZ$309, 284, MATCH($B$2, resultados!$A$1:$ZZ$1, 0))</f>
        <v>#N/A</v>
      </c>
      <c r="C290" t="e">
        <f>INDEX(resultados!$A$2:$ZZ$309, 284, MATCH($B$3, resultados!$A$1:$ZZ$1, 0))</f>
        <v>#N/A</v>
      </c>
    </row>
    <row r="291" spans="1:3" x14ac:dyDescent="0.25">
      <c r="A291" t="e">
        <f>INDEX(resultados!$A$2:$ZZ$309, 285, MATCH($B$1, resultados!$A$1:$ZZ$1, 0))</f>
        <v>#N/A</v>
      </c>
      <c r="B291" t="e">
        <f>INDEX(resultados!$A$2:$ZZ$309, 285, MATCH($B$2, resultados!$A$1:$ZZ$1, 0))</f>
        <v>#N/A</v>
      </c>
      <c r="C291" t="e">
        <f>INDEX(resultados!$A$2:$ZZ$309, 285, MATCH($B$3, resultados!$A$1:$ZZ$1, 0))</f>
        <v>#N/A</v>
      </c>
    </row>
    <row r="292" spans="1:3" x14ac:dyDescent="0.25">
      <c r="A292" t="e">
        <f>INDEX(resultados!$A$2:$ZZ$309, 286, MATCH($B$1, resultados!$A$1:$ZZ$1, 0))</f>
        <v>#N/A</v>
      </c>
      <c r="B292" t="e">
        <f>INDEX(resultados!$A$2:$ZZ$309, 286, MATCH($B$2, resultados!$A$1:$ZZ$1, 0))</f>
        <v>#N/A</v>
      </c>
      <c r="C292" t="e">
        <f>INDEX(resultados!$A$2:$ZZ$309, 286, MATCH($B$3, resultados!$A$1:$ZZ$1, 0))</f>
        <v>#N/A</v>
      </c>
    </row>
    <row r="293" spans="1:3" x14ac:dyDescent="0.25">
      <c r="A293" t="e">
        <f>INDEX(resultados!$A$2:$ZZ$309, 287, MATCH($B$1, resultados!$A$1:$ZZ$1, 0))</f>
        <v>#N/A</v>
      </c>
      <c r="B293" t="e">
        <f>INDEX(resultados!$A$2:$ZZ$309, 287, MATCH($B$2, resultados!$A$1:$ZZ$1, 0))</f>
        <v>#N/A</v>
      </c>
      <c r="C293" t="e">
        <f>INDEX(resultados!$A$2:$ZZ$309, 287, MATCH($B$3, resultados!$A$1:$ZZ$1, 0))</f>
        <v>#N/A</v>
      </c>
    </row>
    <row r="294" spans="1:3" x14ac:dyDescent="0.25">
      <c r="A294" t="e">
        <f>INDEX(resultados!$A$2:$ZZ$309, 288, MATCH($B$1, resultados!$A$1:$ZZ$1, 0))</f>
        <v>#N/A</v>
      </c>
      <c r="B294" t="e">
        <f>INDEX(resultados!$A$2:$ZZ$309, 288, MATCH($B$2, resultados!$A$1:$ZZ$1, 0))</f>
        <v>#N/A</v>
      </c>
      <c r="C294" t="e">
        <f>INDEX(resultados!$A$2:$ZZ$309, 288, MATCH($B$3, resultados!$A$1:$ZZ$1, 0))</f>
        <v>#N/A</v>
      </c>
    </row>
    <row r="295" spans="1:3" x14ac:dyDescent="0.25">
      <c r="A295" t="e">
        <f>INDEX(resultados!$A$2:$ZZ$309, 289, MATCH($B$1, resultados!$A$1:$ZZ$1, 0))</f>
        <v>#N/A</v>
      </c>
      <c r="B295" t="e">
        <f>INDEX(resultados!$A$2:$ZZ$309, 289, MATCH($B$2, resultados!$A$1:$ZZ$1, 0))</f>
        <v>#N/A</v>
      </c>
      <c r="C295" t="e">
        <f>INDEX(resultados!$A$2:$ZZ$309, 289, MATCH($B$3, resultados!$A$1:$ZZ$1, 0))</f>
        <v>#N/A</v>
      </c>
    </row>
    <row r="296" spans="1:3" x14ac:dyDescent="0.25">
      <c r="A296" t="e">
        <f>INDEX(resultados!$A$2:$ZZ$309, 290, MATCH($B$1, resultados!$A$1:$ZZ$1, 0))</f>
        <v>#N/A</v>
      </c>
      <c r="B296" t="e">
        <f>INDEX(resultados!$A$2:$ZZ$309, 290, MATCH($B$2, resultados!$A$1:$ZZ$1, 0))</f>
        <v>#N/A</v>
      </c>
      <c r="C296" t="e">
        <f>INDEX(resultados!$A$2:$ZZ$309, 290, MATCH($B$3, resultados!$A$1:$ZZ$1, 0))</f>
        <v>#N/A</v>
      </c>
    </row>
    <row r="297" spans="1:3" x14ac:dyDescent="0.25">
      <c r="A297" t="e">
        <f>INDEX(resultados!$A$2:$ZZ$309, 291, MATCH($B$1, resultados!$A$1:$ZZ$1, 0))</f>
        <v>#N/A</v>
      </c>
      <c r="B297" t="e">
        <f>INDEX(resultados!$A$2:$ZZ$309, 291, MATCH($B$2, resultados!$A$1:$ZZ$1, 0))</f>
        <v>#N/A</v>
      </c>
      <c r="C297" t="e">
        <f>INDEX(resultados!$A$2:$ZZ$309, 291, MATCH($B$3, resultados!$A$1:$ZZ$1, 0))</f>
        <v>#N/A</v>
      </c>
    </row>
    <row r="298" spans="1:3" x14ac:dyDescent="0.25">
      <c r="A298" t="e">
        <f>INDEX(resultados!$A$2:$ZZ$309, 292, MATCH($B$1, resultados!$A$1:$ZZ$1, 0))</f>
        <v>#N/A</v>
      </c>
      <c r="B298" t="e">
        <f>INDEX(resultados!$A$2:$ZZ$309, 292, MATCH($B$2, resultados!$A$1:$ZZ$1, 0))</f>
        <v>#N/A</v>
      </c>
      <c r="C298" t="e">
        <f>INDEX(resultados!$A$2:$ZZ$309, 292, MATCH($B$3, resultados!$A$1:$ZZ$1, 0))</f>
        <v>#N/A</v>
      </c>
    </row>
    <row r="299" spans="1:3" x14ac:dyDescent="0.25">
      <c r="A299" t="e">
        <f>INDEX(resultados!$A$2:$ZZ$309, 293, MATCH($B$1, resultados!$A$1:$ZZ$1, 0))</f>
        <v>#N/A</v>
      </c>
      <c r="B299" t="e">
        <f>INDEX(resultados!$A$2:$ZZ$309, 293, MATCH($B$2, resultados!$A$1:$ZZ$1, 0))</f>
        <v>#N/A</v>
      </c>
      <c r="C299" t="e">
        <f>INDEX(resultados!$A$2:$ZZ$309, 293, MATCH($B$3, resultados!$A$1:$ZZ$1, 0))</f>
        <v>#N/A</v>
      </c>
    </row>
    <row r="300" spans="1:3" x14ac:dyDescent="0.25">
      <c r="A300" t="e">
        <f>INDEX(resultados!$A$2:$ZZ$309, 294, MATCH($B$1, resultados!$A$1:$ZZ$1, 0))</f>
        <v>#N/A</v>
      </c>
      <c r="B300" t="e">
        <f>INDEX(resultados!$A$2:$ZZ$309, 294, MATCH($B$2, resultados!$A$1:$ZZ$1, 0))</f>
        <v>#N/A</v>
      </c>
      <c r="C300" t="e">
        <f>INDEX(resultados!$A$2:$ZZ$309, 294, MATCH($B$3, resultados!$A$1:$ZZ$1, 0))</f>
        <v>#N/A</v>
      </c>
    </row>
    <row r="301" spans="1:3" x14ac:dyDescent="0.25">
      <c r="A301" t="e">
        <f>INDEX(resultados!$A$2:$ZZ$309, 295, MATCH($B$1, resultados!$A$1:$ZZ$1, 0))</f>
        <v>#N/A</v>
      </c>
      <c r="B301" t="e">
        <f>INDEX(resultados!$A$2:$ZZ$309, 295, MATCH($B$2, resultados!$A$1:$ZZ$1, 0))</f>
        <v>#N/A</v>
      </c>
      <c r="C301" t="e">
        <f>INDEX(resultados!$A$2:$ZZ$309, 295, MATCH($B$3, resultados!$A$1:$ZZ$1, 0))</f>
        <v>#N/A</v>
      </c>
    </row>
    <row r="302" spans="1:3" x14ac:dyDescent="0.25">
      <c r="A302" t="e">
        <f>INDEX(resultados!$A$2:$ZZ$309, 296, MATCH($B$1, resultados!$A$1:$ZZ$1, 0))</f>
        <v>#N/A</v>
      </c>
      <c r="B302" t="e">
        <f>INDEX(resultados!$A$2:$ZZ$309, 296, MATCH($B$2, resultados!$A$1:$ZZ$1, 0))</f>
        <v>#N/A</v>
      </c>
      <c r="C302" t="e">
        <f>INDEX(resultados!$A$2:$ZZ$309, 296, MATCH($B$3, resultados!$A$1:$ZZ$1, 0))</f>
        <v>#N/A</v>
      </c>
    </row>
    <row r="303" spans="1:3" x14ac:dyDescent="0.25">
      <c r="A303" t="e">
        <f>INDEX(resultados!$A$2:$ZZ$309, 297, MATCH($B$1, resultados!$A$1:$ZZ$1, 0))</f>
        <v>#N/A</v>
      </c>
      <c r="B303" t="e">
        <f>INDEX(resultados!$A$2:$ZZ$309, 297, MATCH($B$2, resultados!$A$1:$ZZ$1, 0))</f>
        <v>#N/A</v>
      </c>
      <c r="C303" t="e">
        <f>INDEX(resultados!$A$2:$ZZ$309, 297, MATCH($B$3, resultados!$A$1:$ZZ$1, 0))</f>
        <v>#N/A</v>
      </c>
    </row>
    <row r="304" spans="1:3" x14ac:dyDescent="0.25">
      <c r="A304" t="e">
        <f>INDEX(resultados!$A$2:$ZZ$309, 298, MATCH($B$1, resultados!$A$1:$ZZ$1, 0))</f>
        <v>#N/A</v>
      </c>
      <c r="B304" t="e">
        <f>INDEX(resultados!$A$2:$ZZ$309, 298, MATCH($B$2, resultados!$A$1:$ZZ$1, 0))</f>
        <v>#N/A</v>
      </c>
      <c r="C304" t="e">
        <f>INDEX(resultados!$A$2:$ZZ$309, 298, MATCH($B$3, resultados!$A$1:$ZZ$1, 0))</f>
        <v>#N/A</v>
      </c>
    </row>
    <row r="305" spans="1:3" x14ac:dyDescent="0.25">
      <c r="A305" t="e">
        <f>INDEX(resultados!$A$2:$ZZ$309, 299, MATCH($B$1, resultados!$A$1:$ZZ$1, 0))</f>
        <v>#N/A</v>
      </c>
      <c r="B305" t="e">
        <f>INDEX(resultados!$A$2:$ZZ$309, 299, MATCH($B$2, resultados!$A$1:$ZZ$1, 0))</f>
        <v>#N/A</v>
      </c>
      <c r="C305" t="e">
        <f>INDEX(resultados!$A$2:$ZZ$309, 299, MATCH($B$3, resultados!$A$1:$ZZ$1, 0))</f>
        <v>#N/A</v>
      </c>
    </row>
    <row r="306" spans="1:3" x14ac:dyDescent="0.25">
      <c r="A306" t="e">
        <f>INDEX(resultados!$A$2:$ZZ$309, 300, MATCH($B$1, resultados!$A$1:$ZZ$1, 0))</f>
        <v>#N/A</v>
      </c>
      <c r="B306" t="e">
        <f>INDEX(resultados!$A$2:$ZZ$309, 300, MATCH($B$2, resultados!$A$1:$ZZ$1, 0))</f>
        <v>#N/A</v>
      </c>
      <c r="C306" t="e">
        <f>INDEX(resultados!$A$2:$ZZ$309, 300, MATCH($B$3, resultados!$A$1:$ZZ$1, 0))</f>
        <v>#N/A</v>
      </c>
    </row>
    <row r="307" spans="1:3" x14ac:dyDescent="0.25">
      <c r="A307" t="e">
        <f>INDEX(resultados!$A$2:$ZZ$309, 301, MATCH($B$1, resultados!$A$1:$ZZ$1, 0))</f>
        <v>#N/A</v>
      </c>
      <c r="B307" t="e">
        <f>INDEX(resultados!$A$2:$ZZ$309, 301, MATCH($B$2, resultados!$A$1:$ZZ$1, 0))</f>
        <v>#N/A</v>
      </c>
      <c r="C307" t="e">
        <f>INDEX(resultados!$A$2:$ZZ$309, 301, MATCH($B$3, resultados!$A$1:$ZZ$1, 0))</f>
        <v>#N/A</v>
      </c>
    </row>
    <row r="308" spans="1:3" x14ac:dyDescent="0.25">
      <c r="A308" t="e">
        <f>INDEX(resultados!$A$2:$ZZ$309, 302, MATCH($B$1, resultados!$A$1:$ZZ$1, 0))</f>
        <v>#N/A</v>
      </c>
      <c r="B308" t="e">
        <f>INDEX(resultados!$A$2:$ZZ$309, 302, MATCH($B$2, resultados!$A$1:$ZZ$1, 0))</f>
        <v>#N/A</v>
      </c>
      <c r="C308" t="e">
        <f>INDEX(resultados!$A$2:$ZZ$309, 302, MATCH($B$3, resultados!$A$1:$ZZ$1, 0))</f>
        <v>#N/A</v>
      </c>
    </row>
    <row r="309" spans="1:3" x14ac:dyDescent="0.25">
      <c r="A309" t="e">
        <f>INDEX(resultados!$A$2:$ZZ$309, 303, MATCH($B$1, resultados!$A$1:$ZZ$1, 0))</f>
        <v>#N/A</v>
      </c>
      <c r="B309" t="e">
        <f>INDEX(resultados!$A$2:$ZZ$309, 303, MATCH($B$2, resultados!$A$1:$ZZ$1, 0))</f>
        <v>#N/A</v>
      </c>
      <c r="C309" t="e">
        <f>INDEX(resultados!$A$2:$ZZ$309, 303, MATCH($B$3, resultados!$A$1:$ZZ$1, 0))</f>
        <v>#N/A</v>
      </c>
    </row>
    <row r="310" spans="1:3" x14ac:dyDescent="0.25">
      <c r="A310" t="e">
        <f>INDEX(resultados!$A$2:$ZZ$309, 304, MATCH($B$1, resultados!$A$1:$ZZ$1, 0))</f>
        <v>#N/A</v>
      </c>
      <c r="B310" t="e">
        <f>INDEX(resultados!$A$2:$ZZ$309, 304, MATCH($B$2, resultados!$A$1:$ZZ$1, 0))</f>
        <v>#N/A</v>
      </c>
      <c r="C310" t="e">
        <f>INDEX(resultados!$A$2:$ZZ$309, 304, MATCH($B$3, resultados!$A$1:$ZZ$1, 0))</f>
        <v>#N/A</v>
      </c>
    </row>
    <row r="311" spans="1:3" x14ac:dyDescent="0.25">
      <c r="A311" t="e">
        <f>INDEX(resultados!$A$2:$ZZ$309, 305, MATCH($B$1, resultados!$A$1:$ZZ$1, 0))</f>
        <v>#N/A</v>
      </c>
      <c r="B311" t="e">
        <f>INDEX(resultados!$A$2:$ZZ$309, 305, MATCH($B$2, resultados!$A$1:$ZZ$1, 0))</f>
        <v>#N/A</v>
      </c>
      <c r="C311" t="e">
        <f>INDEX(resultados!$A$2:$ZZ$309, 305, MATCH($B$3, resultados!$A$1:$ZZ$1, 0))</f>
        <v>#N/A</v>
      </c>
    </row>
    <row r="312" spans="1:3" x14ac:dyDescent="0.25">
      <c r="A312" t="e">
        <f>INDEX(resultados!$A$2:$ZZ$309, 306, MATCH($B$1, resultados!$A$1:$ZZ$1, 0))</f>
        <v>#N/A</v>
      </c>
      <c r="B312" t="e">
        <f>INDEX(resultados!$A$2:$ZZ$309, 306, MATCH($B$2, resultados!$A$1:$ZZ$1, 0))</f>
        <v>#N/A</v>
      </c>
      <c r="C312" t="e">
        <f>INDEX(resultados!$A$2:$ZZ$309, 306, MATCH($B$3, resultados!$A$1:$ZZ$1, 0))</f>
        <v>#N/A</v>
      </c>
    </row>
    <row r="313" spans="1:3" x14ac:dyDescent="0.25">
      <c r="A313" t="e">
        <f>INDEX(resultados!$A$2:$ZZ$309, 307, MATCH($B$1, resultados!$A$1:$ZZ$1, 0))</f>
        <v>#N/A</v>
      </c>
      <c r="B313" t="e">
        <f>INDEX(resultados!$A$2:$ZZ$309, 307, MATCH($B$2, resultados!$A$1:$ZZ$1, 0))</f>
        <v>#N/A</v>
      </c>
      <c r="C313" t="e">
        <f>INDEX(resultados!$A$2:$ZZ$309, 307, MATCH($B$3, resultados!$A$1:$ZZ$1, 0))</f>
        <v>#N/A</v>
      </c>
    </row>
    <row r="314" spans="1:3" x14ac:dyDescent="0.25">
      <c r="A314" t="e">
        <f>INDEX(resultados!$A$2:$ZZ$309, 308, MATCH($B$1, resultados!$A$1:$ZZ$1, 0))</f>
        <v>#N/A</v>
      </c>
      <c r="B314" t="e">
        <f>INDEX(resultados!$A$2:$ZZ$309, 308, MATCH($B$2, resultados!$A$1:$ZZ$1, 0))</f>
        <v>#N/A</v>
      </c>
      <c r="C314" t="e">
        <f>INDEX(resultados!$A$2:$ZZ$309, 308, MATCH($B$3, resultados!$A$1:$ZZ$1, 0))</f>
        <v>#N/A</v>
      </c>
    </row>
  </sheetData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E00-000000000000}">
          <x14:formula1>
            <xm:f>hidden!$A$1:$A$26</xm:f>
          </x14:formula1>
          <xm:sqref>B1:B3</xm:sqref>
        </x14:dataValidation>
      </x14:dataValidation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A26"/>
  <sheetViews>
    <sheetView workbookViewId="0"/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9</v>
      </c>
    </row>
    <row r="11" spans="1:1" x14ac:dyDescent="0.25">
      <c r="A11" t="s">
        <v>10</v>
      </c>
    </row>
    <row r="12" spans="1:1" x14ac:dyDescent="0.25">
      <c r="A12" t="s">
        <v>11</v>
      </c>
    </row>
    <row r="13" spans="1:1" x14ac:dyDescent="0.25">
      <c r="A13" t="s">
        <v>12</v>
      </c>
    </row>
    <row r="14" spans="1:1" x14ac:dyDescent="0.25">
      <c r="A14" t="s">
        <v>13</v>
      </c>
    </row>
    <row r="15" spans="1:1" x14ac:dyDescent="0.25">
      <c r="A15" t="s">
        <v>14</v>
      </c>
    </row>
    <row r="16" spans="1:1" x14ac:dyDescent="0.25">
      <c r="A16" t="s">
        <v>15</v>
      </c>
    </row>
    <row r="17" spans="1:1" x14ac:dyDescent="0.25">
      <c r="A17" t="s">
        <v>16</v>
      </c>
    </row>
    <row r="18" spans="1:1" x14ac:dyDescent="0.25">
      <c r="A18" t="s">
        <v>17</v>
      </c>
    </row>
    <row r="19" spans="1:1" x14ac:dyDescent="0.25">
      <c r="A19" t="s">
        <v>18</v>
      </c>
    </row>
    <row r="20" spans="1:1" x14ac:dyDescent="0.25">
      <c r="A20" t="s">
        <v>19</v>
      </c>
    </row>
    <row r="21" spans="1:1" x14ac:dyDescent="0.25">
      <c r="A21" t="s">
        <v>20</v>
      </c>
    </row>
    <row r="22" spans="1:1" x14ac:dyDescent="0.25">
      <c r="A22" t="s">
        <v>21</v>
      </c>
    </row>
    <row r="23" spans="1:1" x14ac:dyDescent="0.25">
      <c r="A23" t="s">
        <v>22</v>
      </c>
    </row>
    <row r="24" spans="1:1" x14ac:dyDescent="0.25">
      <c r="A24" t="s">
        <v>23</v>
      </c>
    </row>
    <row r="25" spans="1:1" x14ac:dyDescent="0.25">
      <c r="A25" t="s">
        <v>24</v>
      </c>
    </row>
    <row r="26" spans="1:1" x14ac:dyDescent="0.25">
      <c r="A26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3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40</v>
      </c>
      <c r="C2" t="s">
        <v>26</v>
      </c>
      <c r="D2">
        <v>4.1837</v>
      </c>
      <c r="E2">
        <v>23.9</v>
      </c>
      <c r="F2">
        <v>20.11</v>
      </c>
      <c r="G2">
        <v>12.31</v>
      </c>
      <c r="H2">
        <v>0.2</v>
      </c>
      <c r="I2">
        <v>98</v>
      </c>
      <c r="J2">
        <v>89.87</v>
      </c>
      <c r="K2">
        <v>37.549999999999997</v>
      </c>
      <c r="L2">
        <v>1</v>
      </c>
      <c r="M2">
        <v>50</v>
      </c>
      <c r="N2">
        <v>11.32</v>
      </c>
      <c r="O2">
        <v>11317.98</v>
      </c>
      <c r="P2">
        <v>131.78</v>
      </c>
      <c r="Q2">
        <v>3699.47</v>
      </c>
      <c r="R2">
        <v>150.77000000000001</v>
      </c>
      <c r="S2">
        <v>60.59</v>
      </c>
      <c r="T2">
        <v>44899.51</v>
      </c>
      <c r="U2">
        <v>0.4</v>
      </c>
      <c r="V2">
        <v>0.86</v>
      </c>
      <c r="W2">
        <v>0.38</v>
      </c>
      <c r="X2">
        <v>2.83</v>
      </c>
      <c r="Y2">
        <v>1</v>
      </c>
      <c r="Z2">
        <v>10</v>
      </c>
    </row>
    <row r="3" spans="1:26" x14ac:dyDescent="0.25">
      <c r="A3">
        <v>1</v>
      </c>
      <c r="B3">
        <v>40</v>
      </c>
      <c r="C3" t="s">
        <v>26</v>
      </c>
      <c r="D3">
        <v>4.2068000000000003</v>
      </c>
      <c r="E3">
        <v>23.77</v>
      </c>
      <c r="F3">
        <v>20.059999999999999</v>
      </c>
      <c r="G3">
        <v>12.8</v>
      </c>
      <c r="H3">
        <v>0.24</v>
      </c>
      <c r="I3">
        <v>94</v>
      </c>
      <c r="J3">
        <v>90.18</v>
      </c>
      <c r="K3">
        <v>37.549999999999997</v>
      </c>
      <c r="L3">
        <v>1.25</v>
      </c>
      <c r="M3">
        <v>0</v>
      </c>
      <c r="N3">
        <v>11.37</v>
      </c>
      <c r="O3">
        <v>11355.7</v>
      </c>
      <c r="P3">
        <v>130.63999999999999</v>
      </c>
      <c r="Q3">
        <v>3699.36</v>
      </c>
      <c r="R3">
        <v>147.16999999999999</v>
      </c>
      <c r="S3">
        <v>60.59</v>
      </c>
      <c r="T3">
        <v>43117.79</v>
      </c>
      <c r="U3">
        <v>0.41</v>
      </c>
      <c r="V3">
        <v>0.86</v>
      </c>
      <c r="W3">
        <v>0.44</v>
      </c>
      <c r="X3">
        <v>2.78</v>
      </c>
      <c r="Y3">
        <v>1</v>
      </c>
      <c r="Z3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21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125</v>
      </c>
      <c r="C2" t="s">
        <v>26</v>
      </c>
      <c r="D2">
        <v>2.3218000000000001</v>
      </c>
      <c r="E2">
        <v>43.07</v>
      </c>
      <c r="F2">
        <v>26.24</v>
      </c>
      <c r="G2">
        <v>5.28</v>
      </c>
      <c r="H2">
        <v>7.0000000000000007E-2</v>
      </c>
      <c r="I2">
        <v>298</v>
      </c>
      <c r="J2">
        <v>242.64</v>
      </c>
      <c r="K2">
        <v>58.47</v>
      </c>
      <c r="L2">
        <v>1</v>
      </c>
      <c r="M2">
        <v>296</v>
      </c>
      <c r="N2">
        <v>58.17</v>
      </c>
      <c r="O2">
        <v>30160.1</v>
      </c>
      <c r="P2">
        <v>409.39</v>
      </c>
      <c r="Q2">
        <v>3700.33</v>
      </c>
      <c r="R2">
        <v>353.71</v>
      </c>
      <c r="S2">
        <v>60.59</v>
      </c>
      <c r="T2">
        <v>145368.73000000001</v>
      </c>
      <c r="U2">
        <v>0.17</v>
      </c>
      <c r="V2">
        <v>0.66</v>
      </c>
      <c r="W2">
        <v>0.64</v>
      </c>
      <c r="X2">
        <v>8.9499999999999993</v>
      </c>
      <c r="Y2">
        <v>1</v>
      </c>
      <c r="Z2">
        <v>10</v>
      </c>
    </row>
    <row r="3" spans="1:26" x14ac:dyDescent="0.25">
      <c r="A3">
        <v>1</v>
      </c>
      <c r="B3">
        <v>125</v>
      </c>
      <c r="C3" t="s">
        <v>26</v>
      </c>
      <c r="D3">
        <v>2.7669000000000001</v>
      </c>
      <c r="E3">
        <v>36.14</v>
      </c>
      <c r="F3">
        <v>23.47</v>
      </c>
      <c r="G3">
        <v>6.71</v>
      </c>
      <c r="H3">
        <v>0.09</v>
      </c>
      <c r="I3">
        <v>210</v>
      </c>
      <c r="J3">
        <v>243.08</v>
      </c>
      <c r="K3">
        <v>58.47</v>
      </c>
      <c r="L3">
        <v>1.25</v>
      </c>
      <c r="M3">
        <v>208</v>
      </c>
      <c r="N3">
        <v>58.36</v>
      </c>
      <c r="O3">
        <v>30214.33</v>
      </c>
      <c r="P3">
        <v>361.85</v>
      </c>
      <c r="Q3">
        <v>3699.97</v>
      </c>
      <c r="R3">
        <v>263.02</v>
      </c>
      <c r="S3">
        <v>60.59</v>
      </c>
      <c r="T3">
        <v>100466.19</v>
      </c>
      <c r="U3">
        <v>0.23</v>
      </c>
      <c r="V3">
        <v>0.73</v>
      </c>
      <c r="W3">
        <v>0.5</v>
      </c>
      <c r="X3">
        <v>6.18</v>
      </c>
      <c r="Y3">
        <v>1</v>
      </c>
      <c r="Z3">
        <v>10</v>
      </c>
    </row>
    <row r="4" spans="1:26" x14ac:dyDescent="0.25">
      <c r="A4">
        <v>2</v>
      </c>
      <c r="B4">
        <v>125</v>
      </c>
      <c r="C4" t="s">
        <v>26</v>
      </c>
      <c r="D4">
        <v>3.0771999999999999</v>
      </c>
      <c r="E4">
        <v>32.5</v>
      </c>
      <c r="F4">
        <v>22.04</v>
      </c>
      <c r="G4">
        <v>8.11</v>
      </c>
      <c r="H4">
        <v>0.11</v>
      </c>
      <c r="I4">
        <v>163</v>
      </c>
      <c r="J4">
        <v>243.52</v>
      </c>
      <c r="K4">
        <v>58.47</v>
      </c>
      <c r="L4">
        <v>1.5</v>
      </c>
      <c r="M4">
        <v>161</v>
      </c>
      <c r="N4">
        <v>58.55</v>
      </c>
      <c r="O4">
        <v>30268.639999999999</v>
      </c>
      <c r="P4">
        <v>335.83</v>
      </c>
      <c r="Q4">
        <v>3699.62</v>
      </c>
      <c r="R4">
        <v>216.59</v>
      </c>
      <c r="S4">
        <v>60.59</v>
      </c>
      <c r="T4">
        <v>77485.08</v>
      </c>
      <c r="U4">
        <v>0.28000000000000003</v>
      </c>
      <c r="V4">
        <v>0.78</v>
      </c>
      <c r="W4">
        <v>0.42</v>
      </c>
      <c r="X4">
        <v>4.76</v>
      </c>
      <c r="Y4">
        <v>1</v>
      </c>
      <c r="Z4">
        <v>10</v>
      </c>
    </row>
    <row r="5" spans="1:26" x14ac:dyDescent="0.25">
      <c r="A5">
        <v>3</v>
      </c>
      <c r="B5">
        <v>125</v>
      </c>
      <c r="C5" t="s">
        <v>26</v>
      </c>
      <c r="D5">
        <v>3.3243999999999998</v>
      </c>
      <c r="E5">
        <v>30.08</v>
      </c>
      <c r="F5">
        <v>21.09</v>
      </c>
      <c r="G5">
        <v>9.59</v>
      </c>
      <c r="H5">
        <v>0.13</v>
      </c>
      <c r="I5">
        <v>132</v>
      </c>
      <c r="J5">
        <v>243.96</v>
      </c>
      <c r="K5">
        <v>58.47</v>
      </c>
      <c r="L5">
        <v>1.75</v>
      </c>
      <c r="M5">
        <v>130</v>
      </c>
      <c r="N5">
        <v>58.74</v>
      </c>
      <c r="O5">
        <v>30323.01</v>
      </c>
      <c r="P5">
        <v>317.29000000000002</v>
      </c>
      <c r="Q5">
        <v>3699.32</v>
      </c>
      <c r="R5">
        <v>185.1</v>
      </c>
      <c r="S5">
        <v>60.59</v>
      </c>
      <c r="T5">
        <v>61895.11</v>
      </c>
      <c r="U5">
        <v>0.33</v>
      </c>
      <c r="V5">
        <v>0.82</v>
      </c>
      <c r="W5">
        <v>0.37</v>
      </c>
      <c r="X5">
        <v>3.81</v>
      </c>
      <c r="Y5">
        <v>1</v>
      </c>
      <c r="Z5">
        <v>10</v>
      </c>
    </row>
    <row r="6" spans="1:26" x14ac:dyDescent="0.25">
      <c r="A6">
        <v>4</v>
      </c>
      <c r="B6">
        <v>125</v>
      </c>
      <c r="C6" t="s">
        <v>26</v>
      </c>
      <c r="D6">
        <v>3.5249999999999999</v>
      </c>
      <c r="E6">
        <v>28.37</v>
      </c>
      <c r="F6">
        <v>20.420000000000002</v>
      </c>
      <c r="G6">
        <v>11.14</v>
      </c>
      <c r="H6">
        <v>0.15</v>
      </c>
      <c r="I6">
        <v>110</v>
      </c>
      <c r="J6">
        <v>244.41</v>
      </c>
      <c r="K6">
        <v>58.47</v>
      </c>
      <c r="L6">
        <v>2</v>
      </c>
      <c r="M6">
        <v>108</v>
      </c>
      <c r="N6">
        <v>58.93</v>
      </c>
      <c r="O6">
        <v>30377.45</v>
      </c>
      <c r="P6">
        <v>303.29000000000002</v>
      </c>
      <c r="Q6">
        <v>3699.56</v>
      </c>
      <c r="R6">
        <v>162.97</v>
      </c>
      <c r="S6">
        <v>60.59</v>
      </c>
      <c r="T6">
        <v>50937.96</v>
      </c>
      <c r="U6">
        <v>0.37</v>
      </c>
      <c r="V6">
        <v>0.84</v>
      </c>
      <c r="W6">
        <v>0.34</v>
      </c>
      <c r="X6">
        <v>3.14</v>
      </c>
      <c r="Y6">
        <v>1</v>
      </c>
      <c r="Z6">
        <v>10</v>
      </c>
    </row>
    <row r="7" spans="1:26" x14ac:dyDescent="0.25">
      <c r="A7">
        <v>5</v>
      </c>
      <c r="B7">
        <v>125</v>
      </c>
      <c r="C7" t="s">
        <v>26</v>
      </c>
      <c r="D7">
        <v>3.6749000000000001</v>
      </c>
      <c r="E7">
        <v>27.21</v>
      </c>
      <c r="F7">
        <v>19.97</v>
      </c>
      <c r="G7">
        <v>12.61</v>
      </c>
      <c r="H7">
        <v>0.16</v>
      </c>
      <c r="I7">
        <v>95</v>
      </c>
      <c r="J7">
        <v>244.85</v>
      </c>
      <c r="K7">
        <v>58.47</v>
      </c>
      <c r="L7">
        <v>2.25</v>
      </c>
      <c r="M7">
        <v>93</v>
      </c>
      <c r="N7">
        <v>59.12</v>
      </c>
      <c r="O7">
        <v>30431.96</v>
      </c>
      <c r="P7">
        <v>292.73</v>
      </c>
      <c r="Q7">
        <v>3699.12</v>
      </c>
      <c r="R7">
        <v>148.36000000000001</v>
      </c>
      <c r="S7">
        <v>60.59</v>
      </c>
      <c r="T7">
        <v>43709.14</v>
      </c>
      <c r="U7">
        <v>0.41</v>
      </c>
      <c r="V7">
        <v>0.86</v>
      </c>
      <c r="W7">
        <v>0.31</v>
      </c>
      <c r="X7">
        <v>2.69</v>
      </c>
      <c r="Y7">
        <v>1</v>
      </c>
      <c r="Z7">
        <v>10</v>
      </c>
    </row>
    <row r="8" spans="1:26" x14ac:dyDescent="0.25">
      <c r="A8">
        <v>6</v>
      </c>
      <c r="B8">
        <v>125</v>
      </c>
      <c r="C8" t="s">
        <v>26</v>
      </c>
      <c r="D8">
        <v>3.8031999999999999</v>
      </c>
      <c r="E8">
        <v>26.29</v>
      </c>
      <c r="F8">
        <v>19.62</v>
      </c>
      <c r="G8">
        <v>14.18</v>
      </c>
      <c r="H8">
        <v>0.18</v>
      </c>
      <c r="I8">
        <v>83</v>
      </c>
      <c r="J8">
        <v>245.29</v>
      </c>
      <c r="K8">
        <v>58.47</v>
      </c>
      <c r="L8">
        <v>2.5</v>
      </c>
      <c r="M8">
        <v>81</v>
      </c>
      <c r="N8">
        <v>59.32</v>
      </c>
      <c r="O8">
        <v>30486.54</v>
      </c>
      <c r="P8">
        <v>283.83999999999997</v>
      </c>
      <c r="Q8">
        <v>3698.87</v>
      </c>
      <c r="R8">
        <v>136.69999999999999</v>
      </c>
      <c r="S8">
        <v>60.59</v>
      </c>
      <c r="T8">
        <v>37940.400000000001</v>
      </c>
      <c r="U8">
        <v>0.44</v>
      </c>
      <c r="V8">
        <v>0.88</v>
      </c>
      <c r="W8">
        <v>0.3</v>
      </c>
      <c r="X8">
        <v>2.34</v>
      </c>
      <c r="Y8">
        <v>1</v>
      </c>
      <c r="Z8">
        <v>10</v>
      </c>
    </row>
    <row r="9" spans="1:26" x14ac:dyDescent="0.25">
      <c r="A9">
        <v>7</v>
      </c>
      <c r="B9">
        <v>125</v>
      </c>
      <c r="C9" t="s">
        <v>26</v>
      </c>
      <c r="D9">
        <v>3.9165000000000001</v>
      </c>
      <c r="E9">
        <v>25.53</v>
      </c>
      <c r="F9">
        <v>19.329999999999998</v>
      </c>
      <c r="G9">
        <v>15.89</v>
      </c>
      <c r="H9">
        <v>0.2</v>
      </c>
      <c r="I9">
        <v>73</v>
      </c>
      <c r="J9">
        <v>245.73</v>
      </c>
      <c r="K9">
        <v>58.47</v>
      </c>
      <c r="L9">
        <v>2.75</v>
      </c>
      <c r="M9">
        <v>71</v>
      </c>
      <c r="N9">
        <v>59.51</v>
      </c>
      <c r="O9">
        <v>30541.19</v>
      </c>
      <c r="P9">
        <v>275.74</v>
      </c>
      <c r="Q9">
        <v>3699.03</v>
      </c>
      <c r="R9">
        <v>127.52</v>
      </c>
      <c r="S9">
        <v>60.59</v>
      </c>
      <c r="T9">
        <v>33398.32</v>
      </c>
      <c r="U9">
        <v>0.48</v>
      </c>
      <c r="V9">
        <v>0.89</v>
      </c>
      <c r="W9">
        <v>0.28000000000000003</v>
      </c>
      <c r="X9">
        <v>2.0499999999999998</v>
      </c>
      <c r="Y9">
        <v>1</v>
      </c>
      <c r="Z9">
        <v>10</v>
      </c>
    </row>
    <row r="10" spans="1:26" x14ac:dyDescent="0.25">
      <c r="A10">
        <v>8</v>
      </c>
      <c r="B10">
        <v>125</v>
      </c>
      <c r="C10" t="s">
        <v>26</v>
      </c>
      <c r="D10">
        <v>4.0175999999999998</v>
      </c>
      <c r="E10">
        <v>24.89</v>
      </c>
      <c r="F10">
        <v>19.059999999999999</v>
      </c>
      <c r="G10">
        <v>17.600000000000001</v>
      </c>
      <c r="H10">
        <v>0.22</v>
      </c>
      <c r="I10">
        <v>65</v>
      </c>
      <c r="J10">
        <v>246.18</v>
      </c>
      <c r="K10">
        <v>58.47</v>
      </c>
      <c r="L10">
        <v>3</v>
      </c>
      <c r="M10">
        <v>63</v>
      </c>
      <c r="N10">
        <v>59.7</v>
      </c>
      <c r="O10">
        <v>30595.91</v>
      </c>
      <c r="P10">
        <v>267.63</v>
      </c>
      <c r="Q10">
        <v>3699.1</v>
      </c>
      <c r="R10">
        <v>118.77</v>
      </c>
      <c r="S10">
        <v>60.59</v>
      </c>
      <c r="T10">
        <v>29064.21</v>
      </c>
      <c r="U10">
        <v>0.51</v>
      </c>
      <c r="V10">
        <v>0.9</v>
      </c>
      <c r="W10">
        <v>0.27</v>
      </c>
      <c r="X10">
        <v>1.79</v>
      </c>
      <c r="Y10">
        <v>1</v>
      </c>
      <c r="Z10">
        <v>10</v>
      </c>
    </row>
    <row r="11" spans="1:26" x14ac:dyDescent="0.25">
      <c r="A11">
        <v>9</v>
      </c>
      <c r="B11">
        <v>125</v>
      </c>
      <c r="C11" t="s">
        <v>26</v>
      </c>
      <c r="D11">
        <v>4.0990000000000002</v>
      </c>
      <c r="E11">
        <v>24.4</v>
      </c>
      <c r="F11">
        <v>18.850000000000001</v>
      </c>
      <c r="G11">
        <v>19.170000000000002</v>
      </c>
      <c r="H11">
        <v>0.23</v>
      </c>
      <c r="I11">
        <v>59</v>
      </c>
      <c r="J11">
        <v>246.62</v>
      </c>
      <c r="K11">
        <v>58.47</v>
      </c>
      <c r="L11">
        <v>3.25</v>
      </c>
      <c r="M11">
        <v>57</v>
      </c>
      <c r="N11">
        <v>59.9</v>
      </c>
      <c r="O11">
        <v>30650.7</v>
      </c>
      <c r="P11">
        <v>260.81</v>
      </c>
      <c r="Q11">
        <v>3699.05</v>
      </c>
      <c r="R11">
        <v>111.61</v>
      </c>
      <c r="S11">
        <v>60.59</v>
      </c>
      <c r="T11">
        <v>25512.799999999999</v>
      </c>
      <c r="U11">
        <v>0.54</v>
      </c>
      <c r="V11">
        <v>0.91</v>
      </c>
      <c r="W11">
        <v>0.26</v>
      </c>
      <c r="X11">
        <v>1.57</v>
      </c>
      <c r="Y11">
        <v>1</v>
      </c>
      <c r="Z11">
        <v>10</v>
      </c>
    </row>
    <row r="12" spans="1:26" x14ac:dyDescent="0.25">
      <c r="A12">
        <v>10</v>
      </c>
      <c r="B12">
        <v>125</v>
      </c>
      <c r="C12" t="s">
        <v>26</v>
      </c>
      <c r="D12">
        <v>4.2004999999999999</v>
      </c>
      <c r="E12">
        <v>23.81</v>
      </c>
      <c r="F12">
        <v>18.55</v>
      </c>
      <c r="G12">
        <v>21</v>
      </c>
      <c r="H12">
        <v>0.25</v>
      </c>
      <c r="I12">
        <v>53</v>
      </c>
      <c r="J12">
        <v>247.07</v>
      </c>
      <c r="K12">
        <v>58.47</v>
      </c>
      <c r="L12">
        <v>3.5</v>
      </c>
      <c r="M12">
        <v>51</v>
      </c>
      <c r="N12">
        <v>60.09</v>
      </c>
      <c r="O12">
        <v>30705.56</v>
      </c>
      <c r="P12">
        <v>251.72</v>
      </c>
      <c r="Q12">
        <v>3699.11</v>
      </c>
      <c r="R12">
        <v>101.8</v>
      </c>
      <c r="S12">
        <v>60.59</v>
      </c>
      <c r="T12">
        <v>20640.669999999998</v>
      </c>
      <c r="U12">
        <v>0.6</v>
      </c>
      <c r="V12">
        <v>0.93</v>
      </c>
      <c r="W12">
        <v>0.23</v>
      </c>
      <c r="X12">
        <v>1.27</v>
      </c>
      <c r="Y12">
        <v>1</v>
      </c>
      <c r="Z12">
        <v>10</v>
      </c>
    </row>
    <row r="13" spans="1:26" x14ac:dyDescent="0.25">
      <c r="A13">
        <v>11</v>
      </c>
      <c r="B13">
        <v>125</v>
      </c>
      <c r="C13" t="s">
        <v>26</v>
      </c>
      <c r="D13">
        <v>4.1563999999999997</v>
      </c>
      <c r="E13">
        <v>24.06</v>
      </c>
      <c r="F13">
        <v>18.940000000000001</v>
      </c>
      <c r="G13">
        <v>22.73</v>
      </c>
      <c r="H13">
        <v>0.27</v>
      </c>
      <c r="I13">
        <v>50</v>
      </c>
      <c r="J13">
        <v>247.51</v>
      </c>
      <c r="K13">
        <v>58.47</v>
      </c>
      <c r="L13">
        <v>3.75</v>
      </c>
      <c r="M13">
        <v>48</v>
      </c>
      <c r="N13">
        <v>60.29</v>
      </c>
      <c r="O13">
        <v>30760.49</v>
      </c>
      <c r="P13">
        <v>254.63</v>
      </c>
      <c r="Q13">
        <v>3698.78</v>
      </c>
      <c r="R13">
        <v>116.38</v>
      </c>
      <c r="S13">
        <v>60.59</v>
      </c>
      <c r="T13">
        <v>27944.77</v>
      </c>
      <c r="U13">
        <v>0.52</v>
      </c>
      <c r="V13">
        <v>0.91</v>
      </c>
      <c r="W13">
        <v>0.23</v>
      </c>
      <c r="X13">
        <v>1.66</v>
      </c>
      <c r="Y13">
        <v>1</v>
      </c>
      <c r="Z13">
        <v>10</v>
      </c>
    </row>
    <row r="14" spans="1:26" x14ac:dyDescent="0.25">
      <c r="A14">
        <v>12</v>
      </c>
      <c r="B14">
        <v>125</v>
      </c>
      <c r="C14" t="s">
        <v>26</v>
      </c>
      <c r="D14">
        <v>4.2630999999999997</v>
      </c>
      <c r="E14">
        <v>23.46</v>
      </c>
      <c r="F14">
        <v>18.57</v>
      </c>
      <c r="G14">
        <v>24.77</v>
      </c>
      <c r="H14">
        <v>0.28999999999999998</v>
      </c>
      <c r="I14">
        <v>45</v>
      </c>
      <c r="J14">
        <v>247.96</v>
      </c>
      <c r="K14">
        <v>58.47</v>
      </c>
      <c r="L14">
        <v>4</v>
      </c>
      <c r="M14">
        <v>43</v>
      </c>
      <c r="N14">
        <v>60.48</v>
      </c>
      <c r="O14">
        <v>30815.5</v>
      </c>
      <c r="P14">
        <v>244.29</v>
      </c>
      <c r="Q14">
        <v>3698.94</v>
      </c>
      <c r="R14">
        <v>103.02</v>
      </c>
      <c r="S14">
        <v>60.59</v>
      </c>
      <c r="T14">
        <v>21292.48</v>
      </c>
      <c r="U14">
        <v>0.59</v>
      </c>
      <c r="V14">
        <v>0.93</v>
      </c>
      <c r="W14">
        <v>0.24</v>
      </c>
      <c r="X14">
        <v>1.3</v>
      </c>
      <c r="Y14">
        <v>1</v>
      </c>
      <c r="Z14">
        <v>10</v>
      </c>
    </row>
    <row r="15" spans="1:26" x14ac:dyDescent="0.25">
      <c r="A15">
        <v>13</v>
      </c>
      <c r="B15">
        <v>125</v>
      </c>
      <c r="C15" t="s">
        <v>26</v>
      </c>
      <c r="D15">
        <v>4.3080999999999996</v>
      </c>
      <c r="E15">
        <v>23.21</v>
      </c>
      <c r="F15">
        <v>18.47</v>
      </c>
      <c r="G15">
        <v>26.39</v>
      </c>
      <c r="H15">
        <v>0.3</v>
      </c>
      <c r="I15">
        <v>42</v>
      </c>
      <c r="J15">
        <v>248.4</v>
      </c>
      <c r="K15">
        <v>58.47</v>
      </c>
      <c r="L15">
        <v>4.25</v>
      </c>
      <c r="M15">
        <v>40</v>
      </c>
      <c r="N15">
        <v>60.68</v>
      </c>
      <c r="O15">
        <v>30870.57</v>
      </c>
      <c r="P15">
        <v>238.29</v>
      </c>
      <c r="Q15">
        <v>3698.92</v>
      </c>
      <c r="R15">
        <v>99.46</v>
      </c>
      <c r="S15">
        <v>60.59</v>
      </c>
      <c r="T15">
        <v>19524.21</v>
      </c>
      <c r="U15">
        <v>0.61</v>
      </c>
      <c r="V15">
        <v>0.93</v>
      </c>
      <c r="W15">
        <v>0.23</v>
      </c>
      <c r="X15">
        <v>1.19</v>
      </c>
      <c r="Y15">
        <v>1</v>
      </c>
      <c r="Z15">
        <v>10</v>
      </c>
    </row>
    <row r="16" spans="1:26" x14ac:dyDescent="0.25">
      <c r="A16">
        <v>14</v>
      </c>
      <c r="B16">
        <v>125</v>
      </c>
      <c r="C16" t="s">
        <v>26</v>
      </c>
      <c r="D16">
        <v>4.3693999999999997</v>
      </c>
      <c r="E16">
        <v>22.89</v>
      </c>
      <c r="F16">
        <v>18.34</v>
      </c>
      <c r="G16">
        <v>28.95</v>
      </c>
      <c r="H16">
        <v>0.32</v>
      </c>
      <c r="I16">
        <v>38</v>
      </c>
      <c r="J16">
        <v>248.85</v>
      </c>
      <c r="K16">
        <v>58.47</v>
      </c>
      <c r="L16">
        <v>4.5</v>
      </c>
      <c r="M16">
        <v>36</v>
      </c>
      <c r="N16">
        <v>60.88</v>
      </c>
      <c r="O16">
        <v>30925.72</v>
      </c>
      <c r="P16">
        <v>231.66</v>
      </c>
      <c r="Q16">
        <v>3698.88</v>
      </c>
      <c r="R16">
        <v>95.22</v>
      </c>
      <c r="S16">
        <v>60.59</v>
      </c>
      <c r="T16">
        <v>17423.34</v>
      </c>
      <c r="U16">
        <v>0.64</v>
      </c>
      <c r="V16">
        <v>0.94</v>
      </c>
      <c r="W16">
        <v>0.22</v>
      </c>
      <c r="X16">
        <v>1.06</v>
      </c>
      <c r="Y16">
        <v>1</v>
      </c>
      <c r="Z16">
        <v>10</v>
      </c>
    </row>
    <row r="17" spans="1:26" x14ac:dyDescent="0.25">
      <c r="A17">
        <v>15</v>
      </c>
      <c r="B17">
        <v>125</v>
      </c>
      <c r="C17" t="s">
        <v>26</v>
      </c>
      <c r="D17">
        <v>4.4138999999999999</v>
      </c>
      <c r="E17">
        <v>22.66</v>
      </c>
      <c r="F17">
        <v>18.25</v>
      </c>
      <c r="G17">
        <v>31.28</v>
      </c>
      <c r="H17">
        <v>0.34</v>
      </c>
      <c r="I17">
        <v>35</v>
      </c>
      <c r="J17">
        <v>249.3</v>
      </c>
      <c r="K17">
        <v>58.47</v>
      </c>
      <c r="L17">
        <v>4.75</v>
      </c>
      <c r="M17">
        <v>32</v>
      </c>
      <c r="N17">
        <v>61.07</v>
      </c>
      <c r="O17">
        <v>30980.93</v>
      </c>
      <c r="P17">
        <v>225.02</v>
      </c>
      <c r="Q17">
        <v>3698.88</v>
      </c>
      <c r="R17">
        <v>92.16</v>
      </c>
      <c r="S17">
        <v>60.59</v>
      </c>
      <c r="T17">
        <v>15908.83</v>
      </c>
      <c r="U17">
        <v>0.66</v>
      </c>
      <c r="V17">
        <v>0.94</v>
      </c>
      <c r="W17">
        <v>0.22</v>
      </c>
      <c r="X17">
        <v>0.97</v>
      </c>
      <c r="Y17">
        <v>1</v>
      </c>
      <c r="Z17">
        <v>10</v>
      </c>
    </row>
    <row r="18" spans="1:26" x14ac:dyDescent="0.25">
      <c r="A18">
        <v>16</v>
      </c>
      <c r="B18">
        <v>125</v>
      </c>
      <c r="C18" t="s">
        <v>26</v>
      </c>
      <c r="D18">
        <v>4.4417999999999997</v>
      </c>
      <c r="E18">
        <v>22.51</v>
      </c>
      <c r="F18">
        <v>18.2</v>
      </c>
      <c r="G18">
        <v>33.090000000000003</v>
      </c>
      <c r="H18">
        <v>0.36</v>
      </c>
      <c r="I18">
        <v>33</v>
      </c>
      <c r="J18">
        <v>249.75</v>
      </c>
      <c r="K18">
        <v>58.47</v>
      </c>
      <c r="L18">
        <v>5</v>
      </c>
      <c r="M18">
        <v>24</v>
      </c>
      <c r="N18">
        <v>61.27</v>
      </c>
      <c r="O18">
        <v>31036.22</v>
      </c>
      <c r="P18">
        <v>220.34</v>
      </c>
      <c r="Q18">
        <v>3698.98</v>
      </c>
      <c r="R18">
        <v>90.32</v>
      </c>
      <c r="S18">
        <v>60.59</v>
      </c>
      <c r="T18">
        <v>14999.75</v>
      </c>
      <c r="U18">
        <v>0.67</v>
      </c>
      <c r="V18">
        <v>0.95</v>
      </c>
      <c r="W18">
        <v>0.23</v>
      </c>
      <c r="X18">
        <v>0.92</v>
      </c>
      <c r="Y18">
        <v>1</v>
      </c>
      <c r="Z18">
        <v>10</v>
      </c>
    </row>
    <row r="19" spans="1:26" x14ac:dyDescent="0.25">
      <c r="A19">
        <v>17</v>
      </c>
      <c r="B19">
        <v>125</v>
      </c>
      <c r="C19" t="s">
        <v>26</v>
      </c>
      <c r="D19">
        <v>4.4547999999999996</v>
      </c>
      <c r="E19">
        <v>22.45</v>
      </c>
      <c r="F19">
        <v>18.18</v>
      </c>
      <c r="G19">
        <v>34.090000000000003</v>
      </c>
      <c r="H19">
        <v>0.37</v>
      </c>
      <c r="I19">
        <v>32</v>
      </c>
      <c r="J19">
        <v>250.2</v>
      </c>
      <c r="K19">
        <v>58.47</v>
      </c>
      <c r="L19">
        <v>5.25</v>
      </c>
      <c r="M19">
        <v>14</v>
      </c>
      <c r="N19">
        <v>61.47</v>
      </c>
      <c r="O19">
        <v>31091.59</v>
      </c>
      <c r="P19">
        <v>216.41</v>
      </c>
      <c r="Q19">
        <v>3698.93</v>
      </c>
      <c r="R19">
        <v>89.34</v>
      </c>
      <c r="S19">
        <v>60.59</v>
      </c>
      <c r="T19">
        <v>14512.97</v>
      </c>
      <c r="U19">
        <v>0.68</v>
      </c>
      <c r="V19">
        <v>0.95</v>
      </c>
      <c r="W19">
        <v>0.23</v>
      </c>
      <c r="X19">
        <v>0.9</v>
      </c>
      <c r="Y19">
        <v>1</v>
      </c>
      <c r="Z19">
        <v>10</v>
      </c>
    </row>
    <row r="20" spans="1:26" x14ac:dyDescent="0.25">
      <c r="A20">
        <v>18</v>
      </c>
      <c r="B20">
        <v>125</v>
      </c>
      <c r="C20" t="s">
        <v>26</v>
      </c>
      <c r="D20">
        <v>4.4696999999999996</v>
      </c>
      <c r="E20">
        <v>22.37</v>
      </c>
      <c r="F20">
        <v>18.149999999999999</v>
      </c>
      <c r="G20">
        <v>35.130000000000003</v>
      </c>
      <c r="H20">
        <v>0.39</v>
      </c>
      <c r="I20">
        <v>31</v>
      </c>
      <c r="J20">
        <v>250.64</v>
      </c>
      <c r="K20">
        <v>58.47</v>
      </c>
      <c r="L20">
        <v>5.5</v>
      </c>
      <c r="M20">
        <v>2</v>
      </c>
      <c r="N20">
        <v>61.67</v>
      </c>
      <c r="O20">
        <v>31147.02</v>
      </c>
      <c r="P20">
        <v>216.07</v>
      </c>
      <c r="Q20">
        <v>3698.83</v>
      </c>
      <c r="R20">
        <v>87.92</v>
      </c>
      <c r="S20">
        <v>60.59</v>
      </c>
      <c r="T20">
        <v>13810.17</v>
      </c>
      <c r="U20">
        <v>0.69</v>
      </c>
      <c r="V20">
        <v>0.95</v>
      </c>
      <c r="W20">
        <v>0.25</v>
      </c>
      <c r="X20">
        <v>0.87</v>
      </c>
      <c r="Y20">
        <v>1</v>
      </c>
      <c r="Z20">
        <v>10</v>
      </c>
    </row>
    <row r="21" spans="1:26" x14ac:dyDescent="0.25">
      <c r="A21">
        <v>19</v>
      </c>
      <c r="B21">
        <v>125</v>
      </c>
      <c r="C21" t="s">
        <v>26</v>
      </c>
      <c r="D21">
        <v>4.4691000000000001</v>
      </c>
      <c r="E21">
        <v>22.38</v>
      </c>
      <c r="F21">
        <v>18.16</v>
      </c>
      <c r="G21">
        <v>35.14</v>
      </c>
      <c r="H21">
        <v>0.41</v>
      </c>
      <c r="I21">
        <v>31</v>
      </c>
      <c r="J21">
        <v>251.09</v>
      </c>
      <c r="K21">
        <v>58.47</v>
      </c>
      <c r="L21">
        <v>5.75</v>
      </c>
      <c r="M21">
        <v>0</v>
      </c>
      <c r="N21">
        <v>61.87</v>
      </c>
      <c r="O21">
        <v>31202.53</v>
      </c>
      <c r="P21">
        <v>216.59</v>
      </c>
      <c r="Q21">
        <v>3698.84</v>
      </c>
      <c r="R21">
        <v>87.95</v>
      </c>
      <c r="S21">
        <v>60.59</v>
      </c>
      <c r="T21">
        <v>13822.91</v>
      </c>
      <c r="U21">
        <v>0.69</v>
      </c>
      <c r="V21">
        <v>0.95</v>
      </c>
      <c r="W21">
        <v>0.25</v>
      </c>
      <c r="X21">
        <v>0.88</v>
      </c>
      <c r="Y21">
        <v>1</v>
      </c>
      <c r="Z21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2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30</v>
      </c>
      <c r="C2" t="s">
        <v>26</v>
      </c>
      <c r="D2">
        <v>4.0336999999999996</v>
      </c>
      <c r="E2">
        <v>24.79</v>
      </c>
      <c r="F2">
        <v>21</v>
      </c>
      <c r="G2">
        <v>10.08</v>
      </c>
      <c r="H2">
        <v>0.24</v>
      </c>
      <c r="I2">
        <v>125</v>
      </c>
      <c r="J2">
        <v>71.52</v>
      </c>
      <c r="K2">
        <v>32.270000000000003</v>
      </c>
      <c r="L2">
        <v>1</v>
      </c>
      <c r="M2">
        <v>0</v>
      </c>
      <c r="N2">
        <v>8.25</v>
      </c>
      <c r="O2">
        <v>9054.6</v>
      </c>
      <c r="P2">
        <v>119.45</v>
      </c>
      <c r="Q2">
        <v>3699.94</v>
      </c>
      <c r="R2">
        <v>176.64</v>
      </c>
      <c r="S2">
        <v>60.59</v>
      </c>
      <c r="T2">
        <v>57698.38</v>
      </c>
      <c r="U2">
        <v>0.34</v>
      </c>
      <c r="V2">
        <v>0.82</v>
      </c>
      <c r="W2">
        <v>0.53</v>
      </c>
      <c r="X2">
        <v>3.72</v>
      </c>
      <c r="Y2">
        <v>1</v>
      </c>
      <c r="Z2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2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15</v>
      </c>
      <c r="C2" t="s">
        <v>26</v>
      </c>
      <c r="D2">
        <v>3.43</v>
      </c>
      <c r="E2">
        <v>29.15</v>
      </c>
      <c r="F2">
        <v>24.7</v>
      </c>
      <c r="G2">
        <v>5.98</v>
      </c>
      <c r="H2">
        <v>0.43</v>
      </c>
      <c r="I2">
        <v>248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97.02</v>
      </c>
      <c r="Q2">
        <v>3700.46</v>
      </c>
      <c r="R2">
        <v>291.73</v>
      </c>
      <c r="S2">
        <v>60.59</v>
      </c>
      <c r="T2">
        <v>114630.84</v>
      </c>
      <c r="U2">
        <v>0.21</v>
      </c>
      <c r="V2">
        <v>0.7</v>
      </c>
      <c r="W2">
        <v>0.89</v>
      </c>
      <c r="X2">
        <v>7.42</v>
      </c>
      <c r="Y2">
        <v>1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8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70</v>
      </c>
      <c r="C2" t="s">
        <v>26</v>
      </c>
      <c r="D2">
        <v>3.4214000000000002</v>
      </c>
      <c r="E2">
        <v>29.23</v>
      </c>
      <c r="F2">
        <v>22.15</v>
      </c>
      <c r="G2">
        <v>7.91</v>
      </c>
      <c r="H2">
        <v>0.12</v>
      </c>
      <c r="I2">
        <v>168</v>
      </c>
      <c r="J2">
        <v>141.81</v>
      </c>
      <c r="K2">
        <v>47.83</v>
      </c>
      <c r="L2">
        <v>1</v>
      </c>
      <c r="M2">
        <v>166</v>
      </c>
      <c r="N2">
        <v>22.98</v>
      </c>
      <c r="O2">
        <v>17723.39</v>
      </c>
      <c r="P2">
        <v>230.98</v>
      </c>
      <c r="Q2">
        <v>3699.69</v>
      </c>
      <c r="R2">
        <v>219.8</v>
      </c>
      <c r="S2">
        <v>60.59</v>
      </c>
      <c r="T2">
        <v>79065.34</v>
      </c>
      <c r="U2">
        <v>0.28000000000000003</v>
      </c>
      <c r="V2">
        <v>0.78</v>
      </c>
      <c r="W2">
        <v>0.42</v>
      </c>
      <c r="X2">
        <v>4.8600000000000003</v>
      </c>
      <c r="Y2">
        <v>1</v>
      </c>
      <c r="Z2">
        <v>10</v>
      </c>
    </row>
    <row r="3" spans="1:26" x14ac:dyDescent="0.25">
      <c r="A3">
        <v>1</v>
      </c>
      <c r="B3">
        <v>70</v>
      </c>
      <c r="C3" t="s">
        <v>26</v>
      </c>
      <c r="D3">
        <v>3.7679999999999998</v>
      </c>
      <c r="E3">
        <v>26.54</v>
      </c>
      <c r="F3">
        <v>20.79</v>
      </c>
      <c r="G3">
        <v>10.220000000000001</v>
      </c>
      <c r="H3">
        <v>0.16</v>
      </c>
      <c r="I3">
        <v>122</v>
      </c>
      <c r="J3">
        <v>142.15</v>
      </c>
      <c r="K3">
        <v>47.83</v>
      </c>
      <c r="L3">
        <v>1.25</v>
      </c>
      <c r="M3">
        <v>120</v>
      </c>
      <c r="N3">
        <v>23.07</v>
      </c>
      <c r="O3">
        <v>17765.46</v>
      </c>
      <c r="P3">
        <v>209.55</v>
      </c>
      <c r="Q3">
        <v>3699.27</v>
      </c>
      <c r="R3">
        <v>175.26</v>
      </c>
      <c r="S3">
        <v>60.59</v>
      </c>
      <c r="T3">
        <v>57025.8</v>
      </c>
      <c r="U3">
        <v>0.35</v>
      </c>
      <c r="V3">
        <v>0.83</v>
      </c>
      <c r="W3">
        <v>0.36</v>
      </c>
      <c r="X3">
        <v>3.51</v>
      </c>
      <c r="Y3">
        <v>1</v>
      </c>
      <c r="Z3">
        <v>10</v>
      </c>
    </row>
    <row r="4" spans="1:26" x14ac:dyDescent="0.25">
      <c r="A4">
        <v>2</v>
      </c>
      <c r="B4">
        <v>70</v>
      </c>
      <c r="C4" t="s">
        <v>26</v>
      </c>
      <c r="D4">
        <v>4.0164999999999997</v>
      </c>
      <c r="E4">
        <v>24.9</v>
      </c>
      <c r="F4">
        <v>19.95</v>
      </c>
      <c r="G4">
        <v>12.74</v>
      </c>
      <c r="H4">
        <v>0.19</v>
      </c>
      <c r="I4">
        <v>94</v>
      </c>
      <c r="J4">
        <v>142.49</v>
      </c>
      <c r="K4">
        <v>47.83</v>
      </c>
      <c r="L4">
        <v>1.5</v>
      </c>
      <c r="M4">
        <v>92</v>
      </c>
      <c r="N4">
        <v>23.16</v>
      </c>
      <c r="O4">
        <v>17807.560000000001</v>
      </c>
      <c r="P4">
        <v>193.16</v>
      </c>
      <c r="Q4">
        <v>3699</v>
      </c>
      <c r="R4">
        <v>147.65</v>
      </c>
      <c r="S4">
        <v>60.59</v>
      </c>
      <c r="T4">
        <v>43359.76</v>
      </c>
      <c r="U4">
        <v>0.41</v>
      </c>
      <c r="V4">
        <v>0.86</v>
      </c>
      <c r="W4">
        <v>0.32</v>
      </c>
      <c r="X4">
        <v>2.67</v>
      </c>
      <c r="Y4">
        <v>1</v>
      </c>
      <c r="Z4">
        <v>10</v>
      </c>
    </row>
    <row r="5" spans="1:26" x14ac:dyDescent="0.25">
      <c r="A5">
        <v>3</v>
      </c>
      <c r="B5">
        <v>70</v>
      </c>
      <c r="C5" t="s">
        <v>26</v>
      </c>
      <c r="D5">
        <v>4.2081999999999997</v>
      </c>
      <c r="E5">
        <v>23.76</v>
      </c>
      <c r="F5">
        <v>19.37</v>
      </c>
      <c r="G5">
        <v>15.49</v>
      </c>
      <c r="H5">
        <v>0.22</v>
      </c>
      <c r="I5">
        <v>75</v>
      </c>
      <c r="J5">
        <v>142.83000000000001</v>
      </c>
      <c r="K5">
        <v>47.83</v>
      </c>
      <c r="L5">
        <v>1.75</v>
      </c>
      <c r="M5">
        <v>73</v>
      </c>
      <c r="N5">
        <v>23.25</v>
      </c>
      <c r="O5">
        <v>17849.7</v>
      </c>
      <c r="P5">
        <v>178.98</v>
      </c>
      <c r="Q5">
        <v>3698.97</v>
      </c>
      <c r="R5">
        <v>128.72999999999999</v>
      </c>
      <c r="S5">
        <v>60.59</v>
      </c>
      <c r="T5">
        <v>33997.19</v>
      </c>
      <c r="U5">
        <v>0.47</v>
      </c>
      <c r="V5">
        <v>0.89</v>
      </c>
      <c r="W5">
        <v>0.28000000000000003</v>
      </c>
      <c r="X5">
        <v>2.09</v>
      </c>
      <c r="Y5">
        <v>1</v>
      </c>
      <c r="Z5">
        <v>10</v>
      </c>
    </row>
    <row r="6" spans="1:26" x14ac:dyDescent="0.25">
      <c r="A6">
        <v>4</v>
      </c>
      <c r="B6">
        <v>70</v>
      </c>
      <c r="C6" t="s">
        <v>26</v>
      </c>
      <c r="D6">
        <v>4.3601999999999999</v>
      </c>
      <c r="E6">
        <v>22.93</v>
      </c>
      <c r="F6">
        <v>18.940000000000001</v>
      </c>
      <c r="G6">
        <v>18.63</v>
      </c>
      <c r="H6">
        <v>0.25</v>
      </c>
      <c r="I6">
        <v>61</v>
      </c>
      <c r="J6">
        <v>143.16999999999999</v>
      </c>
      <c r="K6">
        <v>47.83</v>
      </c>
      <c r="L6">
        <v>2</v>
      </c>
      <c r="M6">
        <v>53</v>
      </c>
      <c r="N6">
        <v>23.34</v>
      </c>
      <c r="O6">
        <v>17891.86</v>
      </c>
      <c r="P6">
        <v>166.01</v>
      </c>
      <c r="Q6">
        <v>3699.12</v>
      </c>
      <c r="R6">
        <v>114.38</v>
      </c>
      <c r="S6">
        <v>60.59</v>
      </c>
      <c r="T6">
        <v>26888.44</v>
      </c>
      <c r="U6">
        <v>0.53</v>
      </c>
      <c r="V6">
        <v>0.91</v>
      </c>
      <c r="W6">
        <v>0.27</v>
      </c>
      <c r="X6">
        <v>1.67</v>
      </c>
      <c r="Y6">
        <v>1</v>
      </c>
      <c r="Z6">
        <v>10</v>
      </c>
    </row>
    <row r="7" spans="1:26" x14ac:dyDescent="0.25">
      <c r="A7">
        <v>5</v>
      </c>
      <c r="B7">
        <v>70</v>
      </c>
      <c r="C7" t="s">
        <v>26</v>
      </c>
      <c r="D7">
        <v>4.4104999999999999</v>
      </c>
      <c r="E7">
        <v>22.67</v>
      </c>
      <c r="F7">
        <v>18.86</v>
      </c>
      <c r="G7">
        <v>20.57</v>
      </c>
      <c r="H7">
        <v>0.28000000000000003</v>
      </c>
      <c r="I7">
        <v>55</v>
      </c>
      <c r="J7">
        <v>143.51</v>
      </c>
      <c r="K7">
        <v>47.83</v>
      </c>
      <c r="L7">
        <v>2.25</v>
      </c>
      <c r="M7">
        <v>11</v>
      </c>
      <c r="N7">
        <v>23.44</v>
      </c>
      <c r="O7">
        <v>17934.060000000001</v>
      </c>
      <c r="P7">
        <v>160.57</v>
      </c>
      <c r="Q7">
        <v>3698.83</v>
      </c>
      <c r="R7">
        <v>110.16</v>
      </c>
      <c r="S7">
        <v>60.59</v>
      </c>
      <c r="T7">
        <v>24811.34</v>
      </c>
      <c r="U7">
        <v>0.55000000000000004</v>
      </c>
      <c r="V7">
        <v>0.91</v>
      </c>
      <c r="W7">
        <v>0.31</v>
      </c>
      <c r="X7">
        <v>1.58</v>
      </c>
      <c r="Y7">
        <v>1</v>
      </c>
      <c r="Z7">
        <v>10</v>
      </c>
    </row>
    <row r="8" spans="1:26" x14ac:dyDescent="0.25">
      <c r="A8">
        <v>6</v>
      </c>
      <c r="B8">
        <v>70</v>
      </c>
      <c r="C8" t="s">
        <v>26</v>
      </c>
      <c r="D8">
        <v>4.4156000000000004</v>
      </c>
      <c r="E8">
        <v>22.65</v>
      </c>
      <c r="F8">
        <v>18.86</v>
      </c>
      <c r="G8">
        <v>20.95</v>
      </c>
      <c r="H8">
        <v>0.31</v>
      </c>
      <c r="I8">
        <v>54</v>
      </c>
      <c r="J8">
        <v>143.86000000000001</v>
      </c>
      <c r="K8">
        <v>47.83</v>
      </c>
      <c r="L8">
        <v>2.5</v>
      </c>
      <c r="M8">
        <v>0</v>
      </c>
      <c r="N8">
        <v>23.53</v>
      </c>
      <c r="O8">
        <v>17976.29</v>
      </c>
      <c r="P8">
        <v>160.22999999999999</v>
      </c>
      <c r="Q8">
        <v>3698.86</v>
      </c>
      <c r="R8">
        <v>109.75</v>
      </c>
      <c r="S8">
        <v>60.59</v>
      </c>
      <c r="T8">
        <v>24608.42</v>
      </c>
      <c r="U8">
        <v>0.55000000000000004</v>
      </c>
      <c r="V8">
        <v>0.91</v>
      </c>
      <c r="W8">
        <v>0.32</v>
      </c>
      <c r="X8">
        <v>1.58</v>
      </c>
      <c r="Y8">
        <v>1</v>
      </c>
      <c r="Z8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12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90</v>
      </c>
      <c r="C2" t="s">
        <v>26</v>
      </c>
      <c r="D2">
        <v>2.9792000000000001</v>
      </c>
      <c r="E2">
        <v>33.57</v>
      </c>
      <c r="F2">
        <v>23.57</v>
      </c>
      <c r="G2">
        <v>6.64</v>
      </c>
      <c r="H2">
        <v>0.1</v>
      </c>
      <c r="I2">
        <v>213</v>
      </c>
      <c r="J2">
        <v>176.73</v>
      </c>
      <c r="K2">
        <v>52.44</v>
      </c>
      <c r="L2">
        <v>1</v>
      </c>
      <c r="M2">
        <v>211</v>
      </c>
      <c r="N2">
        <v>33.29</v>
      </c>
      <c r="O2">
        <v>22031.19</v>
      </c>
      <c r="P2">
        <v>292.92</v>
      </c>
      <c r="Q2">
        <v>3699.85</v>
      </c>
      <c r="R2">
        <v>266.22000000000003</v>
      </c>
      <c r="S2">
        <v>60.59</v>
      </c>
      <c r="T2">
        <v>102049.60000000001</v>
      </c>
      <c r="U2">
        <v>0.23</v>
      </c>
      <c r="V2">
        <v>0.73</v>
      </c>
      <c r="W2">
        <v>0.51</v>
      </c>
      <c r="X2">
        <v>6.29</v>
      </c>
      <c r="Y2">
        <v>1</v>
      </c>
      <c r="Z2">
        <v>10</v>
      </c>
    </row>
    <row r="3" spans="1:26" x14ac:dyDescent="0.25">
      <c r="A3">
        <v>1</v>
      </c>
      <c r="B3">
        <v>90</v>
      </c>
      <c r="C3" t="s">
        <v>26</v>
      </c>
      <c r="D3">
        <v>3.3719999999999999</v>
      </c>
      <c r="E3">
        <v>29.66</v>
      </c>
      <c r="F3">
        <v>21.76</v>
      </c>
      <c r="G3">
        <v>8.48</v>
      </c>
      <c r="H3">
        <v>0.13</v>
      </c>
      <c r="I3">
        <v>154</v>
      </c>
      <c r="J3">
        <v>177.1</v>
      </c>
      <c r="K3">
        <v>52.44</v>
      </c>
      <c r="L3">
        <v>1.25</v>
      </c>
      <c r="M3">
        <v>152</v>
      </c>
      <c r="N3">
        <v>33.409999999999997</v>
      </c>
      <c r="O3">
        <v>22076.81</v>
      </c>
      <c r="P3">
        <v>264.7</v>
      </c>
      <c r="Q3">
        <v>3699.64</v>
      </c>
      <c r="R3">
        <v>207.23</v>
      </c>
      <c r="S3">
        <v>60.59</v>
      </c>
      <c r="T3">
        <v>72851.460000000006</v>
      </c>
      <c r="U3">
        <v>0.28999999999999998</v>
      </c>
      <c r="V3">
        <v>0.79</v>
      </c>
      <c r="W3">
        <v>0.4</v>
      </c>
      <c r="X3">
        <v>4.4800000000000004</v>
      </c>
      <c r="Y3">
        <v>1</v>
      </c>
      <c r="Z3">
        <v>10</v>
      </c>
    </row>
    <row r="4" spans="1:26" x14ac:dyDescent="0.25">
      <c r="A4">
        <v>2</v>
      </c>
      <c r="B4">
        <v>90</v>
      </c>
      <c r="C4" t="s">
        <v>26</v>
      </c>
      <c r="D4">
        <v>3.6562000000000001</v>
      </c>
      <c r="E4">
        <v>27.35</v>
      </c>
      <c r="F4">
        <v>20.7</v>
      </c>
      <c r="G4">
        <v>10.44</v>
      </c>
      <c r="H4">
        <v>0.15</v>
      </c>
      <c r="I4">
        <v>119</v>
      </c>
      <c r="J4">
        <v>177.47</v>
      </c>
      <c r="K4">
        <v>52.44</v>
      </c>
      <c r="L4">
        <v>1.5</v>
      </c>
      <c r="M4">
        <v>117</v>
      </c>
      <c r="N4">
        <v>33.53</v>
      </c>
      <c r="O4">
        <v>22122.46</v>
      </c>
      <c r="P4">
        <v>245.97</v>
      </c>
      <c r="Q4">
        <v>3699.51</v>
      </c>
      <c r="R4">
        <v>172.17</v>
      </c>
      <c r="S4">
        <v>60.59</v>
      </c>
      <c r="T4">
        <v>55494.13</v>
      </c>
      <c r="U4">
        <v>0.35</v>
      </c>
      <c r="V4">
        <v>0.83</v>
      </c>
      <c r="W4">
        <v>0.36</v>
      </c>
      <c r="X4">
        <v>3.42</v>
      </c>
      <c r="Y4">
        <v>1</v>
      </c>
      <c r="Z4">
        <v>10</v>
      </c>
    </row>
    <row r="5" spans="1:26" x14ac:dyDescent="0.25">
      <c r="A5">
        <v>3</v>
      </c>
      <c r="B5">
        <v>90</v>
      </c>
      <c r="C5" t="s">
        <v>26</v>
      </c>
      <c r="D5">
        <v>3.8534999999999999</v>
      </c>
      <c r="E5">
        <v>25.95</v>
      </c>
      <c r="F5">
        <v>20.079999999999998</v>
      </c>
      <c r="G5">
        <v>12.42</v>
      </c>
      <c r="H5">
        <v>0.17</v>
      </c>
      <c r="I5">
        <v>97</v>
      </c>
      <c r="J5">
        <v>177.84</v>
      </c>
      <c r="K5">
        <v>52.44</v>
      </c>
      <c r="L5">
        <v>1.75</v>
      </c>
      <c r="M5">
        <v>95</v>
      </c>
      <c r="N5">
        <v>33.65</v>
      </c>
      <c r="O5">
        <v>22168.15</v>
      </c>
      <c r="P5">
        <v>232.92</v>
      </c>
      <c r="Q5">
        <v>3699.23</v>
      </c>
      <c r="R5">
        <v>152.13999999999999</v>
      </c>
      <c r="S5">
        <v>60.59</v>
      </c>
      <c r="T5">
        <v>45588.6</v>
      </c>
      <c r="U5">
        <v>0.4</v>
      </c>
      <c r="V5">
        <v>0.86</v>
      </c>
      <c r="W5">
        <v>0.32</v>
      </c>
      <c r="X5">
        <v>2.8</v>
      </c>
      <c r="Y5">
        <v>1</v>
      </c>
      <c r="Z5">
        <v>10</v>
      </c>
    </row>
    <row r="6" spans="1:26" x14ac:dyDescent="0.25">
      <c r="A6">
        <v>4</v>
      </c>
      <c r="B6">
        <v>90</v>
      </c>
      <c r="C6" t="s">
        <v>26</v>
      </c>
      <c r="D6">
        <v>4.0364000000000004</v>
      </c>
      <c r="E6">
        <v>24.77</v>
      </c>
      <c r="F6">
        <v>19.510000000000002</v>
      </c>
      <c r="G6">
        <v>14.63</v>
      </c>
      <c r="H6">
        <v>0.2</v>
      </c>
      <c r="I6">
        <v>80</v>
      </c>
      <c r="J6">
        <v>178.21</v>
      </c>
      <c r="K6">
        <v>52.44</v>
      </c>
      <c r="L6">
        <v>2</v>
      </c>
      <c r="M6">
        <v>78</v>
      </c>
      <c r="N6">
        <v>33.770000000000003</v>
      </c>
      <c r="O6">
        <v>22213.89</v>
      </c>
      <c r="P6">
        <v>219.87</v>
      </c>
      <c r="Q6">
        <v>3699.04</v>
      </c>
      <c r="R6">
        <v>133.43</v>
      </c>
      <c r="S6">
        <v>60.59</v>
      </c>
      <c r="T6">
        <v>36319.14</v>
      </c>
      <c r="U6">
        <v>0.45</v>
      </c>
      <c r="V6">
        <v>0.88</v>
      </c>
      <c r="W6">
        <v>0.28999999999999998</v>
      </c>
      <c r="X6">
        <v>2.23</v>
      </c>
      <c r="Y6">
        <v>1</v>
      </c>
      <c r="Z6">
        <v>10</v>
      </c>
    </row>
    <row r="7" spans="1:26" x14ac:dyDescent="0.25">
      <c r="A7">
        <v>5</v>
      </c>
      <c r="B7">
        <v>90</v>
      </c>
      <c r="C7" t="s">
        <v>26</v>
      </c>
      <c r="D7">
        <v>4.1654</v>
      </c>
      <c r="E7">
        <v>24.01</v>
      </c>
      <c r="F7">
        <v>19.170000000000002</v>
      </c>
      <c r="G7">
        <v>16.91</v>
      </c>
      <c r="H7">
        <v>0.22</v>
      </c>
      <c r="I7">
        <v>68</v>
      </c>
      <c r="J7">
        <v>178.59</v>
      </c>
      <c r="K7">
        <v>52.44</v>
      </c>
      <c r="L7">
        <v>2.25</v>
      </c>
      <c r="M7">
        <v>66</v>
      </c>
      <c r="N7">
        <v>33.89</v>
      </c>
      <c r="O7">
        <v>22259.66</v>
      </c>
      <c r="P7">
        <v>209.97</v>
      </c>
      <c r="Q7">
        <v>3698.94</v>
      </c>
      <c r="R7">
        <v>122.05</v>
      </c>
      <c r="S7">
        <v>60.59</v>
      </c>
      <c r="T7">
        <v>30688.48</v>
      </c>
      <c r="U7">
        <v>0.5</v>
      </c>
      <c r="V7">
        <v>0.9</v>
      </c>
      <c r="W7">
        <v>0.27</v>
      </c>
      <c r="X7">
        <v>1.89</v>
      </c>
      <c r="Y7">
        <v>1</v>
      </c>
      <c r="Z7">
        <v>10</v>
      </c>
    </row>
    <row r="8" spans="1:26" x14ac:dyDescent="0.25">
      <c r="A8">
        <v>6</v>
      </c>
      <c r="B8">
        <v>90</v>
      </c>
      <c r="C8" t="s">
        <v>26</v>
      </c>
      <c r="D8">
        <v>4.2782</v>
      </c>
      <c r="E8">
        <v>23.37</v>
      </c>
      <c r="F8">
        <v>18.86</v>
      </c>
      <c r="G8">
        <v>19.18</v>
      </c>
      <c r="H8">
        <v>0.25</v>
      </c>
      <c r="I8">
        <v>59</v>
      </c>
      <c r="J8">
        <v>178.96</v>
      </c>
      <c r="K8">
        <v>52.44</v>
      </c>
      <c r="L8">
        <v>2.5</v>
      </c>
      <c r="M8">
        <v>57</v>
      </c>
      <c r="N8">
        <v>34.020000000000003</v>
      </c>
      <c r="O8">
        <v>22305.48</v>
      </c>
      <c r="P8">
        <v>199.6</v>
      </c>
      <c r="Q8">
        <v>3699.03</v>
      </c>
      <c r="R8">
        <v>111.74</v>
      </c>
      <c r="S8">
        <v>60.59</v>
      </c>
      <c r="T8">
        <v>25577.53</v>
      </c>
      <c r="U8">
        <v>0.54</v>
      </c>
      <c r="V8">
        <v>0.91</v>
      </c>
      <c r="W8">
        <v>0.26</v>
      </c>
      <c r="X8">
        <v>1.58</v>
      </c>
      <c r="Y8">
        <v>1</v>
      </c>
      <c r="Z8">
        <v>10</v>
      </c>
    </row>
    <row r="9" spans="1:26" x14ac:dyDescent="0.25">
      <c r="A9">
        <v>7</v>
      </c>
      <c r="B9">
        <v>90</v>
      </c>
      <c r="C9" t="s">
        <v>26</v>
      </c>
      <c r="D9">
        <v>4.3491</v>
      </c>
      <c r="E9">
        <v>22.99</v>
      </c>
      <c r="F9">
        <v>18.760000000000002</v>
      </c>
      <c r="G9">
        <v>22.07</v>
      </c>
      <c r="H9">
        <v>0.27</v>
      </c>
      <c r="I9">
        <v>51</v>
      </c>
      <c r="J9">
        <v>179.33</v>
      </c>
      <c r="K9">
        <v>52.44</v>
      </c>
      <c r="L9">
        <v>2.75</v>
      </c>
      <c r="M9">
        <v>49</v>
      </c>
      <c r="N9">
        <v>34.14</v>
      </c>
      <c r="O9">
        <v>22351.34</v>
      </c>
      <c r="P9">
        <v>191.75</v>
      </c>
      <c r="Q9">
        <v>3698.95</v>
      </c>
      <c r="R9">
        <v>110.21</v>
      </c>
      <c r="S9">
        <v>60.59</v>
      </c>
      <c r="T9">
        <v>24853.759999999998</v>
      </c>
      <c r="U9">
        <v>0.55000000000000004</v>
      </c>
      <c r="V9">
        <v>0.92</v>
      </c>
      <c r="W9">
        <v>0.21</v>
      </c>
      <c r="X9">
        <v>1.48</v>
      </c>
      <c r="Y9">
        <v>1</v>
      </c>
      <c r="Z9">
        <v>10</v>
      </c>
    </row>
    <row r="10" spans="1:26" x14ac:dyDescent="0.25">
      <c r="A10">
        <v>8</v>
      </c>
      <c r="B10">
        <v>90</v>
      </c>
      <c r="C10" t="s">
        <v>26</v>
      </c>
      <c r="D10">
        <v>4.4059999999999997</v>
      </c>
      <c r="E10">
        <v>22.7</v>
      </c>
      <c r="F10">
        <v>18.64</v>
      </c>
      <c r="G10">
        <v>24.31</v>
      </c>
      <c r="H10">
        <v>0.3</v>
      </c>
      <c r="I10">
        <v>46</v>
      </c>
      <c r="J10">
        <v>179.7</v>
      </c>
      <c r="K10">
        <v>52.44</v>
      </c>
      <c r="L10">
        <v>3</v>
      </c>
      <c r="M10">
        <v>36</v>
      </c>
      <c r="N10">
        <v>34.26</v>
      </c>
      <c r="O10">
        <v>22397.24</v>
      </c>
      <c r="P10">
        <v>184.65</v>
      </c>
      <c r="Q10">
        <v>3698.69</v>
      </c>
      <c r="R10">
        <v>104.99</v>
      </c>
      <c r="S10">
        <v>60.59</v>
      </c>
      <c r="T10">
        <v>22270.6</v>
      </c>
      <c r="U10">
        <v>0.57999999999999996</v>
      </c>
      <c r="V10">
        <v>0.92</v>
      </c>
      <c r="W10">
        <v>0.25</v>
      </c>
      <c r="X10">
        <v>1.36</v>
      </c>
      <c r="Y10">
        <v>1</v>
      </c>
      <c r="Z10">
        <v>10</v>
      </c>
    </row>
    <row r="11" spans="1:26" x14ac:dyDescent="0.25">
      <c r="A11">
        <v>9</v>
      </c>
      <c r="B11">
        <v>90</v>
      </c>
      <c r="C11" t="s">
        <v>26</v>
      </c>
      <c r="D11">
        <v>4.4448999999999996</v>
      </c>
      <c r="E11">
        <v>22.5</v>
      </c>
      <c r="F11">
        <v>18.55</v>
      </c>
      <c r="G11">
        <v>25.88</v>
      </c>
      <c r="H11">
        <v>0.32</v>
      </c>
      <c r="I11">
        <v>43</v>
      </c>
      <c r="J11">
        <v>180.07</v>
      </c>
      <c r="K11">
        <v>52.44</v>
      </c>
      <c r="L11">
        <v>3.25</v>
      </c>
      <c r="M11">
        <v>9</v>
      </c>
      <c r="N11">
        <v>34.380000000000003</v>
      </c>
      <c r="O11">
        <v>22443.18</v>
      </c>
      <c r="P11">
        <v>179.97</v>
      </c>
      <c r="Q11">
        <v>3698.74</v>
      </c>
      <c r="R11">
        <v>100.77</v>
      </c>
      <c r="S11">
        <v>60.59</v>
      </c>
      <c r="T11">
        <v>20174.96</v>
      </c>
      <c r="U11">
        <v>0.6</v>
      </c>
      <c r="V11">
        <v>0.93</v>
      </c>
      <c r="W11">
        <v>0.28000000000000003</v>
      </c>
      <c r="X11">
        <v>1.27</v>
      </c>
      <c r="Y11">
        <v>1</v>
      </c>
      <c r="Z11">
        <v>10</v>
      </c>
    </row>
    <row r="12" spans="1:26" x14ac:dyDescent="0.25">
      <c r="A12">
        <v>10</v>
      </c>
      <c r="B12">
        <v>90</v>
      </c>
      <c r="C12" t="s">
        <v>26</v>
      </c>
      <c r="D12">
        <v>4.4423000000000004</v>
      </c>
      <c r="E12">
        <v>22.51</v>
      </c>
      <c r="F12">
        <v>18.559999999999999</v>
      </c>
      <c r="G12">
        <v>25.9</v>
      </c>
      <c r="H12">
        <v>0.34</v>
      </c>
      <c r="I12">
        <v>43</v>
      </c>
      <c r="J12">
        <v>180.45</v>
      </c>
      <c r="K12">
        <v>52.44</v>
      </c>
      <c r="L12">
        <v>3.5</v>
      </c>
      <c r="M12">
        <v>0</v>
      </c>
      <c r="N12">
        <v>34.51</v>
      </c>
      <c r="O12">
        <v>22489.16</v>
      </c>
      <c r="P12">
        <v>179.99</v>
      </c>
      <c r="Q12">
        <v>3698.76</v>
      </c>
      <c r="R12">
        <v>100.79</v>
      </c>
      <c r="S12">
        <v>60.59</v>
      </c>
      <c r="T12">
        <v>20185.05</v>
      </c>
      <c r="U12">
        <v>0.6</v>
      </c>
      <c r="V12">
        <v>0.93</v>
      </c>
      <c r="W12">
        <v>0.28999999999999998</v>
      </c>
      <c r="X12">
        <v>1.28</v>
      </c>
      <c r="Y12">
        <v>1</v>
      </c>
      <c r="Z12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33</vt:i4>
      </vt:variant>
    </vt:vector>
  </HeadingPairs>
  <TitlesOfParts>
    <vt:vector size="33" baseType="lpstr">
      <vt:lpstr>Resultados Geral</vt:lpstr>
      <vt:lpstr>RESULTADOS_18</vt:lpstr>
      <vt:lpstr>RESULTADOS_26</vt:lpstr>
      <vt:lpstr>RESULTADOS_6</vt:lpstr>
      <vt:lpstr>RESULTADOS_23</vt:lpstr>
      <vt:lpstr>RESULTADOS_4</vt:lpstr>
      <vt:lpstr>RESULTADOS_1</vt:lpstr>
      <vt:lpstr>RESULTADOS_12</vt:lpstr>
      <vt:lpstr>RESULTADOS_16</vt:lpstr>
      <vt:lpstr>RESULTADOS_20</vt:lpstr>
      <vt:lpstr>RESULTADOS_28</vt:lpstr>
      <vt:lpstr>RESULTADOS_0</vt:lpstr>
      <vt:lpstr>RESULTADOS_7</vt:lpstr>
      <vt:lpstr>RESULTADOS_19</vt:lpstr>
      <vt:lpstr>RESULTADOS_10</vt:lpstr>
      <vt:lpstr>RESULTADOS_25</vt:lpstr>
      <vt:lpstr>RESULTADOS_14</vt:lpstr>
      <vt:lpstr>RESULTADOS_21</vt:lpstr>
      <vt:lpstr>RESULTADOS_5</vt:lpstr>
      <vt:lpstr>RESULTADOS_8</vt:lpstr>
      <vt:lpstr>RESULTADOS_3</vt:lpstr>
      <vt:lpstr>RESULTADOS_15</vt:lpstr>
      <vt:lpstr>RESULTADOS_2</vt:lpstr>
      <vt:lpstr>RESULTADOS_22</vt:lpstr>
      <vt:lpstr>RESULTADOS_27</vt:lpstr>
      <vt:lpstr>RESULTADOS_11</vt:lpstr>
      <vt:lpstr>RESULTADOS_24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Enrico Abreu</cp:lastModifiedBy>
  <dcterms:created xsi:type="dcterms:W3CDTF">2024-09-24T16:23:03Z</dcterms:created>
  <dcterms:modified xsi:type="dcterms:W3CDTF">2024-09-25T17:04:45Z</dcterms:modified>
</cp:coreProperties>
</file>