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36ha_100ha_14%_6m_0_LM/"/>
    </mc:Choice>
  </mc:AlternateContent>
  <xr:revisionPtr revIDLastSave="280" documentId="11_E4ED9D97C1554154DC048FB9368133F1DEC7F774" xr6:coauthVersionLast="47" xr6:coauthVersionMax="47" xr10:uidLastSave="{F8B5D844-B833-460C-AEE4-84815A0240AE}"/>
  <bookViews>
    <workbookView xWindow="-108" yWindow="-108" windowWidth="23256" windowHeight="12576" xr2:uid="{00000000-000D-0000-FFFF-FFFF00000000}"/>
  </bookViews>
  <sheets>
    <sheet name="Resultados Geral" sheetId="33" r:id="rId1"/>
    <sheet name="RESULTADOS_18" sheetId="1" r:id="rId2"/>
    <sheet name="RESULTADOS_26" sheetId="2" r:id="rId3"/>
    <sheet name="RESULTADOS_6" sheetId="3" r:id="rId4"/>
    <sheet name="RESULTADOS_23" sheetId="4" r:id="rId5"/>
    <sheet name="RESULTADOS_4" sheetId="5" r:id="rId6"/>
    <sheet name="RESULTADOS_1" sheetId="6" r:id="rId7"/>
    <sheet name="RESULTADOS_12" sheetId="7" r:id="rId8"/>
    <sheet name="RESULTADOS_16" sheetId="8" r:id="rId9"/>
    <sheet name="RESULTADOS_20" sheetId="9" r:id="rId10"/>
    <sheet name="RESULTADOS_28" sheetId="10" r:id="rId11"/>
    <sheet name="RESULTADOS_0" sheetId="11" r:id="rId12"/>
    <sheet name="RESULTADOS_7" sheetId="12" r:id="rId13"/>
    <sheet name="RESULTADOS_19" sheetId="13" r:id="rId14"/>
    <sheet name="RESULTADOS_10" sheetId="14" r:id="rId15"/>
    <sheet name="RESULTADOS_25" sheetId="15" r:id="rId16"/>
    <sheet name="RESULTADOS_14" sheetId="16" r:id="rId17"/>
    <sheet name="RESULTADOS_21" sheetId="17" r:id="rId18"/>
    <sheet name="RESULTADOS_5" sheetId="18" r:id="rId19"/>
    <sheet name="RESULTADOS_8" sheetId="19" r:id="rId20"/>
    <sheet name="RESULTADOS_3" sheetId="20" r:id="rId21"/>
    <sheet name="RESULTADOS_15" sheetId="21" r:id="rId22"/>
    <sheet name="RESULTADOS_2" sheetId="22" r:id="rId23"/>
    <sheet name="RESULTADOS_22" sheetId="23" r:id="rId24"/>
    <sheet name="RESULTADOS_27" sheetId="24" r:id="rId25"/>
    <sheet name="RESULTADOS_11" sheetId="25" r:id="rId26"/>
    <sheet name="RESULTADOS_24" sheetId="26" r:id="rId27"/>
    <sheet name="RESULTADOS_13" sheetId="27" r:id="rId28"/>
    <sheet name="RESULTADOS_17" sheetId="28" r:id="rId29"/>
    <sheet name="RESULTADOS_9" sheetId="29" r:id="rId30"/>
    <sheet name="resultados" sheetId="30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3" l="1"/>
  <c r="F30" i="33"/>
  <c r="D30" i="33"/>
  <c r="E30" i="33"/>
  <c r="C30" i="33"/>
  <c r="G29" i="33"/>
  <c r="F29" i="33"/>
  <c r="D29" i="33"/>
  <c r="E29" i="33"/>
  <c r="C29" i="33"/>
  <c r="G28" i="33"/>
  <c r="F28" i="33"/>
  <c r="D28" i="33"/>
  <c r="E28" i="33"/>
  <c r="C28" i="33"/>
  <c r="G27" i="33"/>
  <c r="F27" i="33"/>
  <c r="D27" i="33"/>
  <c r="E27" i="33"/>
  <c r="C27" i="33"/>
  <c r="G26" i="33"/>
  <c r="F26" i="33"/>
  <c r="D26" i="33"/>
  <c r="E26" i="33"/>
  <c r="C26" i="33"/>
  <c r="G25" i="33"/>
  <c r="F25" i="33"/>
  <c r="D25" i="33"/>
  <c r="E25" i="33"/>
  <c r="C25" i="33"/>
  <c r="G24" i="33"/>
  <c r="F24" i="33"/>
  <c r="D24" i="33"/>
  <c r="E24" i="33"/>
  <c r="C24" i="33"/>
  <c r="G23" i="33"/>
  <c r="F23" i="33"/>
  <c r="D23" i="33"/>
  <c r="E23" i="33"/>
  <c r="C23" i="33"/>
  <c r="G22" i="33"/>
  <c r="F22" i="33"/>
  <c r="D22" i="33"/>
  <c r="E22" i="33"/>
  <c r="C22" i="33"/>
  <c r="G21" i="33"/>
  <c r="F21" i="33"/>
  <c r="D21" i="33"/>
  <c r="E21" i="33"/>
  <c r="C21" i="33"/>
  <c r="G20" i="33"/>
  <c r="F20" i="33"/>
  <c r="D20" i="33"/>
  <c r="E20" i="33"/>
  <c r="C20" i="33"/>
  <c r="G19" i="33"/>
  <c r="F19" i="33"/>
  <c r="D19" i="33"/>
  <c r="E19" i="33"/>
  <c r="C19" i="33"/>
  <c r="G18" i="33"/>
  <c r="F18" i="33"/>
  <c r="D18" i="33"/>
  <c r="E18" i="33"/>
  <c r="C18" i="33"/>
  <c r="G17" i="33"/>
  <c r="F17" i="33"/>
  <c r="D17" i="33"/>
  <c r="E17" i="33"/>
  <c r="C17" i="33"/>
  <c r="G16" i="33"/>
  <c r="F16" i="33"/>
  <c r="D16" i="33"/>
  <c r="E16" i="33"/>
  <c r="C16" i="33"/>
  <c r="G15" i="33"/>
  <c r="F15" i="33"/>
  <c r="D15" i="33"/>
  <c r="E15" i="33"/>
  <c r="C15" i="33"/>
  <c r="G14" i="33"/>
  <c r="F14" i="33"/>
  <c r="D14" i="33"/>
  <c r="E14" i="33"/>
  <c r="C14" i="33"/>
  <c r="G13" i="33"/>
  <c r="F13" i="33"/>
  <c r="D13" i="33"/>
  <c r="E13" i="33"/>
  <c r="C13" i="33"/>
  <c r="G12" i="33"/>
  <c r="F12" i="33"/>
  <c r="D12" i="33"/>
  <c r="E12" i="33"/>
  <c r="C12" i="33"/>
  <c r="G11" i="33"/>
  <c r="F11" i="33"/>
  <c r="D11" i="33"/>
  <c r="E11" i="33"/>
  <c r="C11" i="33"/>
  <c r="G10" i="33"/>
  <c r="F10" i="33"/>
  <c r="D10" i="33"/>
  <c r="E10" i="33"/>
  <c r="C10" i="33"/>
  <c r="G9" i="33"/>
  <c r="F9" i="33"/>
  <c r="D9" i="33"/>
  <c r="E9" i="33"/>
  <c r="C9" i="33"/>
  <c r="G8" i="33"/>
  <c r="F8" i="33"/>
  <c r="D8" i="33"/>
  <c r="E8" i="33"/>
  <c r="C8" i="33"/>
  <c r="G7" i="33"/>
  <c r="F7" i="33"/>
  <c r="D7" i="33"/>
  <c r="E7" i="33"/>
  <c r="C7" i="33"/>
  <c r="G6" i="33"/>
  <c r="F6" i="33"/>
  <c r="D6" i="33"/>
  <c r="E6" i="33"/>
  <c r="C6" i="33"/>
  <c r="G5" i="33"/>
  <c r="F5" i="33"/>
  <c r="D5" i="33"/>
  <c r="E5" i="33"/>
  <c r="C5" i="33"/>
  <c r="G4" i="33"/>
  <c r="F4" i="33"/>
  <c r="D4" i="33"/>
  <c r="E4" i="33"/>
  <c r="C4" i="33"/>
  <c r="G3" i="33"/>
  <c r="F3" i="33"/>
  <c r="D3" i="33"/>
  <c r="E3" i="33"/>
  <c r="C3" i="33"/>
  <c r="G2" i="33"/>
  <c r="F2" i="33"/>
  <c r="D2" i="33"/>
  <c r="E2" i="33"/>
  <c r="C2" i="33"/>
  <c r="C413" i="31"/>
  <c r="B413" i="31"/>
  <c r="A413" i="31"/>
  <c r="C412" i="31"/>
  <c r="B412" i="31"/>
  <c r="A412" i="31"/>
  <c r="C411" i="31"/>
  <c r="B411" i="31"/>
  <c r="A411" i="31"/>
  <c r="C410" i="31"/>
  <c r="B410" i="31"/>
  <c r="A410" i="31"/>
  <c r="C409" i="31"/>
  <c r="B409" i="31"/>
  <c r="A409" i="31"/>
  <c r="C408" i="31"/>
  <c r="B408" i="31"/>
  <c r="A408" i="31"/>
  <c r="C407" i="31"/>
  <c r="B407" i="31"/>
  <c r="A407" i="31"/>
  <c r="C406" i="31"/>
  <c r="B406" i="31"/>
  <c r="A406" i="31"/>
  <c r="C405" i="31"/>
  <c r="B405" i="31"/>
  <c r="A405" i="31"/>
  <c r="C404" i="31"/>
  <c r="B404" i="31"/>
  <c r="A404" i="31"/>
  <c r="C403" i="31"/>
  <c r="B403" i="31"/>
  <c r="A403" i="31"/>
  <c r="C402" i="31"/>
  <c r="B402" i="31"/>
  <c r="A402" i="31"/>
  <c r="C401" i="31"/>
  <c r="B401" i="31"/>
  <c r="A401" i="31"/>
  <c r="C400" i="31"/>
  <c r="B400" i="31"/>
  <c r="A400" i="31"/>
  <c r="C399" i="31"/>
  <c r="B399" i="31"/>
  <c r="A399" i="31"/>
  <c r="C398" i="31"/>
  <c r="B398" i="31"/>
  <c r="A398" i="31"/>
  <c r="C397" i="31"/>
  <c r="B397" i="31"/>
  <c r="A397" i="31"/>
  <c r="C396" i="31"/>
  <c r="B396" i="31"/>
  <c r="A396" i="31"/>
  <c r="C395" i="31"/>
  <c r="B395" i="31"/>
  <c r="A395" i="31"/>
  <c r="C394" i="31"/>
  <c r="B394" i="31"/>
  <c r="A394" i="31"/>
  <c r="C393" i="31"/>
  <c r="B393" i="31"/>
  <c r="A393" i="31"/>
  <c r="C392" i="31"/>
  <c r="B392" i="31"/>
  <c r="A392" i="31"/>
  <c r="C391" i="31"/>
  <c r="B391" i="31"/>
  <c r="A391" i="31"/>
  <c r="C390" i="31"/>
  <c r="B390" i="31"/>
  <c r="A390" i="31"/>
  <c r="C389" i="31"/>
  <c r="B389" i="31"/>
  <c r="A389" i="31"/>
  <c r="C388" i="31"/>
  <c r="B388" i="31"/>
  <c r="A388" i="31"/>
  <c r="C387" i="31"/>
  <c r="B387" i="31"/>
  <c r="A387" i="31"/>
  <c r="C386" i="31"/>
  <c r="B386" i="31"/>
  <c r="A386" i="31"/>
  <c r="C385" i="31"/>
  <c r="B385" i="31"/>
  <c r="A385" i="31"/>
  <c r="C384" i="31"/>
  <c r="B384" i="31"/>
  <c r="A384" i="31"/>
  <c r="C383" i="31"/>
  <c r="B383" i="31"/>
  <c r="A383" i="31"/>
  <c r="C382" i="31"/>
  <c r="B382" i="31"/>
  <c r="A382" i="31"/>
  <c r="C381" i="31"/>
  <c r="B381" i="31"/>
  <c r="A381" i="31"/>
  <c r="C380" i="31"/>
  <c r="B380" i="31"/>
  <c r="A380" i="31"/>
  <c r="C379" i="31"/>
  <c r="B379" i="31"/>
  <c r="A379" i="31"/>
  <c r="C378" i="31"/>
  <c r="B378" i="31"/>
  <c r="A378" i="31"/>
  <c r="C377" i="31"/>
  <c r="B377" i="31"/>
  <c r="A377" i="31"/>
  <c r="C376" i="31"/>
  <c r="B376" i="31"/>
  <c r="A376" i="31"/>
  <c r="C375" i="31"/>
  <c r="B375" i="31"/>
  <c r="A375" i="31"/>
  <c r="C374" i="31"/>
  <c r="B374" i="31"/>
  <c r="A374" i="31"/>
  <c r="C373" i="31"/>
  <c r="B373" i="31"/>
  <c r="A373" i="31"/>
  <c r="C372" i="31"/>
  <c r="B372" i="31"/>
  <c r="A372" i="31"/>
  <c r="C371" i="31"/>
  <c r="B371" i="31"/>
  <c r="A371" i="31"/>
  <c r="C370" i="31"/>
  <c r="B370" i="31"/>
  <c r="A370" i="31"/>
  <c r="C369" i="31"/>
  <c r="B369" i="31"/>
  <c r="A369" i="31"/>
  <c r="C368" i="31"/>
  <c r="B368" i="31"/>
  <c r="A368" i="31"/>
  <c r="C367" i="31"/>
  <c r="B367" i="31"/>
  <c r="A367" i="31"/>
  <c r="C366" i="31"/>
  <c r="B366" i="31"/>
  <c r="A366" i="31"/>
  <c r="C365" i="31"/>
  <c r="B365" i="31"/>
  <c r="A365" i="31"/>
  <c r="C364" i="31"/>
  <c r="B364" i="31"/>
  <c r="A364" i="31"/>
  <c r="C363" i="31"/>
  <c r="B363" i="31"/>
  <c r="A363" i="31"/>
  <c r="C362" i="31"/>
  <c r="B362" i="31"/>
  <c r="A362" i="31"/>
  <c r="C361" i="31"/>
  <c r="B361" i="31"/>
  <c r="A361" i="31"/>
  <c r="C360" i="31"/>
  <c r="B360" i="31"/>
  <c r="A360" i="31"/>
  <c r="C359" i="31"/>
  <c r="B359" i="31"/>
  <c r="A359" i="31"/>
  <c r="C358" i="31"/>
  <c r="B358" i="31"/>
  <c r="A358" i="31"/>
  <c r="C357" i="31"/>
  <c r="B357" i="31"/>
  <c r="A357" i="31"/>
  <c r="C356" i="31"/>
  <c r="B356" i="31"/>
  <c r="A356" i="31"/>
  <c r="C355" i="31"/>
  <c r="B355" i="31"/>
  <c r="A355" i="31"/>
  <c r="C354" i="31"/>
  <c r="B354" i="31"/>
  <c r="A354" i="31"/>
  <c r="C353" i="31"/>
  <c r="B353" i="31"/>
  <c r="A353" i="31"/>
  <c r="C352" i="31"/>
  <c r="B352" i="31"/>
  <c r="A352" i="31"/>
  <c r="C351" i="31"/>
  <c r="B351" i="31"/>
  <c r="A351" i="31"/>
  <c r="C350" i="31"/>
  <c r="B350" i="31"/>
  <c r="A350" i="31"/>
  <c r="C349" i="31"/>
  <c r="B349" i="31"/>
  <c r="A349" i="31"/>
  <c r="C348" i="31"/>
  <c r="B348" i="31"/>
  <c r="A348" i="31"/>
  <c r="C347" i="31"/>
  <c r="B347" i="31"/>
  <c r="A347" i="31"/>
  <c r="C346" i="31"/>
  <c r="B346" i="31"/>
  <c r="A346" i="31"/>
  <c r="C345" i="31"/>
  <c r="B345" i="31"/>
  <c r="A345" i="31"/>
  <c r="C344" i="31"/>
  <c r="B344" i="31"/>
  <c r="A344" i="31"/>
  <c r="C343" i="31"/>
  <c r="B343" i="31"/>
  <c r="A343" i="31"/>
  <c r="C342" i="31"/>
  <c r="B342" i="31"/>
  <c r="A342" i="31"/>
  <c r="C341" i="31"/>
  <c r="B341" i="31"/>
  <c r="A341" i="31"/>
  <c r="C340" i="31"/>
  <c r="B340" i="31"/>
  <c r="A340" i="31"/>
  <c r="C339" i="31"/>
  <c r="B339" i="31"/>
  <c r="A339" i="31"/>
  <c r="C338" i="31"/>
  <c r="B338" i="31"/>
  <c r="A338" i="31"/>
  <c r="C337" i="31"/>
  <c r="B337" i="31"/>
  <c r="A337" i="31"/>
  <c r="C336" i="31"/>
  <c r="B336" i="31"/>
  <c r="A336" i="31"/>
  <c r="C335" i="31"/>
  <c r="B335" i="31"/>
  <c r="A335" i="31"/>
  <c r="C334" i="31"/>
  <c r="B334" i="31"/>
  <c r="A334" i="31"/>
  <c r="C333" i="31"/>
  <c r="B333" i="31"/>
  <c r="A333" i="31"/>
  <c r="C332" i="31"/>
  <c r="B332" i="31"/>
  <c r="A332" i="31"/>
  <c r="C331" i="31"/>
  <c r="B331" i="31"/>
  <c r="A331" i="31"/>
  <c r="C330" i="31"/>
  <c r="B330" i="31"/>
  <c r="A330" i="31"/>
  <c r="C329" i="31"/>
  <c r="B329" i="31"/>
  <c r="A329" i="31"/>
  <c r="C328" i="31"/>
  <c r="B328" i="31"/>
  <c r="A328" i="31"/>
  <c r="C327" i="31"/>
  <c r="B327" i="31"/>
  <c r="A327" i="31"/>
  <c r="C326" i="31"/>
  <c r="B326" i="31"/>
  <c r="A326" i="31"/>
  <c r="C325" i="31"/>
  <c r="B325" i="31"/>
  <c r="A325" i="31"/>
  <c r="C324" i="31"/>
  <c r="B324" i="31"/>
  <c r="A324" i="31"/>
  <c r="C323" i="31"/>
  <c r="B323" i="31"/>
  <c r="A323" i="31"/>
  <c r="C322" i="31"/>
  <c r="B322" i="31"/>
  <c r="A322" i="31"/>
  <c r="C321" i="31"/>
  <c r="B321" i="31"/>
  <c r="A321" i="31"/>
  <c r="C320" i="31"/>
  <c r="B320" i="31"/>
  <c r="A320" i="31"/>
  <c r="C319" i="31"/>
  <c r="B319" i="31"/>
  <c r="A319" i="31"/>
  <c r="C318" i="31"/>
  <c r="B318" i="31"/>
  <c r="A318" i="31"/>
  <c r="C317" i="31"/>
  <c r="B317" i="31"/>
  <c r="A317" i="31"/>
  <c r="C316" i="31"/>
  <c r="B316" i="31"/>
  <c r="A316" i="31"/>
  <c r="C315" i="31"/>
  <c r="B315" i="31"/>
  <c r="A315" i="31"/>
  <c r="C314" i="31"/>
  <c r="B314" i="31"/>
  <c r="A314" i="31"/>
  <c r="C313" i="31"/>
  <c r="B313" i="31"/>
  <c r="A313" i="31"/>
  <c r="C312" i="31"/>
  <c r="B312" i="31"/>
  <c r="A312" i="31"/>
  <c r="C311" i="31"/>
  <c r="B311" i="31"/>
  <c r="A311" i="31"/>
  <c r="C310" i="31"/>
  <c r="B310" i="31"/>
  <c r="A310" i="31"/>
  <c r="C309" i="31"/>
  <c r="B309" i="31"/>
  <c r="A309" i="31"/>
  <c r="C308" i="31"/>
  <c r="B308" i="31"/>
  <c r="A308" i="31"/>
  <c r="C307" i="31"/>
  <c r="B307" i="31"/>
  <c r="A307" i="31"/>
  <c r="C306" i="31"/>
  <c r="B306" i="31"/>
  <c r="A306" i="31"/>
  <c r="C305" i="31"/>
  <c r="B305" i="31"/>
  <c r="A305" i="31"/>
  <c r="C304" i="31"/>
  <c r="B304" i="31"/>
  <c r="A304" i="31"/>
  <c r="C303" i="31"/>
  <c r="B303" i="31"/>
  <c r="A303" i="31"/>
  <c r="C302" i="31"/>
  <c r="B302" i="31"/>
  <c r="A302" i="31"/>
  <c r="C301" i="31"/>
  <c r="B301" i="31"/>
  <c r="A301" i="31"/>
  <c r="C300" i="31"/>
  <c r="B300" i="31"/>
  <c r="A300" i="31"/>
  <c r="C299" i="31"/>
  <c r="B299" i="31"/>
  <c r="A299" i="31"/>
  <c r="C298" i="31"/>
  <c r="B298" i="31"/>
  <c r="A298" i="31"/>
  <c r="C297" i="31"/>
  <c r="B297" i="31"/>
  <c r="A297" i="31"/>
  <c r="C296" i="31"/>
  <c r="B296" i="31"/>
  <c r="A296" i="31"/>
  <c r="C295" i="31"/>
  <c r="B295" i="31"/>
  <c r="A295" i="31"/>
  <c r="C294" i="31"/>
  <c r="B294" i="31"/>
  <c r="A294" i="31"/>
  <c r="C293" i="31"/>
  <c r="B293" i="31"/>
  <c r="A293" i="31"/>
  <c r="C292" i="31"/>
  <c r="B292" i="31"/>
  <c r="A292" i="31"/>
  <c r="C291" i="31"/>
  <c r="B291" i="31"/>
  <c r="A291" i="31"/>
  <c r="C290" i="31"/>
  <c r="B290" i="31"/>
  <c r="A290" i="31"/>
  <c r="C289" i="31"/>
  <c r="B289" i="31"/>
  <c r="A289" i="31"/>
  <c r="C288" i="31"/>
  <c r="B288" i="31"/>
  <c r="A288" i="31"/>
  <c r="C287" i="31"/>
  <c r="B287" i="31"/>
  <c r="A287" i="31"/>
  <c r="C286" i="31"/>
  <c r="B286" i="31"/>
  <c r="A286" i="31"/>
  <c r="C285" i="31"/>
  <c r="B285" i="31"/>
  <c r="A285" i="31"/>
  <c r="C284" i="31"/>
  <c r="B284" i="31"/>
  <c r="A284" i="31"/>
  <c r="C283" i="31"/>
  <c r="B283" i="31"/>
  <c r="A283" i="31"/>
  <c r="C282" i="31"/>
  <c r="B282" i="31"/>
  <c r="A282" i="31"/>
  <c r="C281" i="31"/>
  <c r="B281" i="31"/>
  <c r="A281" i="31"/>
  <c r="C280" i="31"/>
  <c r="B280" i="31"/>
  <c r="A280" i="31"/>
  <c r="C279" i="31"/>
  <c r="B279" i="31"/>
  <c r="A279" i="31"/>
  <c r="C278" i="31"/>
  <c r="B278" i="31"/>
  <c r="A278" i="31"/>
  <c r="C277" i="31"/>
  <c r="B277" i="31"/>
  <c r="A277" i="31"/>
  <c r="C276" i="31"/>
  <c r="B276" i="31"/>
  <c r="A276" i="31"/>
  <c r="C275" i="31"/>
  <c r="B275" i="31"/>
  <c r="A275" i="31"/>
  <c r="C274" i="31"/>
  <c r="B274" i="31"/>
  <c r="A274" i="31"/>
  <c r="C273" i="31"/>
  <c r="B273" i="31"/>
  <c r="A273" i="31"/>
  <c r="C272" i="31"/>
  <c r="B272" i="31"/>
  <c r="A272" i="31"/>
  <c r="C271" i="31"/>
  <c r="B271" i="31"/>
  <c r="A271" i="31"/>
  <c r="C270" i="31"/>
  <c r="B270" i="31"/>
  <c r="A270" i="31"/>
  <c r="C269" i="31"/>
  <c r="B269" i="31"/>
  <c r="A269" i="31"/>
  <c r="C268" i="31"/>
  <c r="B268" i="31"/>
  <c r="A268" i="31"/>
  <c r="C267" i="31"/>
  <c r="B267" i="31"/>
  <c r="A267" i="31"/>
  <c r="C266" i="31"/>
  <c r="B266" i="31"/>
  <c r="A266" i="31"/>
  <c r="C265" i="31"/>
  <c r="B265" i="31"/>
  <c r="A265" i="31"/>
  <c r="C264" i="31"/>
  <c r="B264" i="31"/>
  <c r="A264" i="31"/>
  <c r="C263" i="31"/>
  <c r="B263" i="31"/>
  <c r="A263" i="31"/>
  <c r="C262" i="31"/>
  <c r="B262" i="31"/>
  <c r="A262" i="31"/>
  <c r="C261" i="31"/>
  <c r="B261" i="31"/>
  <c r="A261" i="31"/>
  <c r="C260" i="31"/>
  <c r="B260" i="31"/>
  <c r="A260" i="31"/>
  <c r="C259" i="31"/>
  <c r="B259" i="31"/>
  <c r="A259" i="31"/>
  <c r="C258" i="31"/>
  <c r="B258" i="31"/>
  <c r="A258" i="31"/>
  <c r="C257" i="31"/>
  <c r="B257" i="31"/>
  <c r="A257" i="31"/>
  <c r="C256" i="31"/>
  <c r="B256" i="31"/>
  <c r="A256" i="31"/>
  <c r="C255" i="31"/>
  <c r="B255" i="31"/>
  <c r="A255" i="31"/>
  <c r="C254" i="31"/>
  <c r="B254" i="31"/>
  <c r="A254" i="31"/>
  <c r="C253" i="31"/>
  <c r="B253" i="31"/>
  <c r="A253" i="31"/>
  <c r="C252" i="31"/>
  <c r="B252" i="31"/>
  <c r="A252" i="31"/>
  <c r="C251" i="31"/>
  <c r="B251" i="31"/>
  <c r="A251" i="31"/>
  <c r="C250" i="31"/>
  <c r="B250" i="31"/>
  <c r="A250" i="31"/>
  <c r="C249" i="31"/>
  <c r="B249" i="31"/>
  <c r="A249" i="31"/>
  <c r="C248" i="31"/>
  <c r="B248" i="31"/>
  <c r="A248" i="31"/>
  <c r="C247" i="31"/>
  <c r="B247" i="31"/>
  <c r="A247" i="31"/>
  <c r="C246" i="31"/>
  <c r="B246" i="31"/>
  <c r="A246" i="31"/>
  <c r="C245" i="31"/>
  <c r="B245" i="31"/>
  <c r="A245" i="31"/>
  <c r="C244" i="31"/>
  <c r="B244" i="31"/>
  <c r="A244" i="31"/>
  <c r="C243" i="31"/>
  <c r="B243" i="31"/>
  <c r="A243" i="31"/>
  <c r="C242" i="31"/>
  <c r="B242" i="31"/>
  <c r="A242" i="31"/>
  <c r="C241" i="31"/>
  <c r="B241" i="31"/>
  <c r="A241" i="31"/>
  <c r="C240" i="31"/>
  <c r="B240" i="31"/>
  <c r="A240" i="31"/>
  <c r="C239" i="31"/>
  <c r="B239" i="31"/>
  <c r="A239" i="31"/>
  <c r="C238" i="31"/>
  <c r="B238" i="31"/>
  <c r="A238" i="31"/>
  <c r="C237" i="31"/>
  <c r="B237" i="31"/>
  <c r="A237" i="31"/>
  <c r="C236" i="31"/>
  <c r="B236" i="31"/>
  <c r="A236" i="31"/>
  <c r="C235" i="31"/>
  <c r="B235" i="31"/>
  <c r="A235" i="31"/>
  <c r="C234" i="31"/>
  <c r="B234" i="31"/>
  <c r="A234" i="31"/>
  <c r="C233" i="31"/>
  <c r="B233" i="31"/>
  <c r="A233" i="31"/>
  <c r="C232" i="31"/>
  <c r="B232" i="31"/>
  <c r="A232" i="31"/>
  <c r="C231" i="31"/>
  <c r="B231" i="31"/>
  <c r="A231" i="31"/>
  <c r="C230" i="31"/>
  <c r="B230" i="31"/>
  <c r="A230" i="31"/>
  <c r="C229" i="31"/>
  <c r="B229" i="31"/>
  <c r="A229" i="31"/>
  <c r="C228" i="31"/>
  <c r="B228" i="31"/>
  <c r="A228" i="31"/>
  <c r="C227" i="31"/>
  <c r="B227" i="31"/>
  <c r="A227" i="31"/>
  <c r="C226" i="31"/>
  <c r="B226" i="31"/>
  <c r="A226" i="31"/>
  <c r="C225" i="31"/>
  <c r="B225" i="31"/>
  <c r="A225" i="31"/>
  <c r="C224" i="31"/>
  <c r="B224" i="31"/>
  <c r="A224" i="31"/>
  <c r="C223" i="31"/>
  <c r="B223" i="31"/>
  <c r="A223" i="31"/>
  <c r="C222" i="31"/>
  <c r="B222" i="31"/>
  <c r="A222" i="31"/>
  <c r="C221" i="31"/>
  <c r="B221" i="31"/>
  <c r="A221" i="31"/>
  <c r="C220" i="31"/>
  <c r="B220" i="31"/>
  <c r="A220" i="31"/>
  <c r="C219" i="31"/>
  <c r="B219" i="31"/>
  <c r="A219" i="31"/>
  <c r="C218" i="31"/>
  <c r="B218" i="31"/>
  <c r="A218" i="31"/>
  <c r="C217" i="31"/>
  <c r="B217" i="31"/>
  <c r="A217" i="31"/>
  <c r="C216" i="31"/>
  <c r="B216" i="31"/>
  <c r="A216" i="31"/>
  <c r="C215" i="31"/>
  <c r="B215" i="31"/>
  <c r="A215" i="31"/>
  <c r="C214" i="31"/>
  <c r="B214" i="31"/>
  <c r="A214" i="31"/>
  <c r="C213" i="31"/>
  <c r="B213" i="31"/>
  <c r="A213" i="31"/>
  <c r="C212" i="31"/>
  <c r="B212" i="31"/>
  <c r="A212" i="31"/>
  <c r="C211" i="31"/>
  <c r="B211" i="31"/>
  <c r="A211" i="31"/>
  <c r="C210" i="31"/>
  <c r="B210" i="31"/>
  <c r="A210" i="31"/>
  <c r="C209" i="31"/>
  <c r="B209" i="31"/>
  <c r="A209" i="31"/>
  <c r="C208" i="31"/>
  <c r="B208" i="31"/>
  <c r="A208" i="31"/>
  <c r="C207" i="31"/>
  <c r="B207" i="31"/>
  <c r="A207" i="31"/>
  <c r="C206" i="31"/>
  <c r="B206" i="31"/>
  <c r="A206" i="31"/>
  <c r="C205" i="31"/>
  <c r="B205" i="31"/>
  <c r="A205" i="31"/>
  <c r="C204" i="31"/>
  <c r="B204" i="31"/>
  <c r="A204" i="31"/>
  <c r="C203" i="31"/>
  <c r="B203" i="31"/>
  <c r="A203" i="31"/>
  <c r="C202" i="31"/>
  <c r="B202" i="31"/>
  <c r="A202" i="31"/>
  <c r="C201" i="31"/>
  <c r="B201" i="31"/>
  <c r="A201" i="31"/>
  <c r="C200" i="31"/>
  <c r="B200" i="31"/>
  <c r="A200" i="31"/>
  <c r="C199" i="31"/>
  <c r="B199" i="31"/>
  <c r="A199" i="31"/>
  <c r="C198" i="31"/>
  <c r="B198" i="31"/>
  <c r="A198" i="31"/>
  <c r="C197" i="31"/>
  <c r="B197" i="31"/>
  <c r="A197" i="31"/>
  <c r="C196" i="31"/>
  <c r="B196" i="31"/>
  <c r="A196" i="31"/>
  <c r="C195" i="31"/>
  <c r="B195" i="31"/>
  <c r="A195" i="31"/>
  <c r="C194" i="31"/>
  <c r="B194" i="31"/>
  <c r="A194" i="31"/>
  <c r="C193" i="31"/>
  <c r="B193" i="31"/>
  <c r="A193" i="31"/>
  <c r="C192" i="31"/>
  <c r="B192" i="31"/>
  <c r="A192" i="31"/>
  <c r="C191" i="31"/>
  <c r="B191" i="31"/>
  <c r="A191" i="31"/>
  <c r="C190" i="31"/>
  <c r="B190" i="31"/>
  <c r="A190" i="31"/>
  <c r="C189" i="31"/>
  <c r="B189" i="31"/>
  <c r="A189" i="31"/>
  <c r="C188" i="31"/>
  <c r="B188" i="31"/>
  <c r="A188" i="31"/>
  <c r="C187" i="31"/>
  <c r="B187" i="31"/>
  <c r="A187" i="31"/>
  <c r="C186" i="31"/>
  <c r="B186" i="31"/>
  <c r="A186" i="31"/>
  <c r="C185" i="31"/>
  <c r="B185" i="31"/>
  <c r="A185" i="31"/>
  <c r="C184" i="31"/>
  <c r="B184" i="31"/>
  <c r="A184" i="31"/>
  <c r="C183" i="31"/>
  <c r="B183" i="31"/>
  <c r="A183" i="31"/>
  <c r="C182" i="31"/>
  <c r="B182" i="31"/>
  <c r="A182" i="31"/>
  <c r="C181" i="31"/>
  <c r="B181" i="31"/>
  <c r="A181" i="31"/>
  <c r="C180" i="31"/>
  <c r="B180" i="31"/>
  <c r="A180" i="31"/>
  <c r="C179" i="31"/>
  <c r="B179" i="31"/>
  <c r="A179" i="31"/>
  <c r="C178" i="31"/>
  <c r="B178" i="31"/>
  <c r="A178" i="31"/>
  <c r="C177" i="31"/>
  <c r="B177" i="31"/>
  <c r="A177" i="31"/>
  <c r="C176" i="31"/>
  <c r="B176" i="31"/>
  <c r="A176" i="31"/>
  <c r="C175" i="31"/>
  <c r="B175" i="31"/>
  <c r="A175" i="31"/>
  <c r="C174" i="31"/>
  <c r="B174" i="31"/>
  <c r="A174" i="31"/>
  <c r="C173" i="31"/>
  <c r="B173" i="31"/>
  <c r="A173" i="31"/>
  <c r="C172" i="31"/>
  <c r="B172" i="31"/>
  <c r="A172" i="31"/>
  <c r="C171" i="31"/>
  <c r="B171" i="31"/>
  <c r="A171" i="31"/>
  <c r="C170" i="31"/>
  <c r="B170" i="31"/>
  <c r="A170" i="31"/>
  <c r="C169" i="31"/>
  <c r="B169" i="31"/>
  <c r="A169" i="31"/>
  <c r="C168" i="31"/>
  <c r="B168" i="31"/>
  <c r="A168" i="31"/>
  <c r="C167" i="31"/>
  <c r="B167" i="31"/>
  <c r="A167" i="31"/>
  <c r="C166" i="31"/>
  <c r="B166" i="31"/>
  <c r="A166" i="31"/>
  <c r="C165" i="31"/>
  <c r="B165" i="31"/>
  <c r="A165" i="31"/>
  <c r="C164" i="31"/>
  <c r="B164" i="31"/>
  <c r="A164" i="31"/>
  <c r="C163" i="31"/>
  <c r="B163" i="31"/>
  <c r="A163" i="31"/>
  <c r="C162" i="31"/>
  <c r="B162" i="31"/>
  <c r="A162" i="31"/>
  <c r="C161" i="31"/>
  <c r="B161" i="31"/>
  <c r="A161" i="31"/>
  <c r="C160" i="31"/>
  <c r="B160" i="31"/>
  <c r="A160" i="31"/>
  <c r="C159" i="31"/>
  <c r="B159" i="31"/>
  <c r="A159" i="31"/>
  <c r="C158" i="31"/>
  <c r="B158" i="31"/>
  <c r="A158" i="31"/>
  <c r="C157" i="31"/>
  <c r="B157" i="31"/>
  <c r="A157" i="31"/>
  <c r="C156" i="31"/>
  <c r="B156" i="31"/>
  <c r="A156" i="31"/>
  <c r="C155" i="31"/>
  <c r="B155" i="31"/>
  <c r="A155" i="31"/>
  <c r="C154" i="31"/>
  <c r="B154" i="31"/>
  <c r="A154" i="31"/>
  <c r="C153" i="31"/>
  <c r="B153" i="31"/>
  <c r="A153" i="31"/>
  <c r="C152" i="31"/>
  <c r="B152" i="31"/>
  <c r="A152" i="31"/>
  <c r="C151" i="31"/>
  <c r="B151" i="31"/>
  <c r="A151" i="31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<sst xmlns="http://schemas.openxmlformats.org/spreadsheetml/2006/main" count="1665" uniqueCount="70">
  <si>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</si>
  <si>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</si>
  <si>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</si>
  <si>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</si>
  <si>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</si>
  <si>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</si>
  <si>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</si>
  <si>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</si>
  <si>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</si>
  <si>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</si>
  <si>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</si>
  <si>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</si>
  <si>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</si>
  <si>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</si>
  <si>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</si>
  <si>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</si>
  <si>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</si>
  <si>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</si>
  <si>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</si>
  <si>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</si>
  <si>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</si>
  <si>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</si>
  <si>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</si>
  <si>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</si>
  <si>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</si>
  <si>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</si>
  <si>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</si>
  <si>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</si>
  <si>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</si>
  <si>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</si>
  <si>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</si>
  <si>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</si>
  <si>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</si>
  <si>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</si>
  <si>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</si>
  <si>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</si>
  <si>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</si>
  <si>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</si>
  <si>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</si>
  <si>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</si>
  <si>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</si>
  <si>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</si>
  <si>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</si>
  <si>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</si>
  <si>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</si>
  <si>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</si>
  <si>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</si>
  <si>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</si>
  <si>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</si>
  <si>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</si>
  <si>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</si>
  <si>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</si>
  <si>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</si>
  <si>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</si>
  <si>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</si>
  <si>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</si>
  <si>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</si>
  <si>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</si>
  <si>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</si>
  <si>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</si>
  <si>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</si>
  <si>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</si>
  <si>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</si>
  <si>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</si>
  <si>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</si>
  <si>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</si>
  <si>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</si>
  <si>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</si>
  <si>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</si>
  <si>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field_36ha_100ha_14%_6m_0_LM\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</si>
</sst>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'Resultados Geral'!$I$2:$I$30</c:f>
              <c:numCache>
                <c:formatCode>General</c:formatCode>
                <c:ptCount val="29"/>
                <c:pt idx="0">
                  <c:v>1.1631960000000001</c:v>
                </c:pt>
                <c:pt idx="1">
                  <c:v>1.333224</c:v>
                </c:pt>
                <c:pt idx="2">
                  <c:v>1.4244479999999999</c:v>
                </c:pt>
                <c:pt idx="3">
                  <c:v>1.486944</c:v>
                </c:pt>
                <c:pt idx="4">
                  <c:v>1.5245279999999999</c:v>
                </c:pt>
                <c:pt idx="5">
                  <c:v>1.5551280000000001</c:v>
                </c:pt>
                <c:pt idx="6">
                  <c:v>1.57446</c:v>
                </c:pt>
                <c:pt idx="7">
                  <c:v>1.5952319999999998</c:v>
                </c:pt>
                <c:pt idx="8">
                  <c:v>1.6046999999999998</c:v>
                </c:pt>
                <c:pt idx="9">
                  <c:v>1.6185239999999999</c:v>
                </c:pt>
                <c:pt idx="10">
                  <c:v>1.6324559999999999</c:v>
                </c:pt>
                <c:pt idx="11">
                  <c:v>1.633572</c:v>
                </c:pt>
                <c:pt idx="12">
                  <c:v>1.63656</c:v>
                </c:pt>
                <c:pt idx="13">
                  <c:v>1.6400159999999999</c:v>
                </c:pt>
                <c:pt idx="14">
                  <c:v>1.641348</c:v>
                </c:pt>
                <c:pt idx="15">
                  <c:v>1.6423919999999999</c:v>
                </c:pt>
                <c:pt idx="16">
                  <c:v>1.6447680000000002</c:v>
                </c:pt>
                <c:pt idx="17">
                  <c:v>1.6484399999999999</c:v>
                </c:pt>
                <c:pt idx="18">
                  <c:v>1.6431119999999999</c:v>
                </c:pt>
                <c:pt idx="19">
                  <c:v>1.6466399999999999</c:v>
                </c:pt>
                <c:pt idx="20">
                  <c:v>1.64592</c:v>
                </c:pt>
                <c:pt idx="21">
                  <c:v>1.6470720000000001</c:v>
                </c:pt>
                <c:pt idx="22">
                  <c:v>1.6478639999999998</c:v>
                </c:pt>
                <c:pt idx="23">
                  <c:v>1.64232</c:v>
                </c:pt>
                <c:pt idx="24">
                  <c:v>1.6414920000000002</c:v>
                </c:pt>
                <c:pt idx="25">
                  <c:v>1.6410600000000002</c:v>
                </c:pt>
                <c:pt idx="26">
                  <c:v>1.639332</c:v>
                </c:pt>
                <c:pt idx="27">
                  <c:v>1.6351199999999999</c:v>
                </c:pt>
                <c:pt idx="28">
                  <c:v>1.6342200000000002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D9-4A3A-82AD-E91DE67C6D61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4AD9-4A3A-82AD-E91DE67C6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570512"/>
        <c:axId val="685565232"/>
      </c:scatterChart>
      <c:valAx>
        <c:axId val="68557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5565232"/>
        <c:crosses val="autoZero"/>
        <c:crossBetween val="midCat"/>
      </c:valAx>
      <c:valAx>
        <c:axId val="685565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55705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ED3-4009-BB4D-92532C77064A}"/>
              </c:ext>
            </c:extLst>
          </c:dPt>
          <c:dPt>
            <c:idx val="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ED3-4009-BB4D-92532C77064A}"/>
              </c:ext>
            </c:extLst>
          </c:dPt>
          <c:dPt>
            <c:idx val="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ED3-4009-BB4D-92532C77064A}"/>
              </c:ext>
            </c:extLst>
          </c:dPt>
          <c:dPt>
            <c:idx val="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ED3-4009-BB4D-92532C77064A}"/>
              </c:ext>
            </c:extLst>
          </c:dPt>
          <c:dPt>
            <c:idx val="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ED3-4009-BB4D-92532C77064A}"/>
              </c:ext>
            </c:extLst>
          </c:dPt>
          <c:dPt>
            <c:idx val="5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ED3-4009-BB4D-92532C77064A}"/>
              </c:ext>
            </c:extLst>
          </c:dPt>
          <c:dPt>
            <c:idx val="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ED3-4009-BB4D-92532C77064A}"/>
              </c:ext>
            </c:extLst>
          </c:dPt>
          <c:dPt>
            <c:idx val="7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ED3-4009-BB4D-92532C77064A}"/>
              </c:ext>
            </c:extLst>
          </c:dPt>
          <c:dPt>
            <c:idx val="8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ED3-4009-BB4D-92532C77064A}"/>
              </c:ext>
            </c:extLst>
          </c:dPt>
          <c:dPt>
            <c:idx val="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ED3-4009-BB4D-92532C77064A}"/>
              </c:ext>
            </c:extLst>
          </c:dPt>
          <c:dPt>
            <c:idx val="10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ED3-4009-BB4D-92532C77064A}"/>
              </c:ext>
            </c:extLst>
          </c:dPt>
          <c:dPt>
            <c:idx val="1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ED3-4009-BB4D-92532C77064A}"/>
              </c:ext>
            </c:extLst>
          </c:dPt>
          <c:dPt>
            <c:idx val="12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ED3-4009-BB4D-92532C77064A}"/>
              </c:ext>
            </c:extLst>
          </c:dPt>
          <c:dPt>
            <c:idx val="13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ED3-4009-BB4D-92532C77064A}"/>
              </c:ext>
            </c:extLst>
          </c:dPt>
          <c:dPt>
            <c:idx val="14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ED3-4009-BB4D-92532C77064A}"/>
              </c:ext>
            </c:extLst>
          </c:dPt>
          <c:dPt>
            <c:idx val="1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ED3-4009-BB4D-92532C77064A}"/>
              </c:ext>
            </c:extLst>
          </c:dPt>
          <c:dPt>
            <c:idx val="16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ED3-4009-BB4D-92532C77064A}"/>
              </c:ext>
            </c:extLst>
          </c:dPt>
          <c:dPt>
            <c:idx val="17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ED3-4009-BB4D-92532C77064A}"/>
              </c:ext>
            </c:extLst>
          </c:dPt>
          <c:dPt>
            <c:idx val="18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ED3-4009-BB4D-92532C77064A}"/>
              </c:ext>
            </c:extLst>
          </c:dPt>
          <c:dPt>
            <c:idx val="19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0ED3-4009-BB4D-92532C77064A}"/>
              </c:ext>
            </c:extLst>
          </c:dPt>
          <c:dPt>
            <c:idx val="20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ED3-4009-BB4D-92532C77064A}"/>
              </c:ext>
            </c:extLst>
          </c:dPt>
          <c:dPt>
            <c:idx val="21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ED3-4009-BB4D-92532C77064A}"/>
              </c:ext>
            </c:extLst>
          </c:dPt>
          <c:dPt>
            <c:idx val="22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ED3-4009-BB4D-92532C77064A}"/>
              </c:ext>
            </c:extLst>
          </c:dPt>
          <c:dPt>
            <c:idx val="23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ED3-4009-BB4D-92532C77064A}"/>
              </c:ext>
            </c:extLst>
          </c:dPt>
          <c:dPt>
            <c:idx val="24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ED3-4009-BB4D-92532C77064A}"/>
              </c:ext>
            </c:extLst>
          </c:dPt>
          <c:dPt>
            <c:idx val="25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ED3-4009-BB4D-92532C77064A}"/>
              </c:ext>
            </c:extLst>
          </c:dPt>
          <c:dPt>
            <c:idx val="26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ED3-4009-BB4D-92532C77064A}"/>
              </c:ext>
            </c:extLst>
          </c:dPt>
          <c:dPt>
            <c:idx val="27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ED3-4009-BB4D-92532C77064A}"/>
              </c:ext>
            </c:extLst>
          </c:dPt>
          <c:dPt>
            <c:idx val="28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ED3-4009-BB4D-92532C77064A}"/>
              </c:ext>
            </c:extLst>
          </c:dPt>
          <c:dPt>
            <c:idx val="29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ED3-4009-BB4D-92532C77064A}"/>
              </c:ext>
            </c:extLst>
          </c:dPt>
          <c:dPt>
            <c:idx val="3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ED3-4009-BB4D-92532C77064A}"/>
              </c:ext>
            </c:extLst>
          </c:dPt>
          <c:dPt>
            <c:idx val="31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ED3-4009-BB4D-92532C77064A}"/>
              </c:ext>
            </c:extLst>
          </c:dPt>
          <c:dPt>
            <c:idx val="32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ED3-4009-BB4D-92532C77064A}"/>
              </c:ext>
            </c:extLst>
          </c:dPt>
          <c:dPt>
            <c:idx val="33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ED3-4009-BB4D-92532C77064A}"/>
              </c:ext>
            </c:extLst>
          </c:dPt>
          <c:dPt>
            <c:idx val="34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ED3-4009-BB4D-92532C77064A}"/>
              </c:ext>
            </c:extLst>
          </c:dPt>
          <c:dPt>
            <c:idx val="35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ED3-4009-BB4D-92532C77064A}"/>
              </c:ext>
            </c:extLst>
          </c:dPt>
          <c:dPt>
            <c:idx val="36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ED3-4009-BB4D-92532C77064A}"/>
              </c:ext>
            </c:extLst>
          </c:dPt>
          <c:dPt>
            <c:idx val="37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ED3-4009-BB4D-92532C77064A}"/>
              </c:ext>
            </c:extLst>
          </c:dPt>
          <c:dPt>
            <c:idx val="38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ED3-4009-BB4D-92532C77064A}"/>
              </c:ext>
            </c:extLst>
          </c:dPt>
          <c:dPt>
            <c:idx val="39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ED3-4009-BB4D-92532C77064A}"/>
              </c:ext>
            </c:extLst>
          </c:dPt>
          <c:dPt>
            <c:idx val="40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0ED3-4009-BB4D-92532C77064A}"/>
              </c:ext>
            </c:extLst>
          </c:dPt>
          <c:dPt>
            <c:idx val="41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0ED3-4009-BB4D-92532C77064A}"/>
              </c:ext>
            </c:extLst>
          </c:dPt>
          <c:dPt>
            <c:idx val="42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0ED3-4009-BB4D-92532C77064A}"/>
              </c:ext>
            </c:extLst>
          </c:dPt>
          <c:dPt>
            <c:idx val="43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0ED3-4009-BB4D-92532C77064A}"/>
              </c:ext>
            </c:extLst>
          </c:dPt>
          <c:dPt>
            <c:idx val="44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0ED3-4009-BB4D-92532C77064A}"/>
              </c:ext>
            </c:extLst>
          </c:dPt>
          <c:dPt>
            <c:idx val="45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0ED3-4009-BB4D-92532C77064A}"/>
              </c:ext>
            </c:extLst>
          </c:dPt>
          <c:dPt>
            <c:idx val="4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0ED3-4009-BB4D-92532C77064A}"/>
              </c:ext>
            </c:extLst>
          </c:dPt>
          <c:dPt>
            <c:idx val="4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0ED3-4009-BB4D-92532C77064A}"/>
              </c:ext>
            </c:extLst>
          </c:dPt>
          <c:dPt>
            <c:idx val="48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0ED3-4009-BB4D-92532C77064A}"/>
              </c:ext>
            </c:extLst>
          </c:dPt>
          <c:dPt>
            <c:idx val="49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0ED3-4009-BB4D-92532C77064A}"/>
              </c:ext>
            </c:extLst>
          </c:dPt>
          <c:dPt>
            <c:idx val="50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0ED3-4009-BB4D-92532C77064A}"/>
              </c:ext>
            </c:extLst>
          </c:dPt>
          <c:dPt>
            <c:idx val="51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0ED3-4009-BB4D-92532C77064A}"/>
              </c:ext>
            </c:extLst>
          </c:dPt>
          <c:dPt>
            <c:idx val="52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0ED3-4009-BB4D-92532C77064A}"/>
              </c:ext>
            </c:extLst>
          </c:dPt>
          <c:dPt>
            <c:idx val="53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0ED3-4009-BB4D-92532C77064A}"/>
              </c:ext>
            </c:extLst>
          </c:dPt>
          <c:dPt>
            <c:idx val="54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0ED3-4009-BB4D-92532C77064A}"/>
              </c:ext>
            </c:extLst>
          </c:dPt>
          <c:dPt>
            <c:idx val="55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0ED3-4009-BB4D-92532C77064A}"/>
              </c:ext>
            </c:extLst>
          </c:dPt>
          <c:dPt>
            <c:idx val="56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0ED3-4009-BB4D-92532C77064A}"/>
              </c:ext>
            </c:extLst>
          </c:dPt>
          <c:dPt>
            <c:idx val="57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0ED3-4009-BB4D-92532C77064A}"/>
              </c:ext>
            </c:extLst>
          </c:dPt>
          <c:dPt>
            <c:idx val="58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0ED3-4009-BB4D-92532C77064A}"/>
              </c:ext>
            </c:extLst>
          </c:dPt>
          <c:dPt>
            <c:idx val="59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0ED3-4009-BB4D-92532C77064A}"/>
              </c:ext>
            </c:extLst>
          </c:dPt>
          <c:dPt>
            <c:idx val="6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0ED3-4009-BB4D-92532C77064A}"/>
              </c:ext>
            </c:extLst>
          </c:dPt>
          <c:dPt>
            <c:idx val="61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0ED3-4009-BB4D-92532C77064A}"/>
              </c:ext>
            </c:extLst>
          </c:dPt>
          <c:dPt>
            <c:idx val="62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0ED3-4009-BB4D-92532C77064A}"/>
              </c:ext>
            </c:extLst>
          </c:dPt>
          <c:dPt>
            <c:idx val="63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0ED3-4009-BB4D-92532C77064A}"/>
              </c:ext>
            </c:extLst>
          </c:dPt>
          <c:dPt>
            <c:idx val="64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0ED3-4009-BB4D-92532C77064A}"/>
              </c:ext>
            </c:extLst>
          </c:dPt>
          <c:dPt>
            <c:idx val="65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0ED3-4009-BB4D-92532C77064A}"/>
              </c:ext>
            </c:extLst>
          </c:dPt>
          <c:dPt>
            <c:idx val="66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0ED3-4009-BB4D-92532C77064A}"/>
              </c:ext>
            </c:extLst>
          </c:dPt>
          <c:dPt>
            <c:idx val="6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0ED3-4009-BB4D-92532C77064A}"/>
              </c:ext>
            </c:extLst>
          </c:dPt>
          <c:dPt>
            <c:idx val="68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0ED3-4009-BB4D-92532C77064A}"/>
              </c:ext>
            </c:extLst>
          </c:dPt>
          <c:dPt>
            <c:idx val="69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0ED3-4009-BB4D-92532C77064A}"/>
              </c:ext>
            </c:extLst>
          </c:dPt>
          <c:dPt>
            <c:idx val="70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0ED3-4009-BB4D-92532C77064A}"/>
              </c:ext>
            </c:extLst>
          </c:dPt>
          <c:dPt>
            <c:idx val="71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0ED3-4009-BB4D-92532C77064A}"/>
              </c:ext>
            </c:extLst>
          </c:dPt>
          <c:dPt>
            <c:idx val="7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0ED3-4009-BB4D-92532C77064A}"/>
              </c:ext>
            </c:extLst>
          </c:dPt>
          <c:dPt>
            <c:idx val="73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0ED3-4009-BB4D-92532C77064A}"/>
              </c:ext>
            </c:extLst>
          </c:dPt>
          <c:dPt>
            <c:idx val="7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0ED3-4009-BB4D-92532C77064A}"/>
              </c:ext>
            </c:extLst>
          </c:dPt>
          <c:dPt>
            <c:idx val="7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0ED3-4009-BB4D-92532C77064A}"/>
              </c:ext>
            </c:extLst>
          </c:dPt>
          <c:dPt>
            <c:idx val="76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0ED3-4009-BB4D-92532C77064A}"/>
              </c:ext>
            </c:extLst>
          </c:dPt>
          <c:dPt>
            <c:idx val="77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0ED3-4009-BB4D-92532C77064A}"/>
              </c:ext>
            </c:extLst>
          </c:dPt>
          <c:dPt>
            <c:idx val="78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0ED3-4009-BB4D-92532C77064A}"/>
              </c:ext>
            </c:extLst>
          </c:dPt>
          <c:dPt>
            <c:idx val="79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0ED3-4009-BB4D-92532C77064A}"/>
              </c:ext>
            </c:extLst>
          </c:dPt>
          <c:dPt>
            <c:idx val="80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0ED3-4009-BB4D-92532C77064A}"/>
              </c:ext>
            </c:extLst>
          </c:dPt>
          <c:dPt>
            <c:idx val="8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0ED3-4009-BB4D-92532C77064A}"/>
              </c:ext>
            </c:extLst>
          </c:dPt>
          <c:dPt>
            <c:idx val="82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0ED3-4009-BB4D-92532C77064A}"/>
              </c:ext>
            </c:extLst>
          </c:dPt>
          <c:dPt>
            <c:idx val="8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0ED3-4009-BB4D-92532C77064A}"/>
              </c:ext>
            </c:extLst>
          </c:dPt>
          <c:dPt>
            <c:idx val="84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0ED3-4009-BB4D-92532C77064A}"/>
              </c:ext>
            </c:extLst>
          </c:dPt>
          <c:dPt>
            <c:idx val="85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0ED3-4009-BB4D-92532C77064A}"/>
              </c:ext>
            </c:extLst>
          </c:dPt>
          <c:dPt>
            <c:idx val="86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0ED3-4009-BB4D-92532C77064A}"/>
              </c:ext>
            </c:extLst>
          </c:dPt>
          <c:dPt>
            <c:idx val="87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0ED3-4009-BB4D-92532C77064A}"/>
              </c:ext>
            </c:extLst>
          </c:dPt>
          <c:dPt>
            <c:idx val="8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0ED3-4009-BB4D-92532C77064A}"/>
              </c:ext>
            </c:extLst>
          </c:dPt>
          <c:dPt>
            <c:idx val="89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0ED3-4009-BB4D-92532C77064A}"/>
              </c:ext>
            </c:extLst>
          </c:dPt>
          <c:dPt>
            <c:idx val="9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0ED3-4009-BB4D-92532C77064A}"/>
              </c:ext>
            </c:extLst>
          </c:dPt>
          <c:dPt>
            <c:idx val="9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0ED3-4009-BB4D-92532C77064A}"/>
              </c:ext>
            </c:extLst>
          </c:dPt>
          <c:dPt>
            <c:idx val="9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0ED3-4009-BB4D-92532C77064A}"/>
              </c:ext>
            </c:extLst>
          </c:dPt>
          <c:dPt>
            <c:idx val="9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0ED3-4009-BB4D-92532C77064A}"/>
              </c:ext>
            </c:extLst>
          </c:dPt>
          <c:dPt>
            <c:idx val="9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0ED3-4009-BB4D-92532C77064A}"/>
              </c:ext>
            </c:extLst>
          </c:dPt>
          <c:dPt>
            <c:idx val="9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0ED3-4009-BB4D-92532C77064A}"/>
              </c:ext>
            </c:extLst>
          </c:dPt>
          <c:dPt>
            <c:idx val="9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0ED3-4009-BB4D-92532C77064A}"/>
              </c:ext>
            </c:extLst>
          </c:dPt>
          <c:dPt>
            <c:idx val="9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0ED3-4009-BB4D-92532C77064A}"/>
              </c:ext>
            </c:extLst>
          </c:dPt>
          <c:dPt>
            <c:idx val="9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0ED3-4009-BB4D-92532C77064A}"/>
              </c:ext>
            </c:extLst>
          </c:dPt>
          <c:dPt>
            <c:idx val="99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0ED3-4009-BB4D-92532C77064A}"/>
              </c:ext>
            </c:extLst>
          </c:dPt>
          <c:dPt>
            <c:idx val="10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0ED3-4009-BB4D-92532C77064A}"/>
              </c:ext>
            </c:extLst>
          </c:dPt>
          <c:dPt>
            <c:idx val="10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0ED3-4009-BB4D-92532C77064A}"/>
              </c:ext>
            </c:extLst>
          </c:dPt>
          <c:dPt>
            <c:idx val="10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0ED3-4009-BB4D-92532C77064A}"/>
              </c:ext>
            </c:extLst>
          </c:dPt>
          <c:dPt>
            <c:idx val="10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0ED3-4009-BB4D-92532C77064A}"/>
              </c:ext>
            </c:extLst>
          </c:dPt>
          <c:dPt>
            <c:idx val="104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0ED3-4009-BB4D-92532C77064A}"/>
              </c:ext>
            </c:extLst>
          </c:dPt>
          <c:dPt>
            <c:idx val="10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0ED3-4009-BB4D-92532C77064A}"/>
              </c:ext>
            </c:extLst>
          </c:dPt>
          <c:dPt>
            <c:idx val="10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0ED3-4009-BB4D-92532C77064A}"/>
              </c:ext>
            </c:extLst>
          </c:dPt>
          <c:dPt>
            <c:idx val="107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0ED3-4009-BB4D-92532C77064A}"/>
              </c:ext>
            </c:extLst>
          </c:dPt>
          <c:dPt>
            <c:idx val="10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0ED3-4009-BB4D-92532C77064A}"/>
              </c:ext>
            </c:extLst>
          </c:dPt>
          <c:dPt>
            <c:idx val="109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0ED3-4009-BB4D-92532C77064A}"/>
              </c:ext>
            </c:extLst>
          </c:dPt>
          <c:dPt>
            <c:idx val="11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0ED3-4009-BB4D-92532C77064A}"/>
              </c:ext>
            </c:extLst>
          </c:dPt>
          <c:dPt>
            <c:idx val="111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0ED3-4009-BB4D-92532C77064A}"/>
              </c:ext>
            </c:extLst>
          </c:dPt>
          <c:dPt>
            <c:idx val="112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0ED3-4009-BB4D-92532C77064A}"/>
              </c:ext>
            </c:extLst>
          </c:dPt>
          <c:dPt>
            <c:idx val="113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0ED3-4009-BB4D-92532C77064A}"/>
              </c:ext>
            </c:extLst>
          </c:dPt>
          <c:dPt>
            <c:idx val="114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0ED3-4009-BB4D-92532C77064A}"/>
              </c:ext>
            </c:extLst>
          </c:dPt>
          <c:dPt>
            <c:idx val="115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0ED3-4009-BB4D-92532C77064A}"/>
              </c:ext>
            </c:extLst>
          </c:dPt>
          <c:dPt>
            <c:idx val="116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0ED3-4009-BB4D-92532C77064A}"/>
              </c:ext>
            </c:extLst>
          </c:dPt>
          <c:dPt>
            <c:idx val="117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0ED3-4009-BB4D-92532C77064A}"/>
              </c:ext>
            </c:extLst>
          </c:dPt>
          <c:dPt>
            <c:idx val="118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0ED3-4009-BB4D-92532C77064A}"/>
              </c:ext>
            </c:extLst>
          </c:dPt>
          <c:dPt>
            <c:idx val="11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0ED3-4009-BB4D-92532C77064A}"/>
              </c:ext>
            </c:extLst>
          </c:dPt>
          <c:dPt>
            <c:idx val="120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0ED3-4009-BB4D-92532C77064A}"/>
              </c:ext>
            </c:extLst>
          </c:dPt>
          <c:dPt>
            <c:idx val="121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0ED3-4009-BB4D-92532C77064A}"/>
              </c:ext>
            </c:extLst>
          </c:dPt>
          <c:dPt>
            <c:idx val="122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0ED3-4009-BB4D-92532C77064A}"/>
              </c:ext>
            </c:extLst>
          </c:dPt>
          <c:dPt>
            <c:idx val="123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0ED3-4009-BB4D-92532C77064A}"/>
              </c:ext>
            </c:extLst>
          </c:dPt>
          <c:dPt>
            <c:idx val="124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0ED3-4009-BB4D-92532C77064A}"/>
              </c:ext>
            </c:extLst>
          </c:dPt>
          <c:dPt>
            <c:idx val="12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0ED3-4009-BB4D-92532C77064A}"/>
              </c:ext>
            </c:extLst>
          </c:dPt>
          <c:dPt>
            <c:idx val="126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0ED3-4009-BB4D-92532C77064A}"/>
              </c:ext>
            </c:extLst>
          </c:dPt>
          <c:dPt>
            <c:idx val="127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0ED3-4009-BB4D-92532C77064A}"/>
              </c:ext>
            </c:extLst>
          </c:dPt>
          <c:dPt>
            <c:idx val="128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0ED3-4009-BB4D-92532C77064A}"/>
              </c:ext>
            </c:extLst>
          </c:dPt>
          <c:dPt>
            <c:idx val="129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0ED3-4009-BB4D-92532C77064A}"/>
              </c:ext>
            </c:extLst>
          </c:dPt>
          <c:dPt>
            <c:idx val="130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0ED3-4009-BB4D-92532C77064A}"/>
              </c:ext>
            </c:extLst>
          </c:dPt>
          <c:dPt>
            <c:idx val="13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0ED3-4009-BB4D-92532C77064A}"/>
              </c:ext>
            </c:extLst>
          </c:dPt>
          <c:dPt>
            <c:idx val="132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0ED3-4009-BB4D-92532C77064A}"/>
              </c:ext>
            </c:extLst>
          </c:dPt>
          <c:dPt>
            <c:idx val="133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0ED3-4009-BB4D-92532C77064A}"/>
              </c:ext>
            </c:extLst>
          </c:dPt>
          <c:dPt>
            <c:idx val="13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0ED3-4009-BB4D-92532C77064A}"/>
              </c:ext>
            </c:extLst>
          </c:dPt>
          <c:dPt>
            <c:idx val="135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0ED3-4009-BB4D-92532C77064A}"/>
              </c:ext>
            </c:extLst>
          </c:dPt>
          <c:dPt>
            <c:idx val="13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0ED3-4009-BB4D-92532C77064A}"/>
              </c:ext>
            </c:extLst>
          </c:dPt>
          <c:dPt>
            <c:idx val="137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0ED3-4009-BB4D-92532C77064A}"/>
              </c:ext>
            </c:extLst>
          </c:dPt>
          <c:dPt>
            <c:idx val="138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0ED3-4009-BB4D-92532C77064A}"/>
              </c:ext>
            </c:extLst>
          </c:dPt>
          <c:dPt>
            <c:idx val="13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0ED3-4009-BB4D-92532C77064A}"/>
              </c:ext>
            </c:extLst>
          </c:dPt>
          <c:dPt>
            <c:idx val="140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0ED3-4009-BB4D-92532C77064A}"/>
              </c:ext>
            </c:extLst>
          </c:dPt>
          <c:dPt>
            <c:idx val="14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0ED3-4009-BB4D-92532C77064A}"/>
              </c:ext>
            </c:extLst>
          </c:dPt>
          <c:dPt>
            <c:idx val="142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0ED3-4009-BB4D-92532C77064A}"/>
              </c:ext>
            </c:extLst>
          </c:dPt>
          <c:dPt>
            <c:idx val="143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0ED3-4009-BB4D-92532C77064A}"/>
              </c:ext>
            </c:extLst>
          </c:dPt>
          <c:dPt>
            <c:idx val="14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0ED3-4009-BB4D-92532C77064A}"/>
              </c:ext>
            </c:extLst>
          </c:dPt>
          <c:dPt>
            <c:idx val="145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0ED3-4009-BB4D-92532C77064A}"/>
              </c:ext>
            </c:extLst>
          </c:dPt>
          <c:dPt>
            <c:idx val="146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0ED3-4009-BB4D-92532C77064A}"/>
              </c:ext>
            </c:extLst>
          </c:dPt>
          <c:dPt>
            <c:idx val="14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0ED3-4009-BB4D-92532C77064A}"/>
              </c:ext>
            </c:extLst>
          </c:dPt>
          <c:dPt>
            <c:idx val="14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0ED3-4009-BB4D-92532C77064A}"/>
              </c:ext>
            </c:extLst>
          </c:dPt>
          <c:dPt>
            <c:idx val="14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0ED3-4009-BB4D-92532C77064A}"/>
              </c:ext>
            </c:extLst>
          </c:dPt>
          <c:dPt>
            <c:idx val="15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0ED3-4009-BB4D-92532C77064A}"/>
              </c:ext>
            </c:extLst>
          </c:dPt>
          <c:dPt>
            <c:idx val="15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0ED3-4009-BB4D-92532C77064A}"/>
              </c:ext>
            </c:extLst>
          </c:dPt>
          <c:dPt>
            <c:idx val="152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0ED3-4009-BB4D-92532C77064A}"/>
              </c:ext>
            </c:extLst>
          </c:dPt>
          <c:dPt>
            <c:idx val="15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0ED3-4009-BB4D-92532C77064A}"/>
              </c:ext>
            </c:extLst>
          </c:dPt>
          <c:dPt>
            <c:idx val="15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0ED3-4009-BB4D-92532C77064A}"/>
              </c:ext>
            </c:extLst>
          </c:dPt>
          <c:dPt>
            <c:idx val="15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0ED3-4009-BB4D-92532C77064A}"/>
              </c:ext>
            </c:extLst>
          </c:dPt>
          <c:dPt>
            <c:idx val="15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0ED3-4009-BB4D-92532C77064A}"/>
              </c:ext>
            </c:extLst>
          </c:dPt>
          <c:dPt>
            <c:idx val="15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0ED3-4009-BB4D-92532C77064A}"/>
              </c:ext>
            </c:extLst>
          </c:dPt>
          <c:dPt>
            <c:idx val="15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0ED3-4009-BB4D-92532C77064A}"/>
              </c:ext>
            </c:extLst>
          </c:dPt>
          <c:dPt>
            <c:idx val="15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0ED3-4009-BB4D-92532C77064A}"/>
              </c:ext>
            </c:extLst>
          </c:dPt>
          <c:dPt>
            <c:idx val="160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0ED3-4009-BB4D-92532C77064A}"/>
              </c:ext>
            </c:extLst>
          </c:dPt>
          <c:dPt>
            <c:idx val="16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0ED3-4009-BB4D-92532C77064A}"/>
              </c:ext>
            </c:extLst>
          </c:dPt>
          <c:dPt>
            <c:idx val="16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0ED3-4009-BB4D-92532C77064A}"/>
              </c:ext>
            </c:extLst>
          </c:dPt>
          <c:dPt>
            <c:idx val="16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0ED3-4009-BB4D-92532C77064A}"/>
              </c:ext>
            </c:extLst>
          </c:dPt>
          <c:dPt>
            <c:idx val="164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0ED3-4009-BB4D-92532C77064A}"/>
              </c:ext>
            </c:extLst>
          </c:dPt>
          <c:dPt>
            <c:idx val="165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0ED3-4009-BB4D-92532C77064A}"/>
              </c:ext>
            </c:extLst>
          </c:dPt>
          <c:dPt>
            <c:idx val="166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0ED3-4009-BB4D-92532C77064A}"/>
              </c:ext>
            </c:extLst>
          </c:dPt>
          <c:dPt>
            <c:idx val="167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0ED3-4009-BB4D-92532C77064A}"/>
              </c:ext>
            </c:extLst>
          </c:dPt>
          <c:dPt>
            <c:idx val="168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0ED3-4009-BB4D-92532C77064A}"/>
              </c:ext>
            </c:extLst>
          </c:dPt>
          <c:dPt>
            <c:idx val="169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0ED3-4009-BB4D-92532C77064A}"/>
              </c:ext>
            </c:extLst>
          </c:dPt>
          <c:dPt>
            <c:idx val="17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0ED3-4009-BB4D-92532C77064A}"/>
              </c:ext>
            </c:extLst>
          </c:dPt>
          <c:dPt>
            <c:idx val="171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0ED3-4009-BB4D-92532C77064A}"/>
              </c:ext>
            </c:extLst>
          </c:dPt>
          <c:dPt>
            <c:idx val="172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0ED3-4009-BB4D-92532C77064A}"/>
              </c:ext>
            </c:extLst>
          </c:dPt>
          <c:dPt>
            <c:idx val="173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0ED3-4009-BB4D-92532C77064A}"/>
              </c:ext>
            </c:extLst>
          </c:dPt>
          <c:dPt>
            <c:idx val="174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0ED3-4009-BB4D-92532C77064A}"/>
              </c:ext>
            </c:extLst>
          </c:dPt>
          <c:dPt>
            <c:idx val="175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0ED3-4009-BB4D-92532C77064A}"/>
              </c:ext>
            </c:extLst>
          </c:dPt>
          <c:dPt>
            <c:idx val="176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0ED3-4009-BB4D-92532C77064A}"/>
              </c:ext>
            </c:extLst>
          </c:dPt>
          <c:dPt>
            <c:idx val="177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0ED3-4009-BB4D-92532C77064A}"/>
              </c:ext>
            </c:extLst>
          </c:dPt>
          <c:dPt>
            <c:idx val="178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0ED3-4009-BB4D-92532C77064A}"/>
              </c:ext>
            </c:extLst>
          </c:dPt>
          <c:dPt>
            <c:idx val="179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0ED3-4009-BB4D-92532C77064A}"/>
              </c:ext>
            </c:extLst>
          </c:dPt>
          <c:dPt>
            <c:idx val="180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0ED3-4009-BB4D-92532C77064A}"/>
              </c:ext>
            </c:extLst>
          </c:dPt>
          <c:dPt>
            <c:idx val="181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0ED3-4009-BB4D-92532C77064A}"/>
              </c:ext>
            </c:extLst>
          </c:dPt>
          <c:dPt>
            <c:idx val="18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0ED3-4009-BB4D-92532C77064A}"/>
              </c:ext>
            </c:extLst>
          </c:dPt>
          <c:dPt>
            <c:idx val="183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0ED3-4009-BB4D-92532C77064A}"/>
              </c:ext>
            </c:extLst>
          </c:dPt>
          <c:dPt>
            <c:idx val="18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0ED3-4009-BB4D-92532C77064A}"/>
              </c:ext>
            </c:extLst>
          </c:dPt>
          <c:dPt>
            <c:idx val="185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0ED3-4009-BB4D-92532C77064A}"/>
              </c:ext>
            </c:extLst>
          </c:dPt>
          <c:dPt>
            <c:idx val="18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0ED3-4009-BB4D-92532C77064A}"/>
              </c:ext>
            </c:extLst>
          </c:dPt>
          <c:dPt>
            <c:idx val="18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0ED3-4009-BB4D-92532C77064A}"/>
              </c:ext>
            </c:extLst>
          </c:dPt>
          <c:dPt>
            <c:idx val="18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0ED3-4009-BB4D-92532C77064A}"/>
              </c:ext>
            </c:extLst>
          </c:dPt>
          <c:dPt>
            <c:idx val="189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0ED3-4009-BB4D-92532C77064A}"/>
              </c:ext>
            </c:extLst>
          </c:dPt>
          <c:dPt>
            <c:idx val="19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0ED3-4009-BB4D-92532C77064A}"/>
              </c:ext>
            </c:extLst>
          </c:dPt>
          <c:dPt>
            <c:idx val="19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0ED3-4009-BB4D-92532C77064A}"/>
              </c:ext>
            </c:extLst>
          </c:dPt>
          <c:dPt>
            <c:idx val="19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0ED3-4009-BB4D-92532C77064A}"/>
              </c:ext>
            </c:extLst>
          </c:dPt>
          <c:dPt>
            <c:idx val="19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0ED3-4009-BB4D-92532C77064A}"/>
              </c:ext>
            </c:extLst>
          </c:dPt>
          <c:dPt>
            <c:idx val="19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0ED3-4009-BB4D-92532C77064A}"/>
              </c:ext>
            </c:extLst>
          </c:dPt>
          <c:dPt>
            <c:idx val="195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0ED3-4009-BB4D-92532C77064A}"/>
              </c:ext>
            </c:extLst>
          </c:dPt>
          <c:dPt>
            <c:idx val="19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0ED3-4009-BB4D-92532C77064A}"/>
              </c:ext>
            </c:extLst>
          </c:dPt>
          <c:dPt>
            <c:idx val="19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0ED3-4009-BB4D-92532C77064A}"/>
              </c:ext>
            </c:extLst>
          </c:dPt>
          <c:dPt>
            <c:idx val="198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0ED3-4009-BB4D-92532C77064A}"/>
              </c:ext>
            </c:extLst>
          </c:dPt>
          <c:dPt>
            <c:idx val="19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0ED3-4009-BB4D-92532C77064A}"/>
              </c:ext>
            </c:extLst>
          </c:dPt>
          <c:dPt>
            <c:idx val="20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0ED3-4009-BB4D-92532C77064A}"/>
              </c:ext>
            </c:extLst>
          </c:dPt>
          <c:dPt>
            <c:idx val="20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0ED3-4009-BB4D-92532C77064A}"/>
              </c:ext>
            </c:extLst>
          </c:dPt>
          <c:dPt>
            <c:idx val="20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0ED3-4009-BB4D-92532C77064A}"/>
              </c:ext>
            </c:extLst>
          </c:dPt>
          <c:dPt>
            <c:idx val="203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0ED3-4009-BB4D-92532C77064A}"/>
              </c:ext>
            </c:extLst>
          </c:dPt>
          <c:dPt>
            <c:idx val="20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0ED3-4009-BB4D-92532C77064A}"/>
              </c:ext>
            </c:extLst>
          </c:dPt>
          <c:dPt>
            <c:idx val="205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0ED3-4009-BB4D-92532C77064A}"/>
              </c:ext>
            </c:extLst>
          </c:dPt>
          <c:dPt>
            <c:idx val="206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0ED3-4009-BB4D-92532C77064A}"/>
              </c:ext>
            </c:extLst>
          </c:dPt>
          <c:dPt>
            <c:idx val="207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0ED3-4009-BB4D-92532C77064A}"/>
              </c:ext>
            </c:extLst>
          </c:dPt>
          <c:dPt>
            <c:idx val="20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0ED3-4009-BB4D-92532C77064A}"/>
              </c:ext>
            </c:extLst>
          </c:dPt>
          <c:dPt>
            <c:idx val="20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0ED3-4009-BB4D-92532C77064A}"/>
              </c:ext>
            </c:extLst>
          </c:dPt>
          <c:dPt>
            <c:idx val="210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0ED3-4009-BB4D-92532C77064A}"/>
              </c:ext>
            </c:extLst>
          </c:dPt>
          <c:dPt>
            <c:idx val="211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0ED3-4009-BB4D-92532C77064A}"/>
              </c:ext>
            </c:extLst>
          </c:dPt>
          <c:dPt>
            <c:idx val="212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0ED3-4009-BB4D-92532C77064A}"/>
              </c:ext>
            </c:extLst>
          </c:dPt>
          <c:dPt>
            <c:idx val="213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0ED3-4009-BB4D-92532C77064A}"/>
              </c:ext>
            </c:extLst>
          </c:dPt>
          <c:dPt>
            <c:idx val="214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0ED3-4009-BB4D-92532C77064A}"/>
              </c:ext>
            </c:extLst>
          </c:dPt>
          <c:dPt>
            <c:idx val="21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0ED3-4009-BB4D-92532C77064A}"/>
              </c:ext>
            </c:extLst>
          </c:dPt>
          <c:dPt>
            <c:idx val="21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0ED3-4009-BB4D-92532C77064A}"/>
              </c:ext>
            </c:extLst>
          </c:dPt>
          <c:dPt>
            <c:idx val="217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0ED3-4009-BB4D-92532C77064A}"/>
              </c:ext>
            </c:extLst>
          </c:dPt>
          <c:dPt>
            <c:idx val="218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0ED3-4009-BB4D-92532C77064A}"/>
              </c:ext>
            </c:extLst>
          </c:dPt>
          <c:dPt>
            <c:idx val="219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0ED3-4009-BB4D-92532C77064A}"/>
              </c:ext>
            </c:extLst>
          </c:dPt>
          <c:dPt>
            <c:idx val="22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0ED3-4009-BB4D-92532C77064A}"/>
              </c:ext>
            </c:extLst>
          </c:dPt>
          <c:dPt>
            <c:idx val="221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0ED3-4009-BB4D-92532C77064A}"/>
              </c:ext>
            </c:extLst>
          </c:dPt>
          <c:dPt>
            <c:idx val="22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0ED3-4009-BB4D-92532C77064A}"/>
              </c:ext>
            </c:extLst>
          </c:dPt>
          <c:dPt>
            <c:idx val="223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0ED3-4009-BB4D-92532C77064A}"/>
              </c:ext>
            </c:extLst>
          </c:dPt>
          <c:dPt>
            <c:idx val="224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0ED3-4009-BB4D-92532C77064A}"/>
              </c:ext>
            </c:extLst>
          </c:dPt>
          <c:dPt>
            <c:idx val="225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0ED3-4009-BB4D-92532C77064A}"/>
              </c:ext>
            </c:extLst>
          </c:dPt>
          <c:dPt>
            <c:idx val="22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0ED3-4009-BB4D-92532C77064A}"/>
              </c:ext>
            </c:extLst>
          </c:dPt>
          <c:dPt>
            <c:idx val="227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0ED3-4009-BB4D-92532C77064A}"/>
              </c:ext>
            </c:extLst>
          </c:dPt>
          <c:dPt>
            <c:idx val="228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0ED3-4009-BB4D-92532C77064A}"/>
              </c:ext>
            </c:extLst>
          </c:dPt>
          <c:dPt>
            <c:idx val="22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0ED3-4009-BB4D-92532C77064A}"/>
              </c:ext>
            </c:extLst>
          </c:dPt>
          <c:dPt>
            <c:idx val="23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0ED3-4009-BB4D-92532C77064A}"/>
              </c:ext>
            </c:extLst>
          </c:dPt>
          <c:dPt>
            <c:idx val="23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0ED3-4009-BB4D-92532C77064A}"/>
              </c:ext>
            </c:extLst>
          </c:dPt>
          <c:dPt>
            <c:idx val="23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0ED3-4009-BB4D-92532C77064A}"/>
              </c:ext>
            </c:extLst>
          </c:dPt>
          <c:dPt>
            <c:idx val="233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0ED3-4009-BB4D-92532C77064A}"/>
              </c:ext>
            </c:extLst>
          </c:dPt>
          <c:dPt>
            <c:idx val="234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0ED3-4009-BB4D-92532C77064A}"/>
              </c:ext>
            </c:extLst>
          </c:dPt>
          <c:dPt>
            <c:idx val="235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0ED3-4009-BB4D-92532C77064A}"/>
              </c:ext>
            </c:extLst>
          </c:dPt>
          <c:dPt>
            <c:idx val="236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0ED3-4009-BB4D-92532C77064A}"/>
              </c:ext>
            </c:extLst>
          </c:dPt>
          <c:dPt>
            <c:idx val="23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0ED3-4009-BB4D-92532C77064A}"/>
              </c:ext>
            </c:extLst>
          </c:dPt>
          <c:dPt>
            <c:idx val="238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0ED3-4009-BB4D-92532C77064A}"/>
              </c:ext>
            </c:extLst>
          </c:dPt>
          <c:dPt>
            <c:idx val="23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0ED3-4009-BB4D-92532C77064A}"/>
              </c:ext>
            </c:extLst>
          </c:dPt>
          <c:dPt>
            <c:idx val="240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0ED3-4009-BB4D-92532C77064A}"/>
              </c:ext>
            </c:extLst>
          </c:dPt>
          <c:dPt>
            <c:idx val="24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0ED3-4009-BB4D-92532C77064A}"/>
              </c:ext>
            </c:extLst>
          </c:dPt>
          <c:dPt>
            <c:idx val="242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0ED3-4009-BB4D-92532C77064A}"/>
              </c:ext>
            </c:extLst>
          </c:dPt>
          <c:dPt>
            <c:idx val="243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0ED3-4009-BB4D-92532C77064A}"/>
              </c:ext>
            </c:extLst>
          </c:dPt>
          <c:dPt>
            <c:idx val="244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0ED3-4009-BB4D-92532C77064A}"/>
              </c:ext>
            </c:extLst>
          </c:dPt>
          <c:dPt>
            <c:idx val="245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0ED3-4009-BB4D-92532C77064A}"/>
              </c:ext>
            </c:extLst>
          </c:dPt>
          <c:dPt>
            <c:idx val="246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0ED3-4009-BB4D-92532C77064A}"/>
              </c:ext>
            </c:extLst>
          </c:dPt>
          <c:dPt>
            <c:idx val="24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0ED3-4009-BB4D-92532C77064A}"/>
              </c:ext>
            </c:extLst>
          </c:dPt>
          <c:dPt>
            <c:idx val="248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0ED3-4009-BB4D-92532C77064A}"/>
              </c:ext>
            </c:extLst>
          </c:dPt>
          <c:dPt>
            <c:idx val="249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0ED3-4009-BB4D-92532C77064A}"/>
              </c:ext>
            </c:extLst>
          </c:dPt>
          <c:dPt>
            <c:idx val="250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0ED3-4009-BB4D-92532C77064A}"/>
              </c:ext>
            </c:extLst>
          </c:dPt>
          <c:dPt>
            <c:idx val="251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0ED3-4009-BB4D-92532C77064A}"/>
              </c:ext>
            </c:extLst>
          </c:dPt>
          <c:dPt>
            <c:idx val="252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0ED3-4009-BB4D-92532C77064A}"/>
              </c:ext>
            </c:extLst>
          </c:dPt>
          <c:dPt>
            <c:idx val="253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0ED3-4009-BB4D-92532C77064A}"/>
              </c:ext>
            </c:extLst>
          </c:dPt>
          <c:dPt>
            <c:idx val="254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0ED3-4009-BB4D-92532C77064A}"/>
              </c:ext>
            </c:extLst>
          </c:dPt>
          <c:dPt>
            <c:idx val="255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0ED3-4009-BB4D-92532C77064A}"/>
              </c:ext>
            </c:extLst>
          </c:dPt>
          <c:dPt>
            <c:idx val="256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0ED3-4009-BB4D-92532C77064A}"/>
              </c:ext>
            </c:extLst>
          </c:dPt>
          <c:dPt>
            <c:idx val="25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0ED3-4009-BB4D-92532C77064A}"/>
              </c:ext>
            </c:extLst>
          </c:dPt>
          <c:dPt>
            <c:idx val="258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0ED3-4009-BB4D-92532C77064A}"/>
              </c:ext>
            </c:extLst>
          </c:dPt>
          <c:dPt>
            <c:idx val="259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0ED3-4009-BB4D-92532C77064A}"/>
              </c:ext>
            </c:extLst>
          </c:dPt>
          <c:dPt>
            <c:idx val="260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0ED3-4009-BB4D-92532C77064A}"/>
              </c:ext>
            </c:extLst>
          </c:dPt>
          <c:dPt>
            <c:idx val="261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0ED3-4009-BB4D-92532C77064A}"/>
              </c:ext>
            </c:extLst>
          </c:dPt>
          <c:dPt>
            <c:idx val="262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0ED3-4009-BB4D-92532C77064A}"/>
              </c:ext>
            </c:extLst>
          </c:dPt>
          <c:dPt>
            <c:idx val="263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0ED3-4009-BB4D-92532C77064A}"/>
              </c:ext>
            </c:extLst>
          </c:dPt>
          <c:dPt>
            <c:idx val="264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0ED3-4009-BB4D-92532C77064A}"/>
              </c:ext>
            </c:extLst>
          </c:dPt>
          <c:dPt>
            <c:idx val="265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0ED3-4009-BB4D-92532C77064A}"/>
              </c:ext>
            </c:extLst>
          </c:dPt>
          <c:dPt>
            <c:idx val="266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0ED3-4009-BB4D-92532C77064A}"/>
              </c:ext>
            </c:extLst>
          </c:dPt>
          <c:dPt>
            <c:idx val="267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0ED3-4009-BB4D-92532C77064A}"/>
              </c:ext>
            </c:extLst>
          </c:dPt>
          <c:dPt>
            <c:idx val="268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0ED3-4009-BB4D-92532C77064A}"/>
              </c:ext>
            </c:extLst>
          </c:dPt>
          <c:dPt>
            <c:idx val="26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0ED3-4009-BB4D-92532C77064A}"/>
              </c:ext>
            </c:extLst>
          </c:dPt>
          <c:dPt>
            <c:idx val="270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0ED3-4009-BB4D-92532C77064A}"/>
              </c:ext>
            </c:extLst>
          </c:dPt>
          <c:dPt>
            <c:idx val="271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0ED3-4009-BB4D-92532C77064A}"/>
              </c:ext>
            </c:extLst>
          </c:dPt>
          <c:dPt>
            <c:idx val="272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0ED3-4009-BB4D-92532C77064A}"/>
              </c:ext>
            </c:extLst>
          </c:dPt>
          <c:dPt>
            <c:idx val="27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0ED3-4009-BB4D-92532C77064A}"/>
              </c:ext>
            </c:extLst>
          </c:dPt>
          <c:dPt>
            <c:idx val="274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0ED3-4009-BB4D-92532C77064A}"/>
              </c:ext>
            </c:extLst>
          </c:dPt>
          <c:dPt>
            <c:idx val="275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0ED3-4009-BB4D-92532C77064A}"/>
              </c:ext>
            </c:extLst>
          </c:dPt>
          <c:dPt>
            <c:idx val="276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0ED3-4009-BB4D-92532C77064A}"/>
              </c:ext>
            </c:extLst>
          </c:dPt>
          <c:dPt>
            <c:idx val="277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0ED3-4009-BB4D-92532C77064A}"/>
              </c:ext>
            </c:extLst>
          </c:dPt>
          <c:dPt>
            <c:idx val="27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0ED3-4009-BB4D-92532C77064A}"/>
              </c:ext>
            </c:extLst>
          </c:dPt>
          <c:dPt>
            <c:idx val="279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0ED3-4009-BB4D-92532C77064A}"/>
              </c:ext>
            </c:extLst>
          </c:dPt>
          <c:dPt>
            <c:idx val="280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0ED3-4009-BB4D-92532C77064A}"/>
              </c:ext>
            </c:extLst>
          </c:dPt>
          <c:dPt>
            <c:idx val="28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0ED3-4009-BB4D-92532C77064A}"/>
              </c:ext>
            </c:extLst>
          </c:dPt>
          <c:dPt>
            <c:idx val="28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0ED3-4009-BB4D-92532C77064A}"/>
              </c:ext>
            </c:extLst>
          </c:dPt>
          <c:dPt>
            <c:idx val="28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0ED3-4009-BB4D-92532C77064A}"/>
              </c:ext>
            </c:extLst>
          </c:dPt>
          <c:dPt>
            <c:idx val="284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0ED3-4009-BB4D-92532C77064A}"/>
              </c:ext>
            </c:extLst>
          </c:dPt>
          <c:dPt>
            <c:idx val="28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0ED3-4009-BB4D-92532C77064A}"/>
              </c:ext>
            </c:extLst>
          </c:dPt>
          <c:dPt>
            <c:idx val="28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0ED3-4009-BB4D-92532C77064A}"/>
              </c:ext>
            </c:extLst>
          </c:dPt>
          <c:dPt>
            <c:idx val="287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0ED3-4009-BB4D-92532C77064A}"/>
              </c:ext>
            </c:extLst>
          </c:dPt>
          <c:dPt>
            <c:idx val="28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0ED3-4009-BB4D-92532C77064A}"/>
              </c:ext>
            </c:extLst>
          </c:dPt>
          <c:dPt>
            <c:idx val="28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0ED3-4009-BB4D-92532C77064A}"/>
              </c:ext>
            </c:extLst>
          </c:dPt>
          <c:dPt>
            <c:idx val="29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0ED3-4009-BB4D-92532C77064A}"/>
              </c:ext>
            </c:extLst>
          </c:dPt>
          <c:dPt>
            <c:idx val="29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0ED3-4009-BB4D-92532C77064A}"/>
              </c:ext>
            </c:extLst>
          </c:dPt>
          <c:dPt>
            <c:idx val="29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0ED3-4009-BB4D-92532C77064A}"/>
              </c:ext>
            </c:extLst>
          </c:dPt>
          <c:dPt>
            <c:idx val="29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0ED3-4009-BB4D-92532C77064A}"/>
              </c:ext>
            </c:extLst>
          </c:dPt>
          <c:dPt>
            <c:idx val="29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0ED3-4009-BB4D-92532C77064A}"/>
              </c:ext>
            </c:extLst>
          </c:dPt>
          <c:dPt>
            <c:idx val="29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0ED3-4009-BB4D-92532C77064A}"/>
              </c:ext>
            </c:extLst>
          </c:dPt>
          <c:dPt>
            <c:idx val="29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0ED3-4009-BB4D-92532C77064A}"/>
              </c:ext>
            </c:extLst>
          </c:dPt>
          <c:dPt>
            <c:idx val="29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0ED3-4009-BB4D-92532C77064A}"/>
              </c:ext>
            </c:extLst>
          </c:dPt>
          <c:dPt>
            <c:idx val="29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0ED3-4009-BB4D-92532C77064A}"/>
              </c:ext>
            </c:extLst>
          </c:dPt>
          <c:dPt>
            <c:idx val="299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0ED3-4009-BB4D-92532C77064A}"/>
              </c:ext>
            </c:extLst>
          </c:dPt>
          <c:dPt>
            <c:idx val="30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0ED3-4009-BB4D-92532C77064A}"/>
              </c:ext>
            </c:extLst>
          </c:dPt>
          <c:dPt>
            <c:idx val="301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0ED3-4009-BB4D-92532C77064A}"/>
              </c:ext>
            </c:extLst>
          </c:dPt>
          <c:dPt>
            <c:idx val="30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0ED3-4009-BB4D-92532C77064A}"/>
              </c:ext>
            </c:extLst>
          </c:dPt>
          <c:dPt>
            <c:idx val="30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0ED3-4009-BB4D-92532C77064A}"/>
              </c:ext>
            </c:extLst>
          </c:dPt>
          <c:dPt>
            <c:idx val="30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0ED3-4009-BB4D-92532C77064A}"/>
              </c:ext>
            </c:extLst>
          </c:dPt>
          <c:dPt>
            <c:idx val="305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0ED3-4009-BB4D-92532C77064A}"/>
              </c:ext>
            </c:extLst>
          </c:dPt>
          <c:dPt>
            <c:idx val="306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0ED3-4009-BB4D-92532C77064A}"/>
              </c:ext>
            </c:extLst>
          </c:dPt>
          <c:dPt>
            <c:idx val="30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0ED3-4009-BB4D-92532C77064A}"/>
              </c:ext>
            </c:extLst>
          </c:dPt>
          <c:dPt>
            <c:idx val="30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0ED3-4009-BB4D-92532C77064A}"/>
              </c:ext>
            </c:extLst>
          </c:dPt>
          <c:dPt>
            <c:idx val="30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0ED3-4009-BB4D-92532C77064A}"/>
              </c:ext>
            </c:extLst>
          </c:dPt>
          <c:dPt>
            <c:idx val="31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0ED3-4009-BB4D-92532C77064A}"/>
              </c:ext>
            </c:extLst>
          </c:dPt>
          <c:dPt>
            <c:idx val="311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0ED3-4009-BB4D-92532C77064A}"/>
              </c:ext>
            </c:extLst>
          </c:dPt>
          <c:dPt>
            <c:idx val="31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0ED3-4009-BB4D-92532C77064A}"/>
              </c:ext>
            </c:extLst>
          </c:dPt>
          <c:dPt>
            <c:idx val="313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0ED3-4009-BB4D-92532C77064A}"/>
              </c:ext>
            </c:extLst>
          </c:dPt>
          <c:dPt>
            <c:idx val="31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0ED3-4009-BB4D-92532C77064A}"/>
              </c:ext>
            </c:extLst>
          </c:dPt>
          <c:dPt>
            <c:idx val="315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0ED3-4009-BB4D-92532C77064A}"/>
              </c:ext>
            </c:extLst>
          </c:dPt>
          <c:dPt>
            <c:idx val="31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0ED3-4009-BB4D-92532C77064A}"/>
              </c:ext>
            </c:extLst>
          </c:dPt>
          <c:dPt>
            <c:idx val="317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0ED3-4009-BB4D-92532C77064A}"/>
              </c:ext>
            </c:extLst>
          </c:dPt>
          <c:dPt>
            <c:idx val="31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0ED3-4009-BB4D-92532C77064A}"/>
              </c:ext>
            </c:extLst>
          </c:dPt>
          <c:dPt>
            <c:idx val="31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0ED3-4009-BB4D-92532C77064A}"/>
              </c:ext>
            </c:extLst>
          </c:dPt>
          <c:dPt>
            <c:idx val="320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0ED3-4009-BB4D-92532C77064A}"/>
              </c:ext>
            </c:extLst>
          </c:dPt>
          <c:dPt>
            <c:idx val="321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0ED3-4009-BB4D-92532C77064A}"/>
              </c:ext>
            </c:extLst>
          </c:dPt>
          <c:dPt>
            <c:idx val="322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0ED3-4009-BB4D-92532C77064A}"/>
              </c:ext>
            </c:extLst>
          </c:dPt>
          <c:dPt>
            <c:idx val="323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0ED3-4009-BB4D-92532C77064A}"/>
              </c:ext>
            </c:extLst>
          </c:dPt>
          <c:dPt>
            <c:idx val="324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0ED3-4009-BB4D-92532C77064A}"/>
              </c:ext>
            </c:extLst>
          </c:dPt>
          <c:dPt>
            <c:idx val="325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0ED3-4009-BB4D-92532C77064A}"/>
              </c:ext>
            </c:extLst>
          </c:dPt>
          <c:dPt>
            <c:idx val="326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0ED3-4009-BB4D-92532C77064A}"/>
              </c:ext>
            </c:extLst>
          </c:dPt>
          <c:dPt>
            <c:idx val="327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0ED3-4009-BB4D-92532C77064A}"/>
              </c:ext>
            </c:extLst>
          </c:dPt>
          <c:dPt>
            <c:idx val="328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0ED3-4009-BB4D-92532C77064A}"/>
              </c:ext>
            </c:extLst>
          </c:dPt>
          <c:dPt>
            <c:idx val="329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0ED3-4009-BB4D-92532C77064A}"/>
              </c:ext>
            </c:extLst>
          </c:dPt>
          <c:dPt>
            <c:idx val="33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0ED3-4009-BB4D-92532C77064A}"/>
              </c:ext>
            </c:extLst>
          </c:dPt>
          <c:dPt>
            <c:idx val="331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0ED3-4009-BB4D-92532C77064A}"/>
              </c:ext>
            </c:extLst>
          </c:dPt>
          <c:dPt>
            <c:idx val="33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0ED3-4009-BB4D-92532C77064A}"/>
              </c:ext>
            </c:extLst>
          </c:dPt>
          <c:dPt>
            <c:idx val="333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0ED3-4009-BB4D-92532C77064A}"/>
              </c:ext>
            </c:extLst>
          </c:dPt>
          <c:dPt>
            <c:idx val="334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0ED3-4009-BB4D-92532C77064A}"/>
              </c:ext>
            </c:extLst>
          </c:dPt>
          <c:dPt>
            <c:idx val="335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0ED3-4009-BB4D-92532C77064A}"/>
              </c:ext>
            </c:extLst>
          </c:dPt>
          <c:dPt>
            <c:idx val="336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0ED3-4009-BB4D-92532C77064A}"/>
              </c:ext>
            </c:extLst>
          </c:dPt>
          <c:dPt>
            <c:idx val="337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0ED3-4009-BB4D-92532C77064A}"/>
              </c:ext>
            </c:extLst>
          </c:dPt>
          <c:dPt>
            <c:idx val="338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0ED3-4009-BB4D-92532C77064A}"/>
              </c:ext>
            </c:extLst>
          </c:dPt>
          <c:dPt>
            <c:idx val="339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0ED3-4009-BB4D-92532C77064A}"/>
              </c:ext>
            </c:extLst>
          </c:dPt>
          <c:dPt>
            <c:idx val="340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0ED3-4009-BB4D-92532C77064A}"/>
              </c:ext>
            </c:extLst>
          </c:dPt>
          <c:dPt>
            <c:idx val="34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0ED3-4009-BB4D-92532C77064A}"/>
              </c:ext>
            </c:extLst>
          </c:dPt>
          <c:dPt>
            <c:idx val="342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0ED3-4009-BB4D-92532C77064A}"/>
              </c:ext>
            </c:extLst>
          </c:dPt>
          <c:dPt>
            <c:idx val="343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0ED3-4009-BB4D-92532C77064A}"/>
              </c:ext>
            </c:extLst>
          </c:dPt>
          <c:dPt>
            <c:idx val="344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0ED3-4009-BB4D-92532C77064A}"/>
              </c:ext>
            </c:extLst>
          </c:dPt>
          <c:dPt>
            <c:idx val="345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0ED3-4009-BB4D-92532C77064A}"/>
              </c:ext>
            </c:extLst>
          </c:dPt>
          <c:dPt>
            <c:idx val="346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0ED3-4009-BB4D-92532C77064A}"/>
              </c:ext>
            </c:extLst>
          </c:dPt>
          <c:dPt>
            <c:idx val="347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0ED3-4009-BB4D-92532C77064A}"/>
              </c:ext>
            </c:extLst>
          </c:dPt>
          <c:dPt>
            <c:idx val="348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0ED3-4009-BB4D-92532C77064A}"/>
              </c:ext>
            </c:extLst>
          </c:dPt>
          <c:dPt>
            <c:idx val="34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0ED3-4009-BB4D-92532C77064A}"/>
              </c:ext>
            </c:extLst>
          </c:dPt>
          <c:dPt>
            <c:idx val="350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0ED3-4009-BB4D-92532C77064A}"/>
              </c:ext>
            </c:extLst>
          </c:dPt>
          <c:dPt>
            <c:idx val="351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0ED3-4009-BB4D-92532C77064A}"/>
              </c:ext>
            </c:extLst>
          </c:dPt>
          <c:dPt>
            <c:idx val="352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0ED3-4009-BB4D-92532C77064A}"/>
              </c:ext>
            </c:extLst>
          </c:dPt>
          <c:dPt>
            <c:idx val="353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0ED3-4009-BB4D-92532C77064A}"/>
              </c:ext>
            </c:extLst>
          </c:dPt>
          <c:dPt>
            <c:idx val="354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0ED3-4009-BB4D-92532C77064A}"/>
              </c:ext>
            </c:extLst>
          </c:dPt>
          <c:dPt>
            <c:idx val="355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0ED3-4009-BB4D-92532C77064A}"/>
              </c:ext>
            </c:extLst>
          </c:dPt>
          <c:dPt>
            <c:idx val="35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0ED3-4009-BB4D-92532C77064A}"/>
              </c:ext>
            </c:extLst>
          </c:dPt>
          <c:dPt>
            <c:idx val="35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0ED3-4009-BB4D-92532C77064A}"/>
              </c:ext>
            </c:extLst>
          </c:dPt>
          <c:dPt>
            <c:idx val="358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0ED3-4009-BB4D-92532C77064A}"/>
              </c:ext>
            </c:extLst>
          </c:dPt>
          <c:dPt>
            <c:idx val="359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0ED3-4009-BB4D-92532C77064A}"/>
              </c:ext>
            </c:extLst>
          </c:dPt>
          <c:dPt>
            <c:idx val="360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0ED3-4009-BB4D-92532C77064A}"/>
              </c:ext>
            </c:extLst>
          </c:dPt>
          <c:dPt>
            <c:idx val="361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0ED3-4009-BB4D-92532C77064A}"/>
              </c:ext>
            </c:extLst>
          </c:dPt>
          <c:dPt>
            <c:idx val="362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0ED3-4009-BB4D-92532C77064A}"/>
              </c:ext>
            </c:extLst>
          </c:dPt>
          <c:dPt>
            <c:idx val="363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0ED3-4009-BB4D-92532C77064A}"/>
              </c:ext>
            </c:extLst>
          </c:dPt>
          <c:dPt>
            <c:idx val="36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0ED3-4009-BB4D-92532C77064A}"/>
              </c:ext>
            </c:extLst>
          </c:dPt>
          <c:dPt>
            <c:idx val="365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0ED3-4009-BB4D-92532C77064A}"/>
              </c:ext>
            </c:extLst>
          </c:dPt>
          <c:dPt>
            <c:idx val="366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0ED3-4009-BB4D-92532C77064A}"/>
              </c:ext>
            </c:extLst>
          </c:dPt>
          <c:dPt>
            <c:idx val="367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0ED3-4009-BB4D-92532C77064A}"/>
              </c:ext>
            </c:extLst>
          </c:dPt>
          <c:dPt>
            <c:idx val="368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0ED3-4009-BB4D-92532C77064A}"/>
              </c:ext>
            </c:extLst>
          </c:dPt>
          <c:dPt>
            <c:idx val="369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0ED3-4009-BB4D-92532C77064A}"/>
              </c:ext>
            </c:extLst>
          </c:dPt>
          <c:dPt>
            <c:idx val="370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0ED3-4009-BB4D-92532C77064A}"/>
              </c:ext>
            </c:extLst>
          </c:dPt>
          <c:dPt>
            <c:idx val="371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0ED3-4009-BB4D-92532C77064A}"/>
              </c:ext>
            </c:extLst>
          </c:dPt>
          <c:dPt>
            <c:idx val="37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0ED3-4009-BB4D-92532C77064A}"/>
              </c:ext>
            </c:extLst>
          </c:dPt>
          <c:dPt>
            <c:idx val="373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0ED3-4009-BB4D-92532C77064A}"/>
              </c:ext>
            </c:extLst>
          </c:dPt>
          <c:dPt>
            <c:idx val="374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0ED3-4009-BB4D-92532C77064A}"/>
              </c:ext>
            </c:extLst>
          </c:dPt>
          <c:dPt>
            <c:idx val="375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0ED3-4009-BB4D-92532C77064A}"/>
              </c:ext>
            </c:extLst>
          </c:dPt>
          <c:dPt>
            <c:idx val="376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0ED3-4009-BB4D-92532C77064A}"/>
              </c:ext>
            </c:extLst>
          </c:dPt>
          <c:dPt>
            <c:idx val="37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0ED3-4009-BB4D-92532C77064A}"/>
              </c:ext>
            </c:extLst>
          </c:dPt>
          <c:dPt>
            <c:idx val="378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0ED3-4009-BB4D-92532C77064A}"/>
              </c:ext>
            </c:extLst>
          </c:dPt>
          <c:dPt>
            <c:idx val="37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0ED3-4009-BB4D-92532C77064A}"/>
              </c:ext>
            </c:extLst>
          </c:dPt>
          <c:dPt>
            <c:idx val="38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0ED3-4009-BB4D-92532C77064A}"/>
              </c:ext>
            </c:extLst>
          </c:dPt>
          <c:dPt>
            <c:idx val="381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0ED3-4009-BB4D-92532C77064A}"/>
              </c:ext>
            </c:extLst>
          </c:dPt>
          <c:dPt>
            <c:idx val="38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0ED3-4009-BB4D-92532C77064A}"/>
              </c:ext>
            </c:extLst>
          </c:dPt>
          <c:dPt>
            <c:idx val="383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0ED3-4009-BB4D-92532C77064A}"/>
              </c:ext>
            </c:extLst>
          </c:dPt>
          <c:dPt>
            <c:idx val="38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0ED3-4009-BB4D-92532C77064A}"/>
              </c:ext>
            </c:extLst>
          </c:dPt>
          <c:dPt>
            <c:idx val="38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0ED3-4009-BB4D-92532C77064A}"/>
              </c:ext>
            </c:extLst>
          </c:dPt>
          <c:dPt>
            <c:idx val="38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0ED3-4009-BB4D-92532C77064A}"/>
              </c:ext>
            </c:extLst>
          </c:dPt>
          <c:dPt>
            <c:idx val="38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0ED3-4009-BB4D-92532C77064A}"/>
              </c:ext>
            </c:extLst>
          </c:dPt>
          <c:dPt>
            <c:idx val="38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0ED3-4009-BB4D-92532C77064A}"/>
              </c:ext>
            </c:extLst>
          </c:dPt>
          <c:dPt>
            <c:idx val="38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0ED3-4009-BB4D-92532C77064A}"/>
              </c:ext>
            </c:extLst>
          </c:dPt>
          <c:dPt>
            <c:idx val="390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0ED3-4009-BB4D-92532C77064A}"/>
              </c:ext>
            </c:extLst>
          </c:dPt>
          <c:dPt>
            <c:idx val="39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0ED3-4009-BB4D-92532C77064A}"/>
              </c:ext>
            </c:extLst>
          </c:dPt>
          <c:dPt>
            <c:idx val="39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0ED3-4009-BB4D-92532C77064A}"/>
              </c:ext>
            </c:extLst>
          </c:dPt>
          <c:dPt>
            <c:idx val="393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0ED3-4009-BB4D-92532C77064A}"/>
              </c:ext>
            </c:extLst>
          </c:dPt>
          <c:dPt>
            <c:idx val="39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0ED3-4009-BB4D-92532C77064A}"/>
              </c:ext>
            </c:extLst>
          </c:dPt>
          <c:dPt>
            <c:idx val="39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0ED3-4009-BB4D-92532C77064A}"/>
              </c:ext>
            </c:extLst>
          </c:dPt>
          <c:dPt>
            <c:idx val="396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0ED3-4009-BB4D-92532C77064A}"/>
              </c:ext>
            </c:extLst>
          </c:dPt>
          <c:dPt>
            <c:idx val="39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0ED3-4009-BB4D-92532C77064A}"/>
              </c:ext>
            </c:extLst>
          </c:dPt>
          <c:dPt>
            <c:idx val="398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0ED3-4009-BB4D-92532C77064A}"/>
              </c:ext>
            </c:extLst>
          </c:dPt>
          <c:dPt>
            <c:idx val="39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0ED3-4009-BB4D-92532C77064A}"/>
              </c:ext>
            </c:extLst>
          </c:dPt>
          <c:dPt>
            <c:idx val="40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0ED3-4009-BB4D-92532C77064A}"/>
              </c:ext>
            </c:extLst>
          </c:dPt>
          <c:dPt>
            <c:idx val="401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0ED3-4009-BB4D-92532C77064A}"/>
              </c:ext>
            </c:extLst>
          </c:dPt>
          <c:dPt>
            <c:idx val="40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0ED3-4009-BB4D-92532C77064A}"/>
              </c:ext>
            </c:extLst>
          </c:dPt>
          <c:dPt>
            <c:idx val="403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0ED3-4009-BB4D-92532C77064A}"/>
              </c:ext>
            </c:extLst>
          </c:dPt>
          <c:dPt>
            <c:idx val="404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0ED3-4009-BB4D-92532C77064A}"/>
              </c:ext>
            </c:extLst>
          </c:dPt>
          <c:dPt>
            <c:idx val="405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0ED3-4009-BB4D-92532C77064A}"/>
              </c:ext>
            </c:extLst>
          </c:dPt>
          <c:dPt>
            <c:idx val="406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0ED3-4009-BB4D-92532C77064A}"/>
              </c:ext>
            </c:extLst>
          </c:dPt>
          <c:xVal>
            <c:numRef>
              <c:f>gráficos!$A$7:$A$413</c:f>
              <c:numCache>
                <c:formatCode>General</c:formatCode>
                <c:ptCount val="40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</c:numCache>
            </c:numRef>
          </c:xVal>
          <c:yVal>
            <c:numRef>
              <c:f>gráficos!$B$7:$B$413</c:f>
              <c:numCache>
                <c:formatCode>General</c:formatCode>
                <c:ptCount val="40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97-0ED3-4009-BB4D-92532C770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756D91-4706-0B6A-F8B2-ED7D6E83B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F1CE-834B-4C60-B344-34BFD30B2CBF}">
  <sheetPr codeName="Planilha33"/>
  <dimension ref="A1:P30"/>
  <sheetViews>
    <sheetView tabSelected="1" workbookViewId="0"/>
  </sheetViews>
  <sheetFormatPr defaultRowHeight="14.4" x14ac:dyDescent="0.3"/>
  <sheetData>
    <row r="1" spans="1:16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P1" t="s">
        <v>69</v>
      </c>
    </row>
    <row r="2" spans="1:16" x14ac:dyDescent="0.3">
      <c r="A2" t="s">
        <v>40</v>
      </c>
      <c r="B2">
        <v>3.2311000000000001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293</v>
      </c>
      <c r="F2">
        <f>_xlfn.XLOOKUP(B2,RESULTADOS_0!D:D,RESULTADOS_0!F:F,0,0,1)</f>
        <v>26.05</v>
      </c>
      <c r="G2">
        <f>_xlfn.XLOOKUP(B2,RESULTADOS_0!D:D,RESULTADOS_0!M:M,0,0,1)</f>
        <v>0</v>
      </c>
      <c r="H2">
        <v>36</v>
      </c>
      <c r="I2">
        <v>1.1631960000000001</v>
      </c>
      <c r="J2">
        <v>14</v>
      </c>
      <c r="M2">
        <v>30</v>
      </c>
    </row>
    <row r="3" spans="1:16" x14ac:dyDescent="0.3">
      <c r="A3" t="s">
        <v>41</v>
      </c>
      <c r="B3">
        <v>3.7033999999999998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196</v>
      </c>
      <c r="F3">
        <f>_xlfn.XLOOKUP(B3,RESULTADOS_1!D:D,RESULTADOS_1!F:F,0,0,1)</f>
        <v>23.13</v>
      </c>
      <c r="G3">
        <f>_xlfn.XLOOKUP(B3,RESULTADOS_1!D:D,RESULTADOS_1!M:M,0,0,1)</f>
        <v>0</v>
      </c>
      <c r="I3">
        <v>1.333224</v>
      </c>
    </row>
    <row r="4" spans="1:16" x14ac:dyDescent="0.3">
      <c r="A4" t="s">
        <v>42</v>
      </c>
      <c r="B4">
        <v>3.9567999999999999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148</v>
      </c>
      <c r="F4">
        <f>_xlfn.XLOOKUP(B4,RESULTADOS_2!D:D,RESULTADOS_2!F:F,0,0,1)</f>
        <v>21.72</v>
      </c>
      <c r="G4">
        <f>_xlfn.XLOOKUP(B4,RESULTADOS_2!D:D,RESULTADOS_2!M:M,0,0,1)</f>
        <v>0</v>
      </c>
      <c r="I4">
        <v>1.4244479999999999</v>
      </c>
    </row>
    <row r="5" spans="1:16" x14ac:dyDescent="0.3">
      <c r="A5" t="s">
        <v>43</v>
      </c>
      <c r="B5">
        <v>4.1303999999999998</v>
      </c>
      <c r="C5">
        <f>_xlfn.XLOOKUP(B5,RESULTADOS_3!D:D,RESULTADOS_3!B:B,0,0,1)</f>
        <v>25</v>
      </c>
      <c r="D5">
        <f>_xlfn.XLOOKUP(B5,RESULTADOS_3!D:D,RESULTADOS_3!L:L,0,0,1)</f>
        <v>1</v>
      </c>
      <c r="E5">
        <f>_xlfn.XLOOKUP(B5,RESULTADOS_3!D:D,RESULTADOS_3!I:I,0,0,1)</f>
        <v>118</v>
      </c>
      <c r="F5">
        <f>_xlfn.XLOOKUP(B5,RESULTADOS_3!D:D,RESULTADOS_3!F:F,0,0,1)</f>
        <v>20.78</v>
      </c>
      <c r="G5">
        <f>_xlfn.XLOOKUP(B5,RESULTADOS_3!D:D,RESULTADOS_3!M:M,0,0,1)</f>
        <v>0</v>
      </c>
      <c r="I5">
        <v>1.486944</v>
      </c>
    </row>
    <row r="6" spans="1:16" x14ac:dyDescent="0.3">
      <c r="A6" t="s">
        <v>44</v>
      </c>
      <c r="B6">
        <v>4.2347999999999999</v>
      </c>
      <c r="C6">
        <f>_xlfn.XLOOKUP(B6,RESULTADOS_4!D:D,RESULTADOS_4!B:B,0,0,1)</f>
        <v>30</v>
      </c>
      <c r="D6">
        <f>_xlfn.XLOOKUP(B6,RESULTADOS_4!D:D,RESULTADOS_4!L:L,0,0,1)</f>
        <v>1</v>
      </c>
      <c r="E6">
        <f>_xlfn.XLOOKUP(B6,RESULTADOS_4!D:D,RESULTADOS_4!I:I,0,0,1)</f>
        <v>99</v>
      </c>
      <c r="F6">
        <f>_xlfn.XLOOKUP(B6,RESULTADOS_4!D:D,RESULTADOS_4!F:F,0,0,1)</f>
        <v>20.23</v>
      </c>
      <c r="G6">
        <f>_xlfn.XLOOKUP(B6,RESULTADOS_4!D:D,RESULTADOS_4!M:M,0,0,1)</f>
        <v>1</v>
      </c>
      <c r="I6">
        <v>1.5245279999999999</v>
      </c>
    </row>
    <row r="7" spans="1:16" x14ac:dyDescent="0.3">
      <c r="A7" t="s">
        <v>45</v>
      </c>
      <c r="B7">
        <v>4.3197999999999999</v>
      </c>
      <c r="C7">
        <f>_xlfn.XLOOKUP(B7,RESULTADOS_5!D:D,RESULTADOS_5!B:B,0,0,1)</f>
        <v>35</v>
      </c>
      <c r="D7">
        <f>_xlfn.XLOOKUP(B7,RESULTADOS_5!D:D,RESULTADOS_5!L:L,0,0,1)</f>
        <v>1.25</v>
      </c>
      <c r="E7">
        <f>_xlfn.XLOOKUP(B7,RESULTADOS_5!D:D,RESULTADOS_5!I:I,0,0,1)</f>
        <v>85</v>
      </c>
      <c r="F7">
        <f>_xlfn.XLOOKUP(B7,RESULTADOS_5!D:D,RESULTADOS_5!F:F,0,0,1)</f>
        <v>19.79</v>
      </c>
      <c r="G7">
        <f>_xlfn.XLOOKUP(B7,RESULTADOS_5!D:D,RESULTADOS_5!M:M,0,0,1)</f>
        <v>0</v>
      </c>
      <c r="I7">
        <v>1.5551280000000001</v>
      </c>
    </row>
    <row r="8" spans="1:16" x14ac:dyDescent="0.3">
      <c r="A8" t="s">
        <v>46</v>
      </c>
      <c r="B8">
        <v>4.3734999999999999</v>
      </c>
      <c r="C8">
        <f>_xlfn.XLOOKUP(B8,RESULTADOS_6!D:D,RESULTADOS_6!B:B,0,0,1)</f>
        <v>40</v>
      </c>
      <c r="D8">
        <f>_xlfn.XLOOKUP(B8,RESULTADOS_6!D:D,RESULTADOS_6!L:L,0,0,1)</f>
        <v>1.5</v>
      </c>
      <c r="E8">
        <f>_xlfn.XLOOKUP(B8,RESULTADOS_6!D:D,RESULTADOS_6!I:I,0,0,1)</f>
        <v>75</v>
      </c>
      <c r="F8">
        <f>_xlfn.XLOOKUP(B8,RESULTADOS_6!D:D,RESULTADOS_6!F:F,0,0,1)</f>
        <v>19.510000000000002</v>
      </c>
      <c r="G8">
        <f>_xlfn.XLOOKUP(B8,RESULTADOS_6!D:D,RESULTADOS_6!M:M,0,0,1)</f>
        <v>0</v>
      </c>
      <c r="I8">
        <v>1.57446</v>
      </c>
    </row>
    <row r="9" spans="1:16" x14ac:dyDescent="0.3">
      <c r="A9" t="s">
        <v>47</v>
      </c>
      <c r="B9">
        <v>4.4311999999999996</v>
      </c>
      <c r="C9">
        <f>_xlfn.XLOOKUP(B9,RESULTADOS_7!D:D,RESULTADOS_7!B:B,0,0,1)</f>
        <v>45</v>
      </c>
      <c r="D9">
        <f>_xlfn.XLOOKUP(B9,RESULTADOS_7!D:D,RESULTADOS_7!L:L,0,0,1)</f>
        <v>1.75</v>
      </c>
      <c r="E9">
        <f>_xlfn.XLOOKUP(B9,RESULTADOS_7!D:D,RESULTADOS_7!I:I,0,0,1)</f>
        <v>66</v>
      </c>
      <c r="F9">
        <f>_xlfn.XLOOKUP(B9,RESULTADOS_7!D:D,RESULTADOS_7!F:F,0,0,1)</f>
        <v>19.22</v>
      </c>
      <c r="G9">
        <f>_xlfn.XLOOKUP(B9,RESULTADOS_7!D:D,RESULTADOS_7!M:M,0,0,1)</f>
        <v>0</v>
      </c>
      <c r="I9">
        <v>1.5952319999999998</v>
      </c>
    </row>
    <row r="10" spans="1:16" x14ac:dyDescent="0.3">
      <c r="A10" t="s">
        <v>48</v>
      </c>
      <c r="B10">
        <v>4.4574999999999996</v>
      </c>
      <c r="C10">
        <f>_xlfn.XLOOKUP(B10,RESULTADOS_8!D:D,RESULTADOS_8!B:B,0,0,1)</f>
        <v>50</v>
      </c>
      <c r="D10">
        <f>_xlfn.XLOOKUP(B10,RESULTADOS_8!D:D,RESULTADOS_8!L:L,0,0,1)</f>
        <v>2</v>
      </c>
      <c r="E10">
        <f>_xlfn.XLOOKUP(B10,RESULTADOS_8!D:D,RESULTADOS_8!I:I,0,0,1)</f>
        <v>60</v>
      </c>
      <c r="F10">
        <f>_xlfn.XLOOKUP(B10,RESULTADOS_8!D:D,RESULTADOS_8!F:F,0,0,1)</f>
        <v>19.059999999999999</v>
      </c>
      <c r="G10">
        <f>_xlfn.XLOOKUP(B10,RESULTADOS_8!D:D,RESULTADOS_8!M:M,0,0,1)</f>
        <v>0</v>
      </c>
      <c r="I10">
        <v>1.6046999999999998</v>
      </c>
    </row>
    <row r="11" spans="1:16" x14ac:dyDescent="0.3">
      <c r="A11" t="s">
        <v>49</v>
      </c>
      <c r="B11">
        <v>4.4958999999999998</v>
      </c>
      <c r="C11">
        <f>_xlfn.XLOOKUP(B11,RESULTADOS_9!D:D,RESULTADOS_9!B:B,0,0,1)</f>
        <v>55</v>
      </c>
      <c r="D11">
        <f>_xlfn.XLOOKUP(B11,RESULTADOS_9!D:D,RESULTADOS_9!L:L,0,0,1)</f>
        <v>2</v>
      </c>
      <c r="E11">
        <f>_xlfn.XLOOKUP(B11,RESULTADOS_9!D:D,RESULTADOS_9!I:I,0,0,1)</f>
        <v>55</v>
      </c>
      <c r="F11">
        <f>_xlfn.XLOOKUP(B11,RESULTADOS_9!D:D,RESULTADOS_9!F:F,0,0,1)</f>
        <v>18.84</v>
      </c>
      <c r="G11">
        <f>_xlfn.XLOOKUP(B11,RESULTADOS_9!D:D,RESULTADOS_9!M:M,0,0,1)</f>
        <v>12</v>
      </c>
      <c r="I11">
        <v>1.6185239999999999</v>
      </c>
    </row>
    <row r="12" spans="1:16" x14ac:dyDescent="0.3">
      <c r="A12" t="s">
        <v>50</v>
      </c>
      <c r="B12">
        <v>4.5346000000000002</v>
      </c>
      <c r="C12">
        <f>_xlfn.XLOOKUP(B12,RESULTADOS_10!D:D,RESULTADOS_10!B:B,0,0,1)</f>
        <v>60</v>
      </c>
      <c r="D12">
        <f>_xlfn.XLOOKUP(B12,RESULTADOS_10!D:D,RESULTADOS_10!L:L,0,0,1)</f>
        <v>2.5</v>
      </c>
      <c r="E12">
        <f>_xlfn.XLOOKUP(B12,RESULTADOS_10!D:D,RESULTADOS_10!I:I,0,0,1)</f>
        <v>50</v>
      </c>
      <c r="F12">
        <f>_xlfn.XLOOKUP(B12,RESULTADOS_10!D:D,RESULTADOS_10!F:F,0,0,1)</f>
        <v>18.64</v>
      </c>
      <c r="G12">
        <f>_xlfn.XLOOKUP(B12,RESULTADOS_10!D:D,RESULTADOS_10!M:M,0,0,1)</f>
        <v>1</v>
      </c>
      <c r="I12">
        <v>1.6324559999999999</v>
      </c>
    </row>
    <row r="13" spans="1:16" x14ac:dyDescent="0.3">
      <c r="A13" t="s">
        <v>51</v>
      </c>
      <c r="B13">
        <v>4.5377000000000001</v>
      </c>
      <c r="C13">
        <f>_xlfn.XLOOKUP(B13,RESULTADOS_11!D:D,RESULTADOS_11!B:B,0,0,1)</f>
        <v>65</v>
      </c>
      <c r="D13">
        <f>_xlfn.XLOOKUP(B13,RESULTADOS_11!D:D,RESULTADOS_11!L:L,0,0,1)</f>
        <v>2.75</v>
      </c>
      <c r="E13">
        <f>_xlfn.XLOOKUP(B13,RESULTADOS_11!D:D,RESULTADOS_11!I:I,0,0,1)</f>
        <v>46</v>
      </c>
      <c r="F13">
        <f>_xlfn.XLOOKUP(B13,RESULTADOS_11!D:D,RESULTADOS_11!F:F,0,0,1)</f>
        <v>18.61</v>
      </c>
      <c r="G13">
        <f>_xlfn.XLOOKUP(B13,RESULTADOS_11!D:D,RESULTADOS_11!M:M,0,0,1)</f>
        <v>0</v>
      </c>
      <c r="I13">
        <v>1.633572</v>
      </c>
    </row>
    <row r="14" spans="1:16" x14ac:dyDescent="0.3">
      <c r="A14" t="s">
        <v>52</v>
      </c>
      <c r="B14">
        <v>4.5460000000000003</v>
      </c>
      <c r="C14">
        <f>_xlfn.XLOOKUP(B14,RESULTADOS_12!D:D,RESULTADOS_12!B:B,0,0,1)</f>
        <v>70</v>
      </c>
      <c r="D14">
        <f>_xlfn.XLOOKUP(B14,RESULTADOS_12!D:D,RESULTADOS_12!L:L,0,0,1)</f>
        <v>3</v>
      </c>
      <c r="E14">
        <f>_xlfn.XLOOKUP(B14,RESULTADOS_12!D:D,RESULTADOS_12!I:I,0,0,1)</f>
        <v>43</v>
      </c>
      <c r="F14">
        <f>_xlfn.XLOOKUP(B14,RESULTADOS_12!D:D,RESULTADOS_12!F:F,0,0,1)</f>
        <v>18.53</v>
      </c>
      <c r="G14">
        <f>_xlfn.XLOOKUP(B14,RESULTADOS_12!D:D,RESULTADOS_12!M:M,0,0,1)</f>
        <v>1</v>
      </c>
      <c r="I14">
        <v>1.63656</v>
      </c>
    </row>
    <row r="15" spans="1:16" x14ac:dyDescent="0.3">
      <c r="A15" t="s">
        <v>53</v>
      </c>
      <c r="B15">
        <v>4.5556000000000001</v>
      </c>
      <c r="C15">
        <f>_xlfn.XLOOKUP(B15,RESULTADOS_13!D:D,RESULTADOS_13!B:B,0,0,1)</f>
        <v>75</v>
      </c>
      <c r="D15">
        <f>_xlfn.XLOOKUP(B15,RESULTADOS_13!D:D,RESULTADOS_13!L:L,0,0,1)</f>
        <v>3.5</v>
      </c>
      <c r="E15">
        <f>_xlfn.XLOOKUP(B15,RESULTADOS_13!D:D,RESULTADOS_13!I:I,0,0,1)</f>
        <v>40</v>
      </c>
      <c r="F15">
        <f>_xlfn.XLOOKUP(B15,RESULTADOS_13!D:D,RESULTADOS_13!F:F,0,0,1)</f>
        <v>18.45</v>
      </c>
      <c r="G15">
        <f>_xlfn.XLOOKUP(B15,RESULTADOS_13!D:D,RESULTADOS_13!M:M,0,0,1)</f>
        <v>0</v>
      </c>
      <c r="I15">
        <v>1.6400159999999999</v>
      </c>
    </row>
    <row r="16" spans="1:16" x14ac:dyDescent="0.3">
      <c r="A16" t="s">
        <v>54</v>
      </c>
      <c r="B16">
        <v>4.5593000000000004</v>
      </c>
      <c r="C16">
        <f>_xlfn.XLOOKUP(B16,RESULTADOS_14!D:D,RESULTADOS_14!B:B,0,0,1)</f>
        <v>80</v>
      </c>
      <c r="D16">
        <f>_xlfn.XLOOKUP(B16,RESULTADOS_14!D:D,RESULTADOS_14!L:L,0,0,1)</f>
        <v>3.5</v>
      </c>
      <c r="E16">
        <f>_xlfn.XLOOKUP(B16,RESULTADOS_14!D:D,RESULTADOS_14!I:I,0,0,1)</f>
        <v>38</v>
      </c>
      <c r="F16">
        <f>_xlfn.XLOOKUP(B16,RESULTADOS_14!D:D,RESULTADOS_14!F:F,0,0,1)</f>
        <v>18.38</v>
      </c>
      <c r="G16">
        <f>_xlfn.XLOOKUP(B16,RESULTADOS_14!D:D,RESULTADOS_14!M:M,0,0,1)</f>
        <v>2</v>
      </c>
      <c r="I16">
        <v>1.641348</v>
      </c>
    </row>
    <row r="17" spans="1:9" x14ac:dyDescent="0.3">
      <c r="A17" t="s">
        <v>55</v>
      </c>
      <c r="B17">
        <v>4.5621999999999998</v>
      </c>
      <c r="C17">
        <f>_xlfn.XLOOKUP(B17,RESULTADOS_15!D:D,RESULTADOS_15!B:B,0,0,1)</f>
        <v>85</v>
      </c>
      <c r="D17">
        <f>_xlfn.XLOOKUP(B17,RESULTADOS_15!D:D,RESULTADOS_15!L:L,0,0,1)</f>
        <v>3.75</v>
      </c>
      <c r="E17">
        <f>_xlfn.XLOOKUP(B17,RESULTADOS_15!D:D,RESULTADOS_15!I:I,0,0,1)</f>
        <v>36</v>
      </c>
      <c r="F17">
        <f>_xlfn.XLOOKUP(B17,RESULTADOS_15!D:D,RESULTADOS_15!F:F,0,0,1)</f>
        <v>18.329999999999998</v>
      </c>
      <c r="G17">
        <f>_xlfn.XLOOKUP(B17,RESULTADOS_15!D:D,RESULTADOS_15!M:M,0,0,1)</f>
        <v>6</v>
      </c>
      <c r="I17">
        <v>1.6423919999999999</v>
      </c>
    </row>
    <row r="18" spans="1:9" x14ac:dyDescent="0.3">
      <c r="A18" t="s">
        <v>56</v>
      </c>
      <c r="B18">
        <v>4.5688000000000004</v>
      </c>
      <c r="C18">
        <f>_xlfn.XLOOKUP(B18,RESULTADOS_16!D:D,RESULTADOS_16!B:B,0,0,1)</f>
        <v>90</v>
      </c>
      <c r="D18">
        <f>_xlfn.XLOOKUP(B18,RESULTADOS_16!D:D,RESULTADOS_16!L:L,0,0,1)</f>
        <v>4</v>
      </c>
      <c r="E18">
        <f>_xlfn.XLOOKUP(B18,RESULTADOS_16!D:D,RESULTADOS_16!I:I,0,0,1)</f>
        <v>34</v>
      </c>
      <c r="F18">
        <f>_xlfn.XLOOKUP(B18,RESULTADOS_16!D:D,RESULTADOS_16!F:F,0,0,1)</f>
        <v>18.260000000000002</v>
      </c>
      <c r="G18">
        <f>_xlfn.XLOOKUP(B18,RESULTADOS_16!D:D,RESULTADOS_16!M:M,0,0,1)</f>
        <v>7</v>
      </c>
      <c r="I18">
        <v>1.6447680000000002</v>
      </c>
    </row>
    <row r="19" spans="1:9" x14ac:dyDescent="0.3">
      <c r="A19" t="s">
        <v>57</v>
      </c>
      <c r="B19">
        <v>4.5789999999999997</v>
      </c>
      <c r="C19">
        <f>_xlfn.XLOOKUP(B19,RESULTADOS_17!D:D,RESULTADOS_17!B:B,0,0,1)</f>
        <v>95</v>
      </c>
      <c r="D19">
        <f>_xlfn.XLOOKUP(B19,RESULTADOS_17!D:D,RESULTADOS_17!L:L,0,0,1)</f>
        <v>4.5</v>
      </c>
      <c r="E19">
        <f>_xlfn.XLOOKUP(B19,RESULTADOS_17!D:D,RESULTADOS_17!I:I,0,0,1)</f>
        <v>32</v>
      </c>
      <c r="F19">
        <f>_xlfn.XLOOKUP(B19,RESULTADOS_17!D:D,RESULTADOS_17!F:F,0,0,1)</f>
        <v>18.18</v>
      </c>
      <c r="G19">
        <f>_xlfn.XLOOKUP(B19,RESULTADOS_17!D:D,RESULTADOS_17!M:M,0,0,1)</f>
        <v>4</v>
      </c>
      <c r="I19">
        <v>1.6484399999999999</v>
      </c>
    </row>
    <row r="20" spans="1:9" x14ac:dyDescent="0.3">
      <c r="A20" t="s">
        <v>58</v>
      </c>
      <c r="B20">
        <v>4.5641999999999996</v>
      </c>
      <c r="C20">
        <f>_xlfn.XLOOKUP(B20,RESULTADOS_18!D:D,RESULTADOS_18!B:B,0,0,1)</f>
        <v>100</v>
      </c>
      <c r="D20">
        <f>_xlfn.XLOOKUP(B20,RESULTADOS_18!D:D,RESULTADOS_18!L:L,0,0,1)</f>
        <v>4.75</v>
      </c>
      <c r="E20">
        <f>_xlfn.XLOOKUP(B20,RESULTADOS_18!D:D,RESULTADOS_18!I:I,0,0,1)</f>
        <v>31</v>
      </c>
      <c r="F20">
        <f>_xlfn.XLOOKUP(B20,RESULTADOS_18!D:D,RESULTADOS_18!F:F,0,0,1)</f>
        <v>18.190000000000001</v>
      </c>
      <c r="G20">
        <f>_xlfn.XLOOKUP(B20,RESULTADOS_18!D:D,RESULTADOS_18!M:M,0,0,1)</f>
        <v>4</v>
      </c>
      <c r="I20">
        <v>1.6431119999999999</v>
      </c>
    </row>
    <row r="21" spans="1:9" x14ac:dyDescent="0.3">
      <c r="A21" t="s">
        <v>59</v>
      </c>
      <c r="B21">
        <v>4.5739999999999998</v>
      </c>
      <c r="C21">
        <f>_xlfn.XLOOKUP(B21,RESULTADOS_19!D:D,RESULTADOS_19!B:B,0,0,1)</f>
        <v>105</v>
      </c>
      <c r="D21">
        <f>_xlfn.XLOOKUP(B21,RESULTADOS_19!D:D,RESULTADOS_19!L:L,0,0,1)</f>
        <v>5.25</v>
      </c>
      <c r="E21">
        <f>_xlfn.XLOOKUP(B21,RESULTADOS_19!D:D,RESULTADOS_19!I:I,0,0,1)</f>
        <v>29</v>
      </c>
      <c r="F21">
        <f>_xlfn.XLOOKUP(B21,RESULTADOS_19!D:D,RESULTADOS_19!F:F,0,0,1)</f>
        <v>18.12</v>
      </c>
      <c r="G21">
        <f>_xlfn.XLOOKUP(B21,RESULTADOS_19!D:D,RESULTADOS_19!M:M,0,0,1)</f>
        <v>2</v>
      </c>
      <c r="I21">
        <v>1.6466399999999999</v>
      </c>
    </row>
    <row r="22" spans="1:9" x14ac:dyDescent="0.3">
      <c r="A22" t="s">
        <v>60</v>
      </c>
      <c r="B22">
        <v>4.5720000000000001</v>
      </c>
      <c r="C22">
        <f>_xlfn.XLOOKUP(B22,RESULTADOS_20!D:D,RESULTADOS_20!B:B,0,0,1)</f>
        <v>110</v>
      </c>
      <c r="D22">
        <f>_xlfn.XLOOKUP(B22,RESULTADOS_20!D:D,RESULTADOS_20!L:L,0,0,1)</f>
        <v>5.5</v>
      </c>
      <c r="E22">
        <f>_xlfn.XLOOKUP(B22,RESULTADOS_20!D:D,RESULTADOS_20!I:I,0,0,1)</f>
        <v>28</v>
      </c>
      <c r="F22">
        <f>_xlfn.XLOOKUP(B22,RESULTADOS_20!D:D,RESULTADOS_20!F:F,0,0,1)</f>
        <v>18.079999999999998</v>
      </c>
      <c r="G22">
        <f>_xlfn.XLOOKUP(B22,RESULTADOS_20!D:D,RESULTADOS_20!M:M,0,0,1)</f>
        <v>5</v>
      </c>
      <c r="I22">
        <v>1.64592</v>
      </c>
    </row>
    <row r="23" spans="1:9" x14ac:dyDescent="0.3">
      <c r="A23" t="s">
        <v>61</v>
      </c>
      <c r="B23">
        <v>4.5751999999999997</v>
      </c>
      <c r="C23">
        <f>_xlfn.XLOOKUP(B23,RESULTADOS_21!D:D,RESULTADOS_21!B:B,0,0,1)</f>
        <v>115</v>
      </c>
      <c r="D23">
        <f>_xlfn.XLOOKUP(B23,RESULTADOS_21!D:D,RESULTADOS_21!L:L,0,0,1)</f>
        <v>5.75</v>
      </c>
      <c r="E23">
        <f>_xlfn.XLOOKUP(B23,RESULTADOS_21!D:D,RESULTADOS_21!I:I,0,0,1)</f>
        <v>27</v>
      </c>
      <c r="F23">
        <f>_xlfn.XLOOKUP(B23,RESULTADOS_21!D:D,RESULTADOS_21!F:F,0,0,1)</f>
        <v>18.010000000000002</v>
      </c>
      <c r="G23">
        <f>_xlfn.XLOOKUP(B23,RESULTADOS_21!D:D,RESULTADOS_21!M:M,0,0,1)</f>
        <v>10</v>
      </c>
      <c r="I23">
        <v>1.6470720000000001</v>
      </c>
    </row>
    <row r="24" spans="1:9" x14ac:dyDescent="0.3">
      <c r="A24" t="s">
        <v>62</v>
      </c>
      <c r="B24">
        <v>4.5773999999999999</v>
      </c>
      <c r="C24">
        <f>_xlfn.XLOOKUP(B24,RESULTADOS_22!D:D,RESULTADOS_22!B:B,0,0,1)</f>
        <v>120</v>
      </c>
      <c r="D24">
        <f>_xlfn.XLOOKUP(B24,RESULTADOS_22!D:D,RESULTADOS_22!L:L,0,0,1)</f>
        <v>6</v>
      </c>
      <c r="E24">
        <f>_xlfn.XLOOKUP(B24,RESULTADOS_22!D:D,RESULTADOS_22!I:I,0,0,1)</f>
        <v>27</v>
      </c>
      <c r="F24">
        <f>_xlfn.XLOOKUP(B24,RESULTADOS_22!D:D,RESULTADOS_22!F:F,0,0,1)</f>
        <v>17.91</v>
      </c>
      <c r="G24">
        <f>_xlfn.XLOOKUP(B24,RESULTADOS_22!D:D,RESULTADOS_22!M:M,0,0,1)</f>
        <v>12</v>
      </c>
      <c r="I24">
        <v>1.6478639999999998</v>
      </c>
    </row>
    <row r="25" spans="1:9" x14ac:dyDescent="0.3">
      <c r="A25" t="s">
        <v>63</v>
      </c>
      <c r="B25">
        <v>4.5620000000000003</v>
      </c>
      <c r="C25">
        <f>_xlfn.XLOOKUP(B25,RESULTADOS_23!D:D,RESULTADOS_23!B:B,0,0,1)</f>
        <v>125</v>
      </c>
      <c r="D25">
        <f>_xlfn.XLOOKUP(B25,RESULTADOS_23!D:D,RESULTADOS_23!L:L,0,0,1)</f>
        <v>6.5</v>
      </c>
      <c r="E25">
        <f>_xlfn.XLOOKUP(B25,RESULTADOS_23!D:D,RESULTADOS_23!I:I,0,0,1)</f>
        <v>25</v>
      </c>
      <c r="F25">
        <f>_xlfn.XLOOKUP(B25,RESULTADOS_23!D:D,RESULTADOS_23!F:F,0,0,1)</f>
        <v>17.98</v>
      </c>
      <c r="G25">
        <f>_xlfn.XLOOKUP(B25,RESULTADOS_23!D:D,RESULTADOS_23!M:M,0,0,1)</f>
        <v>13</v>
      </c>
      <c r="I25">
        <v>1.64232</v>
      </c>
    </row>
    <row r="26" spans="1:9" x14ac:dyDescent="0.3">
      <c r="A26" t="s">
        <v>64</v>
      </c>
      <c r="B26">
        <v>4.5597000000000003</v>
      </c>
      <c r="C26">
        <f>_xlfn.XLOOKUP(B26,RESULTADOS_24!D:D,RESULTADOS_24!B:B,0,0,1)</f>
        <v>130</v>
      </c>
      <c r="D26">
        <f>_xlfn.XLOOKUP(B26,RESULTADOS_24!D:D,RESULTADOS_24!L:L,0,0,1)</f>
        <v>7</v>
      </c>
      <c r="E26">
        <f>_xlfn.XLOOKUP(B26,RESULTADOS_24!D:D,RESULTADOS_24!I:I,0,0,1)</f>
        <v>24</v>
      </c>
      <c r="F26">
        <f>_xlfn.XLOOKUP(B26,RESULTADOS_24!D:D,RESULTADOS_24!F:F,0,0,1)</f>
        <v>17.95</v>
      </c>
      <c r="G26">
        <f>_xlfn.XLOOKUP(B26,RESULTADOS_24!D:D,RESULTADOS_24!M:M,0,0,1)</f>
        <v>7</v>
      </c>
      <c r="I26">
        <v>1.6414920000000002</v>
      </c>
    </row>
    <row r="27" spans="1:9" x14ac:dyDescent="0.3">
      <c r="A27" t="s">
        <v>65</v>
      </c>
      <c r="B27">
        <v>4.5585000000000004</v>
      </c>
      <c r="C27">
        <f>_xlfn.XLOOKUP(B27,RESULTADOS_25!D:D,RESULTADOS_25!B:B,0,0,1)</f>
        <v>135</v>
      </c>
      <c r="D27">
        <f>_xlfn.XLOOKUP(B27,RESULTADOS_25!D:D,RESULTADOS_25!L:L,0,0,1)</f>
        <v>7.5</v>
      </c>
      <c r="E27">
        <f>_xlfn.XLOOKUP(B27,RESULTADOS_25!D:D,RESULTADOS_25!I:I,0,0,1)</f>
        <v>23</v>
      </c>
      <c r="F27">
        <f>_xlfn.XLOOKUP(B27,RESULTADOS_25!D:D,RESULTADOS_25!F:F,0,0,1)</f>
        <v>17.920000000000002</v>
      </c>
      <c r="G27">
        <f>_xlfn.XLOOKUP(B27,RESULTADOS_25!D:D,RESULTADOS_25!M:M,0,0,1)</f>
        <v>8</v>
      </c>
      <c r="I27">
        <v>1.6410600000000002</v>
      </c>
    </row>
    <row r="28" spans="1:9" x14ac:dyDescent="0.3">
      <c r="A28" t="s">
        <v>66</v>
      </c>
      <c r="B28">
        <v>4.5537000000000001</v>
      </c>
      <c r="C28">
        <f>_xlfn.XLOOKUP(B28,RESULTADOS_26!D:D,RESULTADOS_26!B:B,0,0,1)</f>
        <v>140</v>
      </c>
      <c r="D28">
        <f>_xlfn.XLOOKUP(B28,RESULTADOS_26!D:D,RESULTADOS_26!L:L,0,0,1)</f>
        <v>8.75</v>
      </c>
      <c r="E28">
        <f>_xlfn.XLOOKUP(B28,RESULTADOS_26!D:D,RESULTADOS_26!I:I,0,0,1)</f>
        <v>22</v>
      </c>
      <c r="F28">
        <f>_xlfn.XLOOKUP(B28,RESULTADOS_26!D:D,RESULTADOS_26!F:F,0,0,1)</f>
        <v>17.91</v>
      </c>
      <c r="G28">
        <f>_xlfn.XLOOKUP(B28,RESULTADOS_26!D:D,RESULTADOS_26!M:M,0,0,1)</f>
        <v>1</v>
      </c>
      <c r="I28">
        <v>1.639332</v>
      </c>
    </row>
    <row r="29" spans="1:9" x14ac:dyDescent="0.3">
      <c r="A29" t="s">
        <v>67</v>
      </c>
      <c r="B29">
        <v>4.5419999999999998</v>
      </c>
      <c r="C29">
        <f>_xlfn.XLOOKUP(B29,RESULTADOS_27!D:D,RESULTADOS_27!B:B,0,0,1)</f>
        <v>145</v>
      </c>
      <c r="D29">
        <f>_xlfn.XLOOKUP(B29,RESULTADOS_27!D:D,RESULTADOS_27!L:L,0,0,1)</f>
        <v>8.25</v>
      </c>
      <c r="E29">
        <f>_xlfn.XLOOKUP(B29,RESULTADOS_27!D:D,RESULTADOS_27!I:I,0,0,1)</f>
        <v>22</v>
      </c>
      <c r="F29">
        <f>_xlfn.XLOOKUP(B29,RESULTADOS_27!D:D,RESULTADOS_27!F:F,0,0,1)</f>
        <v>17.88</v>
      </c>
      <c r="G29">
        <f>_xlfn.XLOOKUP(B29,RESULTADOS_27!D:D,RESULTADOS_27!M:M,0,0,1)</f>
        <v>15</v>
      </c>
      <c r="I29">
        <v>1.6351199999999999</v>
      </c>
    </row>
    <row r="30" spans="1:9" x14ac:dyDescent="0.3">
      <c r="A30" t="s">
        <v>68</v>
      </c>
      <c r="B30">
        <v>4.5395000000000003</v>
      </c>
      <c r="C30">
        <f>_xlfn.XLOOKUP(B30,RESULTADOS_28!D:D,RESULTADOS_28!B:B,0,0,1)</f>
        <v>150</v>
      </c>
      <c r="D30">
        <f>_xlfn.XLOOKUP(B30,RESULTADOS_28!D:D,RESULTADOS_28!L:L,0,0,1)</f>
        <v>9</v>
      </c>
      <c r="E30">
        <f>_xlfn.XLOOKUP(B30,RESULTADOS_28!D:D,RESULTADOS_28!I:I,0,0,1)</f>
        <v>21</v>
      </c>
      <c r="F30">
        <f>_xlfn.XLOOKUP(B30,RESULTADOS_28!D:D,RESULTADOS_28!F:F,0,0,1)</f>
        <v>17.86</v>
      </c>
      <c r="G30">
        <f>_xlfn.XLOOKUP(B30,RESULTADOS_28!D:D,RESULTADOS_28!M:M,0,0,1)</f>
        <v>6</v>
      </c>
      <c r="I30">
        <v>1.6342200000000002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2.7631999999999999</v>
      </c>
      <c r="E2">
        <v>36.19</v>
      </c>
      <c r="F2">
        <v>24.38</v>
      </c>
      <c r="G2">
        <v>6.12</v>
      </c>
      <c r="H2">
        <v>0.09</v>
      </c>
      <c r="I2">
        <v>239</v>
      </c>
      <c r="J2">
        <v>194.77</v>
      </c>
      <c r="K2">
        <v>54.38</v>
      </c>
      <c r="L2">
        <v>1</v>
      </c>
      <c r="M2">
        <v>237</v>
      </c>
      <c r="N2">
        <v>39.4</v>
      </c>
      <c r="O2">
        <v>24256.19</v>
      </c>
      <c r="P2">
        <v>328.96</v>
      </c>
      <c r="Q2">
        <v>2925.99</v>
      </c>
      <c r="R2">
        <v>292.81</v>
      </c>
      <c r="S2">
        <v>60.56</v>
      </c>
      <c r="T2">
        <v>115215.1</v>
      </c>
      <c r="U2">
        <v>0.21</v>
      </c>
      <c r="V2">
        <v>0.71</v>
      </c>
      <c r="W2">
        <v>0.54</v>
      </c>
      <c r="X2">
        <v>7.09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3.1669999999999998</v>
      </c>
      <c r="E3">
        <v>31.58</v>
      </c>
      <c r="F3">
        <v>22.33</v>
      </c>
      <c r="G3">
        <v>7.74</v>
      </c>
      <c r="H3">
        <v>0.11</v>
      </c>
      <c r="I3">
        <v>173</v>
      </c>
      <c r="J3">
        <v>195.16</v>
      </c>
      <c r="K3">
        <v>54.38</v>
      </c>
      <c r="L3">
        <v>1.25</v>
      </c>
      <c r="M3">
        <v>171</v>
      </c>
      <c r="N3">
        <v>39.53</v>
      </c>
      <c r="O3">
        <v>24303.87</v>
      </c>
      <c r="P3">
        <v>297.26</v>
      </c>
      <c r="Q3">
        <v>2925.15</v>
      </c>
      <c r="R3">
        <v>225.3</v>
      </c>
      <c r="S3">
        <v>60.56</v>
      </c>
      <c r="T3">
        <v>81790.11</v>
      </c>
      <c r="U3">
        <v>0.27</v>
      </c>
      <c r="V3">
        <v>0.77</v>
      </c>
      <c r="W3">
        <v>0.45</v>
      </c>
      <c r="X3">
        <v>5.05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3.4525000000000001</v>
      </c>
      <c r="E4">
        <v>28.96</v>
      </c>
      <c r="F4">
        <v>21.2</v>
      </c>
      <c r="G4">
        <v>9.42</v>
      </c>
      <c r="H4">
        <v>0.14000000000000001</v>
      </c>
      <c r="I4">
        <v>135</v>
      </c>
      <c r="J4">
        <v>195.55</v>
      </c>
      <c r="K4">
        <v>54.38</v>
      </c>
      <c r="L4">
        <v>1.5</v>
      </c>
      <c r="M4">
        <v>133</v>
      </c>
      <c r="N4">
        <v>39.67</v>
      </c>
      <c r="O4">
        <v>24351.61</v>
      </c>
      <c r="P4">
        <v>278.26</v>
      </c>
      <c r="Q4">
        <v>2925.2</v>
      </c>
      <c r="R4">
        <v>188.47</v>
      </c>
      <c r="S4">
        <v>60.56</v>
      </c>
      <c r="T4">
        <v>63563.08</v>
      </c>
      <c r="U4">
        <v>0.32</v>
      </c>
      <c r="V4">
        <v>0.81</v>
      </c>
      <c r="W4">
        <v>0.38</v>
      </c>
      <c r="X4">
        <v>3.92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3.6747000000000001</v>
      </c>
      <c r="E5">
        <v>27.21</v>
      </c>
      <c r="F5">
        <v>20.420000000000002</v>
      </c>
      <c r="G5">
        <v>11.14</v>
      </c>
      <c r="H5">
        <v>0.16</v>
      </c>
      <c r="I5">
        <v>110</v>
      </c>
      <c r="J5">
        <v>195.93</v>
      </c>
      <c r="K5">
        <v>54.38</v>
      </c>
      <c r="L5">
        <v>1.75</v>
      </c>
      <c r="M5">
        <v>108</v>
      </c>
      <c r="N5">
        <v>39.81</v>
      </c>
      <c r="O5">
        <v>24399.39</v>
      </c>
      <c r="P5">
        <v>264.23</v>
      </c>
      <c r="Q5">
        <v>2924.95</v>
      </c>
      <c r="R5">
        <v>163.05000000000001</v>
      </c>
      <c r="S5">
        <v>60.56</v>
      </c>
      <c r="T5">
        <v>50980.3</v>
      </c>
      <c r="U5">
        <v>0.37</v>
      </c>
      <c r="V5">
        <v>0.84</v>
      </c>
      <c r="W5">
        <v>0.34</v>
      </c>
      <c r="X5">
        <v>3.14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3.8372999999999999</v>
      </c>
      <c r="E6">
        <v>26.06</v>
      </c>
      <c r="F6">
        <v>19.93</v>
      </c>
      <c r="G6">
        <v>12.86</v>
      </c>
      <c r="H6">
        <v>0.18</v>
      </c>
      <c r="I6">
        <v>93</v>
      </c>
      <c r="J6">
        <v>196.32</v>
      </c>
      <c r="K6">
        <v>54.38</v>
      </c>
      <c r="L6">
        <v>2</v>
      </c>
      <c r="M6">
        <v>91</v>
      </c>
      <c r="N6">
        <v>39.950000000000003</v>
      </c>
      <c r="O6">
        <v>24447.22</v>
      </c>
      <c r="P6">
        <v>254.14</v>
      </c>
      <c r="Q6">
        <v>2924.82</v>
      </c>
      <c r="R6">
        <v>146.97</v>
      </c>
      <c r="S6">
        <v>60.56</v>
      </c>
      <c r="T6">
        <v>43027</v>
      </c>
      <c r="U6">
        <v>0.41</v>
      </c>
      <c r="V6">
        <v>0.86</v>
      </c>
      <c r="W6">
        <v>0.31</v>
      </c>
      <c r="X6">
        <v>2.65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3.9864999999999999</v>
      </c>
      <c r="E7">
        <v>25.08</v>
      </c>
      <c r="F7">
        <v>19.5</v>
      </c>
      <c r="G7">
        <v>14.81</v>
      </c>
      <c r="H7">
        <v>0.2</v>
      </c>
      <c r="I7">
        <v>79</v>
      </c>
      <c r="J7">
        <v>196.71</v>
      </c>
      <c r="K7">
        <v>54.38</v>
      </c>
      <c r="L7">
        <v>2.25</v>
      </c>
      <c r="M7">
        <v>77</v>
      </c>
      <c r="N7">
        <v>40.08</v>
      </c>
      <c r="O7">
        <v>24495.09</v>
      </c>
      <c r="P7">
        <v>244.44</v>
      </c>
      <c r="Q7">
        <v>2924.73</v>
      </c>
      <c r="R7">
        <v>132.86000000000001</v>
      </c>
      <c r="S7">
        <v>60.56</v>
      </c>
      <c r="T7">
        <v>36040.94</v>
      </c>
      <c r="U7">
        <v>0.46</v>
      </c>
      <c r="V7">
        <v>0.88</v>
      </c>
      <c r="W7">
        <v>0.28999999999999998</v>
      </c>
      <c r="X7">
        <v>2.2200000000000002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4.0994999999999999</v>
      </c>
      <c r="E8">
        <v>24.39</v>
      </c>
      <c r="F8">
        <v>19.190000000000001</v>
      </c>
      <c r="G8">
        <v>16.690000000000001</v>
      </c>
      <c r="H8">
        <v>0.23</v>
      </c>
      <c r="I8">
        <v>69</v>
      </c>
      <c r="J8">
        <v>197.1</v>
      </c>
      <c r="K8">
        <v>54.38</v>
      </c>
      <c r="L8">
        <v>2.5</v>
      </c>
      <c r="M8">
        <v>67</v>
      </c>
      <c r="N8">
        <v>40.22</v>
      </c>
      <c r="O8">
        <v>24543.01</v>
      </c>
      <c r="P8">
        <v>236.66</v>
      </c>
      <c r="Q8">
        <v>2924.9</v>
      </c>
      <c r="R8">
        <v>122.97</v>
      </c>
      <c r="S8">
        <v>60.56</v>
      </c>
      <c r="T8">
        <v>31144.04</v>
      </c>
      <c r="U8">
        <v>0.49</v>
      </c>
      <c r="V8">
        <v>0.9</v>
      </c>
      <c r="W8">
        <v>0.27</v>
      </c>
      <c r="X8">
        <v>1.91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4.1963999999999997</v>
      </c>
      <c r="E9">
        <v>23.83</v>
      </c>
      <c r="F9">
        <v>18.940000000000001</v>
      </c>
      <c r="G9">
        <v>18.63</v>
      </c>
      <c r="H9">
        <v>0.25</v>
      </c>
      <c r="I9">
        <v>61</v>
      </c>
      <c r="J9">
        <v>197.49</v>
      </c>
      <c r="K9">
        <v>54.38</v>
      </c>
      <c r="L9">
        <v>2.75</v>
      </c>
      <c r="M9">
        <v>59</v>
      </c>
      <c r="N9">
        <v>40.36</v>
      </c>
      <c r="O9">
        <v>24590.98</v>
      </c>
      <c r="P9">
        <v>229.64</v>
      </c>
      <c r="Q9">
        <v>2924.77</v>
      </c>
      <c r="R9">
        <v>114.48</v>
      </c>
      <c r="S9">
        <v>60.56</v>
      </c>
      <c r="T9">
        <v>26939.51</v>
      </c>
      <c r="U9">
        <v>0.53</v>
      </c>
      <c r="V9">
        <v>0.91</v>
      </c>
      <c r="W9">
        <v>0.26</v>
      </c>
      <c r="X9">
        <v>1.66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4.3164999999999996</v>
      </c>
      <c r="E10">
        <v>23.17</v>
      </c>
      <c r="F10">
        <v>18.55</v>
      </c>
      <c r="G10">
        <v>20.61</v>
      </c>
      <c r="H10">
        <v>0.27</v>
      </c>
      <c r="I10">
        <v>54</v>
      </c>
      <c r="J10">
        <v>197.88</v>
      </c>
      <c r="K10">
        <v>54.38</v>
      </c>
      <c r="L10">
        <v>3</v>
      </c>
      <c r="M10">
        <v>52</v>
      </c>
      <c r="N10">
        <v>40.5</v>
      </c>
      <c r="O10">
        <v>24639</v>
      </c>
      <c r="P10">
        <v>219.87</v>
      </c>
      <c r="Q10">
        <v>2924.61</v>
      </c>
      <c r="R10">
        <v>101.67</v>
      </c>
      <c r="S10">
        <v>60.56</v>
      </c>
      <c r="T10">
        <v>20570.169999999998</v>
      </c>
      <c r="U10">
        <v>0.6</v>
      </c>
      <c r="V10">
        <v>0.93</v>
      </c>
      <c r="W10">
        <v>0.24</v>
      </c>
      <c r="X10">
        <v>1.27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4.2887000000000004</v>
      </c>
      <c r="E11">
        <v>23.32</v>
      </c>
      <c r="F11">
        <v>18.86</v>
      </c>
      <c r="G11">
        <v>22.63</v>
      </c>
      <c r="H11">
        <v>0.28999999999999998</v>
      </c>
      <c r="I11">
        <v>50</v>
      </c>
      <c r="J11">
        <v>198.27</v>
      </c>
      <c r="K11">
        <v>54.38</v>
      </c>
      <c r="L11">
        <v>3.25</v>
      </c>
      <c r="M11">
        <v>48</v>
      </c>
      <c r="N11">
        <v>40.64</v>
      </c>
      <c r="O11">
        <v>24687.06</v>
      </c>
      <c r="P11">
        <v>221.1</v>
      </c>
      <c r="Q11">
        <v>2924.72</v>
      </c>
      <c r="R11">
        <v>112.62</v>
      </c>
      <c r="S11">
        <v>60.56</v>
      </c>
      <c r="T11">
        <v>26065.89</v>
      </c>
      <c r="U11">
        <v>0.54</v>
      </c>
      <c r="V11">
        <v>0.91</v>
      </c>
      <c r="W11">
        <v>0.24</v>
      </c>
      <c r="X11">
        <v>1.58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4.3756000000000004</v>
      </c>
      <c r="E12">
        <v>22.85</v>
      </c>
      <c r="F12">
        <v>18.59</v>
      </c>
      <c r="G12">
        <v>24.78</v>
      </c>
      <c r="H12">
        <v>0.31</v>
      </c>
      <c r="I12">
        <v>45</v>
      </c>
      <c r="J12">
        <v>198.66</v>
      </c>
      <c r="K12">
        <v>54.38</v>
      </c>
      <c r="L12">
        <v>3.5</v>
      </c>
      <c r="M12">
        <v>43</v>
      </c>
      <c r="N12">
        <v>40.78</v>
      </c>
      <c r="O12">
        <v>24735.17</v>
      </c>
      <c r="P12">
        <v>213.14</v>
      </c>
      <c r="Q12">
        <v>2924.54</v>
      </c>
      <c r="R12">
        <v>103.42</v>
      </c>
      <c r="S12">
        <v>60.56</v>
      </c>
      <c r="T12">
        <v>21490.06</v>
      </c>
      <c r="U12">
        <v>0.59</v>
      </c>
      <c r="V12">
        <v>0.93</v>
      </c>
      <c r="W12">
        <v>0.24</v>
      </c>
      <c r="X12">
        <v>1.31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4.4332000000000003</v>
      </c>
      <c r="E13">
        <v>22.56</v>
      </c>
      <c r="F13">
        <v>18.45</v>
      </c>
      <c r="G13">
        <v>26.99</v>
      </c>
      <c r="H13">
        <v>0.33</v>
      </c>
      <c r="I13">
        <v>41</v>
      </c>
      <c r="J13">
        <v>199.05</v>
      </c>
      <c r="K13">
        <v>54.38</v>
      </c>
      <c r="L13">
        <v>3.75</v>
      </c>
      <c r="M13">
        <v>39</v>
      </c>
      <c r="N13">
        <v>40.92</v>
      </c>
      <c r="O13">
        <v>24783.33</v>
      </c>
      <c r="P13">
        <v>207.17</v>
      </c>
      <c r="Q13">
        <v>2924.45</v>
      </c>
      <c r="R13">
        <v>98.79</v>
      </c>
      <c r="S13">
        <v>60.56</v>
      </c>
      <c r="T13">
        <v>19194.259999999998</v>
      </c>
      <c r="U13">
        <v>0.61</v>
      </c>
      <c r="V13">
        <v>0.93</v>
      </c>
      <c r="W13">
        <v>0.23</v>
      </c>
      <c r="X13">
        <v>1.17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4.4922000000000004</v>
      </c>
      <c r="E14">
        <v>22.26</v>
      </c>
      <c r="F14">
        <v>18.309999999999999</v>
      </c>
      <c r="G14">
        <v>29.68</v>
      </c>
      <c r="H14">
        <v>0.36</v>
      </c>
      <c r="I14">
        <v>37</v>
      </c>
      <c r="J14">
        <v>199.44</v>
      </c>
      <c r="K14">
        <v>54.38</v>
      </c>
      <c r="L14">
        <v>4</v>
      </c>
      <c r="M14">
        <v>35</v>
      </c>
      <c r="N14">
        <v>41.06</v>
      </c>
      <c r="O14">
        <v>24831.54</v>
      </c>
      <c r="P14">
        <v>200.46</v>
      </c>
      <c r="Q14">
        <v>2924.4</v>
      </c>
      <c r="R14">
        <v>94.13</v>
      </c>
      <c r="S14">
        <v>60.56</v>
      </c>
      <c r="T14">
        <v>16885.21</v>
      </c>
      <c r="U14">
        <v>0.64</v>
      </c>
      <c r="V14">
        <v>0.94</v>
      </c>
      <c r="W14">
        <v>0.22</v>
      </c>
      <c r="X14">
        <v>1.03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4.5347999999999997</v>
      </c>
      <c r="E15">
        <v>22.05</v>
      </c>
      <c r="F15">
        <v>18.21</v>
      </c>
      <c r="G15">
        <v>32.14</v>
      </c>
      <c r="H15">
        <v>0.38</v>
      </c>
      <c r="I15">
        <v>34</v>
      </c>
      <c r="J15">
        <v>199.83</v>
      </c>
      <c r="K15">
        <v>54.38</v>
      </c>
      <c r="L15">
        <v>4.25</v>
      </c>
      <c r="M15">
        <v>32</v>
      </c>
      <c r="N15">
        <v>41.2</v>
      </c>
      <c r="O15">
        <v>24879.79</v>
      </c>
      <c r="P15">
        <v>195.07</v>
      </c>
      <c r="Q15">
        <v>2924.52</v>
      </c>
      <c r="R15">
        <v>91</v>
      </c>
      <c r="S15">
        <v>60.56</v>
      </c>
      <c r="T15">
        <v>15337.08</v>
      </c>
      <c r="U15">
        <v>0.67</v>
      </c>
      <c r="V15">
        <v>0.94</v>
      </c>
      <c r="W15">
        <v>0.22</v>
      </c>
      <c r="X15">
        <v>0.93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4.5595999999999997</v>
      </c>
      <c r="E16">
        <v>21.93</v>
      </c>
      <c r="F16">
        <v>18.170000000000002</v>
      </c>
      <c r="G16">
        <v>34.07</v>
      </c>
      <c r="H16">
        <v>0.4</v>
      </c>
      <c r="I16">
        <v>32</v>
      </c>
      <c r="J16">
        <v>200.22</v>
      </c>
      <c r="K16">
        <v>54.38</v>
      </c>
      <c r="L16">
        <v>4.5</v>
      </c>
      <c r="M16">
        <v>20</v>
      </c>
      <c r="N16">
        <v>41.35</v>
      </c>
      <c r="O16">
        <v>24928.09</v>
      </c>
      <c r="P16">
        <v>189.84</v>
      </c>
      <c r="Q16">
        <v>2924.52</v>
      </c>
      <c r="R16">
        <v>89.28</v>
      </c>
      <c r="S16">
        <v>60.56</v>
      </c>
      <c r="T16">
        <v>14483.87</v>
      </c>
      <c r="U16">
        <v>0.68</v>
      </c>
      <c r="V16">
        <v>0.95</v>
      </c>
      <c r="W16">
        <v>0.23</v>
      </c>
      <c r="X16">
        <v>0.89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4.5641999999999996</v>
      </c>
      <c r="E17">
        <v>21.91</v>
      </c>
      <c r="F17">
        <v>18.190000000000001</v>
      </c>
      <c r="G17">
        <v>35.200000000000003</v>
      </c>
      <c r="H17">
        <v>0.42</v>
      </c>
      <c r="I17">
        <v>31</v>
      </c>
      <c r="J17">
        <v>200.61</v>
      </c>
      <c r="K17">
        <v>54.38</v>
      </c>
      <c r="L17">
        <v>4.75</v>
      </c>
      <c r="M17">
        <v>4</v>
      </c>
      <c r="N17">
        <v>41.49</v>
      </c>
      <c r="O17">
        <v>24976.45</v>
      </c>
      <c r="P17">
        <v>187.8</v>
      </c>
      <c r="Q17">
        <v>2924.53</v>
      </c>
      <c r="R17">
        <v>89.42</v>
      </c>
      <c r="S17">
        <v>60.56</v>
      </c>
      <c r="T17">
        <v>14561.95</v>
      </c>
      <c r="U17">
        <v>0.68</v>
      </c>
      <c r="V17">
        <v>0.95</v>
      </c>
      <c r="W17">
        <v>0.24</v>
      </c>
      <c r="X17">
        <v>0.91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4.5629</v>
      </c>
      <c r="E18">
        <v>21.92</v>
      </c>
      <c r="F18">
        <v>18.190000000000001</v>
      </c>
      <c r="G18">
        <v>35.21</v>
      </c>
      <c r="H18">
        <v>0.44</v>
      </c>
      <c r="I18">
        <v>31</v>
      </c>
      <c r="J18">
        <v>201.01</v>
      </c>
      <c r="K18">
        <v>54.38</v>
      </c>
      <c r="L18">
        <v>5</v>
      </c>
      <c r="M18">
        <v>0</v>
      </c>
      <c r="N18">
        <v>41.63</v>
      </c>
      <c r="O18">
        <v>25024.84</v>
      </c>
      <c r="P18">
        <v>188.02</v>
      </c>
      <c r="Q18">
        <v>2924.52</v>
      </c>
      <c r="R18">
        <v>89.41</v>
      </c>
      <c r="S18">
        <v>60.56</v>
      </c>
      <c r="T18">
        <v>14555.14</v>
      </c>
      <c r="U18">
        <v>0.68</v>
      </c>
      <c r="V18">
        <v>0.95</v>
      </c>
      <c r="W18">
        <v>0.25</v>
      </c>
      <c r="X18">
        <v>0.92</v>
      </c>
      <c r="Y18">
        <v>1</v>
      </c>
      <c r="Z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3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140</v>
      </c>
      <c r="C2" t="s">
        <v>26</v>
      </c>
      <c r="D2">
        <v>2.0617999999999999</v>
      </c>
      <c r="E2">
        <v>48.5</v>
      </c>
      <c r="F2">
        <v>27.69</v>
      </c>
      <c r="G2">
        <v>4.84</v>
      </c>
      <c r="H2">
        <v>0.06</v>
      </c>
      <c r="I2">
        <v>343</v>
      </c>
      <c r="J2">
        <v>274.08999999999997</v>
      </c>
      <c r="K2">
        <v>60.56</v>
      </c>
      <c r="L2">
        <v>1</v>
      </c>
      <c r="M2">
        <v>341</v>
      </c>
      <c r="N2">
        <v>72.53</v>
      </c>
      <c r="O2">
        <v>34038.11</v>
      </c>
      <c r="P2">
        <v>471.54</v>
      </c>
      <c r="Q2">
        <v>2926.22</v>
      </c>
      <c r="R2">
        <v>401.61</v>
      </c>
      <c r="S2">
        <v>60.56</v>
      </c>
      <c r="T2">
        <v>169093.37</v>
      </c>
      <c r="U2">
        <v>0.15</v>
      </c>
      <c r="V2">
        <v>0.62</v>
      </c>
      <c r="W2">
        <v>0.71</v>
      </c>
      <c r="X2">
        <v>10.4</v>
      </c>
      <c r="Y2">
        <v>1</v>
      </c>
      <c r="Z2">
        <v>10</v>
      </c>
    </row>
    <row r="3" spans="1:26" x14ac:dyDescent="0.3">
      <c r="A3">
        <v>1</v>
      </c>
      <c r="B3">
        <v>140</v>
      </c>
      <c r="C3" t="s">
        <v>26</v>
      </c>
      <c r="D3">
        <v>2.5104000000000002</v>
      </c>
      <c r="E3">
        <v>39.83</v>
      </c>
      <c r="F3">
        <v>24.4</v>
      </c>
      <c r="G3">
        <v>6.1</v>
      </c>
      <c r="H3">
        <v>0.08</v>
      </c>
      <c r="I3">
        <v>240</v>
      </c>
      <c r="J3">
        <v>274.57</v>
      </c>
      <c r="K3">
        <v>60.56</v>
      </c>
      <c r="L3">
        <v>1.25</v>
      </c>
      <c r="M3">
        <v>238</v>
      </c>
      <c r="N3">
        <v>72.760000000000005</v>
      </c>
      <c r="O3">
        <v>34097.72</v>
      </c>
      <c r="P3">
        <v>412.47</v>
      </c>
      <c r="Q3">
        <v>2925.61</v>
      </c>
      <c r="R3">
        <v>293.48</v>
      </c>
      <c r="S3">
        <v>60.56</v>
      </c>
      <c r="T3">
        <v>115542.87</v>
      </c>
      <c r="U3">
        <v>0.21</v>
      </c>
      <c r="V3">
        <v>0.71</v>
      </c>
      <c r="W3">
        <v>0.55000000000000004</v>
      </c>
      <c r="X3">
        <v>7.12</v>
      </c>
      <c r="Y3">
        <v>1</v>
      </c>
      <c r="Z3">
        <v>10</v>
      </c>
    </row>
    <row r="4" spans="1:26" x14ac:dyDescent="0.3">
      <c r="A4">
        <v>2</v>
      </c>
      <c r="B4">
        <v>140</v>
      </c>
      <c r="C4" t="s">
        <v>26</v>
      </c>
      <c r="D4">
        <v>2.8435999999999999</v>
      </c>
      <c r="E4">
        <v>35.17</v>
      </c>
      <c r="F4">
        <v>22.66</v>
      </c>
      <c r="G4">
        <v>7.39</v>
      </c>
      <c r="H4">
        <v>0.1</v>
      </c>
      <c r="I4">
        <v>184</v>
      </c>
      <c r="J4">
        <v>275.05</v>
      </c>
      <c r="K4">
        <v>60.56</v>
      </c>
      <c r="L4">
        <v>1.5</v>
      </c>
      <c r="M4">
        <v>182</v>
      </c>
      <c r="N4">
        <v>73</v>
      </c>
      <c r="O4">
        <v>34157.42</v>
      </c>
      <c r="P4">
        <v>380.21</v>
      </c>
      <c r="Q4">
        <v>2924.99</v>
      </c>
      <c r="R4">
        <v>236.34</v>
      </c>
      <c r="S4">
        <v>60.56</v>
      </c>
      <c r="T4">
        <v>87252.55</v>
      </c>
      <c r="U4">
        <v>0.26</v>
      </c>
      <c r="V4">
        <v>0.76</v>
      </c>
      <c r="W4">
        <v>0.46</v>
      </c>
      <c r="X4">
        <v>5.38</v>
      </c>
      <c r="Y4">
        <v>1</v>
      </c>
      <c r="Z4">
        <v>10</v>
      </c>
    </row>
    <row r="5" spans="1:26" x14ac:dyDescent="0.3">
      <c r="A5">
        <v>3</v>
      </c>
      <c r="B5">
        <v>140</v>
      </c>
      <c r="C5" t="s">
        <v>26</v>
      </c>
      <c r="D5">
        <v>3.0985</v>
      </c>
      <c r="E5">
        <v>32.270000000000003</v>
      </c>
      <c r="F5">
        <v>21.59</v>
      </c>
      <c r="G5">
        <v>8.69</v>
      </c>
      <c r="H5">
        <v>0.11</v>
      </c>
      <c r="I5">
        <v>149</v>
      </c>
      <c r="J5">
        <v>275.54000000000002</v>
      </c>
      <c r="K5">
        <v>60.56</v>
      </c>
      <c r="L5">
        <v>1.75</v>
      </c>
      <c r="M5">
        <v>147</v>
      </c>
      <c r="N5">
        <v>73.23</v>
      </c>
      <c r="O5">
        <v>34217.22</v>
      </c>
      <c r="P5">
        <v>359.61</v>
      </c>
      <c r="Q5">
        <v>2924.9</v>
      </c>
      <c r="R5">
        <v>201.6</v>
      </c>
      <c r="S5">
        <v>60.56</v>
      </c>
      <c r="T5">
        <v>70061.25</v>
      </c>
      <c r="U5">
        <v>0.3</v>
      </c>
      <c r="V5">
        <v>0.8</v>
      </c>
      <c r="W5">
        <v>0.4</v>
      </c>
      <c r="X5">
        <v>4.3099999999999996</v>
      </c>
      <c r="Y5">
        <v>1</v>
      </c>
      <c r="Z5">
        <v>10</v>
      </c>
    </row>
    <row r="6" spans="1:26" x14ac:dyDescent="0.3">
      <c r="A6">
        <v>4</v>
      </c>
      <c r="B6">
        <v>140</v>
      </c>
      <c r="C6" t="s">
        <v>26</v>
      </c>
      <c r="D6">
        <v>3.2905000000000002</v>
      </c>
      <c r="E6">
        <v>30.39</v>
      </c>
      <c r="F6">
        <v>20.91</v>
      </c>
      <c r="G6">
        <v>9.9600000000000009</v>
      </c>
      <c r="H6">
        <v>0.13</v>
      </c>
      <c r="I6">
        <v>126</v>
      </c>
      <c r="J6">
        <v>276.02</v>
      </c>
      <c r="K6">
        <v>60.56</v>
      </c>
      <c r="L6">
        <v>2</v>
      </c>
      <c r="M6">
        <v>124</v>
      </c>
      <c r="N6">
        <v>73.47</v>
      </c>
      <c r="O6">
        <v>34277.1</v>
      </c>
      <c r="P6">
        <v>345.87</v>
      </c>
      <c r="Q6">
        <v>2924.72</v>
      </c>
      <c r="R6">
        <v>179.11</v>
      </c>
      <c r="S6">
        <v>60.56</v>
      </c>
      <c r="T6">
        <v>58930.69</v>
      </c>
      <c r="U6">
        <v>0.34</v>
      </c>
      <c r="V6">
        <v>0.82</v>
      </c>
      <c r="W6">
        <v>0.37</v>
      </c>
      <c r="X6">
        <v>3.63</v>
      </c>
      <c r="Y6">
        <v>1</v>
      </c>
      <c r="Z6">
        <v>10</v>
      </c>
    </row>
    <row r="7" spans="1:26" x14ac:dyDescent="0.3">
      <c r="A7">
        <v>5</v>
      </c>
      <c r="B7">
        <v>140</v>
      </c>
      <c r="C7" t="s">
        <v>26</v>
      </c>
      <c r="D7">
        <v>3.4598</v>
      </c>
      <c r="E7">
        <v>28.9</v>
      </c>
      <c r="F7">
        <v>20.36</v>
      </c>
      <c r="G7">
        <v>11.31</v>
      </c>
      <c r="H7">
        <v>0.14000000000000001</v>
      </c>
      <c r="I7">
        <v>108</v>
      </c>
      <c r="J7">
        <v>276.51</v>
      </c>
      <c r="K7">
        <v>60.56</v>
      </c>
      <c r="L7">
        <v>2.25</v>
      </c>
      <c r="M7">
        <v>106</v>
      </c>
      <c r="N7">
        <v>73.709999999999994</v>
      </c>
      <c r="O7">
        <v>34337.08</v>
      </c>
      <c r="P7">
        <v>334.29</v>
      </c>
      <c r="Q7">
        <v>2924.69</v>
      </c>
      <c r="R7">
        <v>161.29</v>
      </c>
      <c r="S7">
        <v>60.56</v>
      </c>
      <c r="T7">
        <v>50112.06</v>
      </c>
      <c r="U7">
        <v>0.38</v>
      </c>
      <c r="V7">
        <v>0.85</v>
      </c>
      <c r="W7">
        <v>0.34</v>
      </c>
      <c r="X7">
        <v>3.08</v>
      </c>
      <c r="Y7">
        <v>1</v>
      </c>
      <c r="Z7">
        <v>10</v>
      </c>
    </row>
    <row r="8" spans="1:26" x14ac:dyDescent="0.3">
      <c r="A8">
        <v>6</v>
      </c>
      <c r="B8">
        <v>140</v>
      </c>
      <c r="C8" t="s">
        <v>26</v>
      </c>
      <c r="D8">
        <v>3.5935000000000001</v>
      </c>
      <c r="E8">
        <v>27.83</v>
      </c>
      <c r="F8">
        <v>19.97</v>
      </c>
      <c r="G8">
        <v>12.61</v>
      </c>
      <c r="H8">
        <v>0.16</v>
      </c>
      <c r="I8">
        <v>95</v>
      </c>
      <c r="J8">
        <v>277</v>
      </c>
      <c r="K8">
        <v>60.56</v>
      </c>
      <c r="L8">
        <v>2.5</v>
      </c>
      <c r="M8">
        <v>93</v>
      </c>
      <c r="N8">
        <v>73.94</v>
      </c>
      <c r="O8">
        <v>34397.15</v>
      </c>
      <c r="P8">
        <v>325.42</v>
      </c>
      <c r="Q8">
        <v>2924.64</v>
      </c>
      <c r="R8">
        <v>148.25</v>
      </c>
      <c r="S8">
        <v>60.56</v>
      </c>
      <c r="T8">
        <v>43652.65</v>
      </c>
      <c r="U8">
        <v>0.41</v>
      </c>
      <c r="V8">
        <v>0.86</v>
      </c>
      <c r="W8">
        <v>0.31</v>
      </c>
      <c r="X8">
        <v>2.69</v>
      </c>
      <c r="Y8">
        <v>1</v>
      </c>
      <c r="Z8">
        <v>10</v>
      </c>
    </row>
    <row r="9" spans="1:26" x14ac:dyDescent="0.3">
      <c r="A9">
        <v>7</v>
      </c>
      <c r="B9">
        <v>140</v>
      </c>
      <c r="C9" t="s">
        <v>26</v>
      </c>
      <c r="D9">
        <v>3.7109999999999999</v>
      </c>
      <c r="E9">
        <v>26.95</v>
      </c>
      <c r="F9">
        <v>19.66</v>
      </c>
      <c r="G9">
        <v>14.04</v>
      </c>
      <c r="H9">
        <v>0.18</v>
      </c>
      <c r="I9">
        <v>84</v>
      </c>
      <c r="J9">
        <v>277.48</v>
      </c>
      <c r="K9">
        <v>60.56</v>
      </c>
      <c r="L9">
        <v>2.75</v>
      </c>
      <c r="M9">
        <v>82</v>
      </c>
      <c r="N9">
        <v>74.180000000000007</v>
      </c>
      <c r="O9">
        <v>34457.31</v>
      </c>
      <c r="P9">
        <v>317.83999999999997</v>
      </c>
      <c r="Q9">
        <v>2924.83</v>
      </c>
      <c r="R9">
        <v>138.1</v>
      </c>
      <c r="S9">
        <v>60.56</v>
      </c>
      <c r="T9">
        <v>38634.76</v>
      </c>
      <c r="U9">
        <v>0.44</v>
      </c>
      <c r="V9">
        <v>0.88</v>
      </c>
      <c r="W9">
        <v>0.3</v>
      </c>
      <c r="X9">
        <v>2.38</v>
      </c>
      <c r="Y9">
        <v>1</v>
      </c>
      <c r="Z9">
        <v>10</v>
      </c>
    </row>
    <row r="10" spans="1:26" x14ac:dyDescent="0.3">
      <c r="A10">
        <v>8</v>
      </c>
      <c r="B10">
        <v>140</v>
      </c>
      <c r="C10" t="s">
        <v>26</v>
      </c>
      <c r="D10">
        <v>3.8048999999999999</v>
      </c>
      <c r="E10">
        <v>26.28</v>
      </c>
      <c r="F10">
        <v>19.41</v>
      </c>
      <c r="G10">
        <v>15.32</v>
      </c>
      <c r="H10">
        <v>0.19</v>
      </c>
      <c r="I10">
        <v>76</v>
      </c>
      <c r="J10">
        <v>277.97000000000003</v>
      </c>
      <c r="K10">
        <v>60.56</v>
      </c>
      <c r="L10">
        <v>3</v>
      </c>
      <c r="M10">
        <v>74</v>
      </c>
      <c r="N10">
        <v>74.42</v>
      </c>
      <c r="O10">
        <v>34517.57</v>
      </c>
      <c r="P10">
        <v>311.52</v>
      </c>
      <c r="Q10">
        <v>2924.72</v>
      </c>
      <c r="R10">
        <v>129.88</v>
      </c>
      <c r="S10">
        <v>60.56</v>
      </c>
      <c r="T10">
        <v>34566.78</v>
      </c>
      <c r="U10">
        <v>0.47</v>
      </c>
      <c r="V10">
        <v>0.89</v>
      </c>
      <c r="W10">
        <v>0.28999999999999998</v>
      </c>
      <c r="X10">
        <v>2.13</v>
      </c>
      <c r="Y10">
        <v>1</v>
      </c>
      <c r="Z10">
        <v>10</v>
      </c>
    </row>
    <row r="11" spans="1:26" x14ac:dyDescent="0.3">
      <c r="A11">
        <v>9</v>
      </c>
      <c r="B11">
        <v>140</v>
      </c>
      <c r="C11" t="s">
        <v>26</v>
      </c>
      <c r="D11">
        <v>3.8908999999999998</v>
      </c>
      <c r="E11">
        <v>25.7</v>
      </c>
      <c r="F11">
        <v>19.2</v>
      </c>
      <c r="G11">
        <v>16.690000000000001</v>
      </c>
      <c r="H11">
        <v>0.21</v>
      </c>
      <c r="I11">
        <v>69</v>
      </c>
      <c r="J11">
        <v>278.45999999999998</v>
      </c>
      <c r="K11">
        <v>60.56</v>
      </c>
      <c r="L11">
        <v>3.25</v>
      </c>
      <c r="M11">
        <v>67</v>
      </c>
      <c r="N11">
        <v>74.66</v>
      </c>
      <c r="O11">
        <v>34577.919999999998</v>
      </c>
      <c r="P11">
        <v>305.52999999999997</v>
      </c>
      <c r="Q11">
        <v>2924.64</v>
      </c>
      <c r="R11">
        <v>123.02</v>
      </c>
      <c r="S11">
        <v>60.56</v>
      </c>
      <c r="T11">
        <v>31170.09</v>
      </c>
      <c r="U11">
        <v>0.49</v>
      </c>
      <c r="V11">
        <v>0.9</v>
      </c>
      <c r="W11">
        <v>0.27</v>
      </c>
      <c r="X11">
        <v>1.92</v>
      </c>
      <c r="Y11">
        <v>1</v>
      </c>
      <c r="Z11">
        <v>10</v>
      </c>
    </row>
    <row r="12" spans="1:26" x14ac:dyDescent="0.3">
      <c r="A12">
        <v>10</v>
      </c>
      <c r="B12">
        <v>140</v>
      </c>
      <c r="C12" t="s">
        <v>26</v>
      </c>
      <c r="D12">
        <v>3.9693000000000001</v>
      </c>
      <c r="E12">
        <v>25.19</v>
      </c>
      <c r="F12">
        <v>19</v>
      </c>
      <c r="G12">
        <v>18.100000000000001</v>
      </c>
      <c r="H12">
        <v>0.22</v>
      </c>
      <c r="I12">
        <v>63</v>
      </c>
      <c r="J12">
        <v>278.95</v>
      </c>
      <c r="K12">
        <v>60.56</v>
      </c>
      <c r="L12">
        <v>3.5</v>
      </c>
      <c r="M12">
        <v>61</v>
      </c>
      <c r="N12">
        <v>74.900000000000006</v>
      </c>
      <c r="O12">
        <v>34638.36</v>
      </c>
      <c r="P12">
        <v>299.91000000000003</v>
      </c>
      <c r="Q12">
        <v>2924.64</v>
      </c>
      <c r="R12">
        <v>116.63</v>
      </c>
      <c r="S12">
        <v>60.56</v>
      </c>
      <c r="T12">
        <v>28002.71</v>
      </c>
      <c r="U12">
        <v>0.52</v>
      </c>
      <c r="V12">
        <v>0.91</v>
      </c>
      <c r="W12">
        <v>0.26</v>
      </c>
      <c r="X12">
        <v>1.72</v>
      </c>
      <c r="Y12">
        <v>1</v>
      </c>
      <c r="Z12">
        <v>10</v>
      </c>
    </row>
    <row r="13" spans="1:26" x14ac:dyDescent="0.3">
      <c r="A13">
        <v>11</v>
      </c>
      <c r="B13">
        <v>140</v>
      </c>
      <c r="C13" t="s">
        <v>26</v>
      </c>
      <c r="D13">
        <v>4.0385</v>
      </c>
      <c r="E13">
        <v>24.76</v>
      </c>
      <c r="F13">
        <v>18.829999999999998</v>
      </c>
      <c r="G13">
        <v>19.48</v>
      </c>
      <c r="H13">
        <v>0.24</v>
      </c>
      <c r="I13">
        <v>58</v>
      </c>
      <c r="J13">
        <v>279.44</v>
      </c>
      <c r="K13">
        <v>60.56</v>
      </c>
      <c r="L13">
        <v>3.75</v>
      </c>
      <c r="M13">
        <v>56</v>
      </c>
      <c r="N13">
        <v>75.14</v>
      </c>
      <c r="O13">
        <v>34698.9</v>
      </c>
      <c r="P13">
        <v>294.69</v>
      </c>
      <c r="Q13">
        <v>2924.65</v>
      </c>
      <c r="R13">
        <v>110.74</v>
      </c>
      <c r="S13">
        <v>60.56</v>
      </c>
      <c r="T13">
        <v>25084.22</v>
      </c>
      <c r="U13">
        <v>0.55000000000000004</v>
      </c>
      <c r="V13">
        <v>0.91</v>
      </c>
      <c r="W13">
        <v>0.26</v>
      </c>
      <c r="X13">
        <v>1.55</v>
      </c>
      <c r="Y13">
        <v>1</v>
      </c>
      <c r="Z13">
        <v>10</v>
      </c>
    </row>
    <row r="14" spans="1:26" x14ac:dyDescent="0.3">
      <c r="A14">
        <v>12</v>
      </c>
      <c r="B14">
        <v>140</v>
      </c>
      <c r="C14" t="s">
        <v>26</v>
      </c>
      <c r="D14">
        <v>4.1334999999999997</v>
      </c>
      <c r="E14">
        <v>24.19</v>
      </c>
      <c r="F14">
        <v>18.52</v>
      </c>
      <c r="G14">
        <v>20.97</v>
      </c>
      <c r="H14">
        <v>0.25</v>
      </c>
      <c r="I14">
        <v>53</v>
      </c>
      <c r="J14">
        <v>279.94</v>
      </c>
      <c r="K14">
        <v>60.56</v>
      </c>
      <c r="L14">
        <v>4</v>
      </c>
      <c r="M14">
        <v>51</v>
      </c>
      <c r="N14">
        <v>75.38</v>
      </c>
      <c r="O14">
        <v>34759.54</v>
      </c>
      <c r="P14">
        <v>286.81</v>
      </c>
      <c r="Q14">
        <v>2924.49</v>
      </c>
      <c r="R14">
        <v>100.97</v>
      </c>
      <c r="S14">
        <v>60.56</v>
      </c>
      <c r="T14">
        <v>20226.38</v>
      </c>
      <c r="U14">
        <v>0.6</v>
      </c>
      <c r="V14">
        <v>0.93</v>
      </c>
      <c r="W14">
        <v>0.23</v>
      </c>
      <c r="X14">
        <v>1.25</v>
      </c>
      <c r="Y14">
        <v>1</v>
      </c>
      <c r="Z14">
        <v>10</v>
      </c>
    </row>
    <row r="15" spans="1:26" x14ac:dyDescent="0.3">
      <c r="A15">
        <v>13</v>
      </c>
      <c r="B15">
        <v>140</v>
      </c>
      <c r="C15" t="s">
        <v>26</v>
      </c>
      <c r="D15">
        <v>4.0610999999999997</v>
      </c>
      <c r="E15">
        <v>24.62</v>
      </c>
      <c r="F15">
        <v>19.059999999999999</v>
      </c>
      <c r="G15">
        <v>22.42</v>
      </c>
      <c r="H15">
        <v>0.27</v>
      </c>
      <c r="I15">
        <v>51</v>
      </c>
      <c r="J15">
        <v>280.43</v>
      </c>
      <c r="K15">
        <v>60.56</v>
      </c>
      <c r="L15">
        <v>4.25</v>
      </c>
      <c r="M15">
        <v>49</v>
      </c>
      <c r="N15">
        <v>75.62</v>
      </c>
      <c r="O15">
        <v>34820.269999999997</v>
      </c>
      <c r="P15">
        <v>294.44</v>
      </c>
      <c r="Q15">
        <v>2924.57</v>
      </c>
      <c r="R15">
        <v>120.91</v>
      </c>
      <c r="S15">
        <v>60.56</v>
      </c>
      <c r="T15">
        <v>30206.7</v>
      </c>
      <c r="U15">
        <v>0.5</v>
      </c>
      <c r="V15">
        <v>0.9</v>
      </c>
      <c r="W15">
        <v>0.22</v>
      </c>
      <c r="X15">
        <v>1.78</v>
      </c>
      <c r="Y15">
        <v>1</v>
      </c>
      <c r="Z15">
        <v>10</v>
      </c>
    </row>
    <row r="16" spans="1:26" x14ac:dyDescent="0.3">
      <c r="A16">
        <v>14</v>
      </c>
      <c r="B16">
        <v>140</v>
      </c>
      <c r="C16" t="s">
        <v>26</v>
      </c>
      <c r="D16">
        <v>4.1590999999999996</v>
      </c>
      <c r="E16">
        <v>24.04</v>
      </c>
      <c r="F16">
        <v>18.690000000000001</v>
      </c>
      <c r="G16">
        <v>23.86</v>
      </c>
      <c r="H16">
        <v>0.28999999999999998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34881.089999999997</v>
      </c>
      <c r="P16">
        <v>285.52</v>
      </c>
      <c r="Q16">
        <v>2924.5</v>
      </c>
      <c r="R16">
        <v>106.95</v>
      </c>
      <c r="S16">
        <v>60.56</v>
      </c>
      <c r="T16">
        <v>23243.71</v>
      </c>
      <c r="U16">
        <v>0.56999999999999995</v>
      </c>
      <c r="V16">
        <v>0.92</v>
      </c>
      <c r="W16">
        <v>0.24</v>
      </c>
      <c r="X16">
        <v>1.41</v>
      </c>
      <c r="Y16">
        <v>1</v>
      </c>
      <c r="Z16">
        <v>10</v>
      </c>
    </row>
    <row r="17" spans="1:26" x14ac:dyDescent="0.3">
      <c r="A17">
        <v>15</v>
      </c>
      <c r="B17">
        <v>140</v>
      </c>
      <c r="C17" t="s">
        <v>26</v>
      </c>
      <c r="D17">
        <v>4.2099000000000002</v>
      </c>
      <c r="E17">
        <v>23.75</v>
      </c>
      <c r="F17">
        <v>18.55</v>
      </c>
      <c r="G17">
        <v>25.3</v>
      </c>
      <c r="H17">
        <v>0.3</v>
      </c>
      <c r="I17">
        <v>44</v>
      </c>
      <c r="J17">
        <v>281.41000000000003</v>
      </c>
      <c r="K17">
        <v>60.56</v>
      </c>
      <c r="L17">
        <v>4.75</v>
      </c>
      <c r="M17">
        <v>42</v>
      </c>
      <c r="N17">
        <v>76.11</v>
      </c>
      <c r="O17">
        <v>34942.019999999997</v>
      </c>
      <c r="P17">
        <v>280.45</v>
      </c>
      <c r="Q17">
        <v>2924.44</v>
      </c>
      <c r="R17">
        <v>102.45</v>
      </c>
      <c r="S17">
        <v>60.56</v>
      </c>
      <c r="T17">
        <v>21007.56</v>
      </c>
      <c r="U17">
        <v>0.59</v>
      </c>
      <c r="V17">
        <v>0.93</v>
      </c>
      <c r="W17">
        <v>0.23</v>
      </c>
      <c r="X17">
        <v>1.28</v>
      </c>
      <c r="Y17">
        <v>1</v>
      </c>
      <c r="Z17">
        <v>10</v>
      </c>
    </row>
    <row r="18" spans="1:26" x14ac:dyDescent="0.3">
      <c r="A18">
        <v>16</v>
      </c>
      <c r="B18">
        <v>140</v>
      </c>
      <c r="C18" t="s">
        <v>26</v>
      </c>
      <c r="D18">
        <v>4.2575000000000003</v>
      </c>
      <c r="E18">
        <v>23.49</v>
      </c>
      <c r="F18">
        <v>18.45</v>
      </c>
      <c r="G18">
        <v>26.99</v>
      </c>
      <c r="H18">
        <v>0.32</v>
      </c>
      <c r="I18">
        <v>41</v>
      </c>
      <c r="J18">
        <v>281.91000000000003</v>
      </c>
      <c r="K18">
        <v>60.56</v>
      </c>
      <c r="L18">
        <v>5</v>
      </c>
      <c r="M18">
        <v>39</v>
      </c>
      <c r="N18">
        <v>76.349999999999994</v>
      </c>
      <c r="O18">
        <v>35003.040000000001</v>
      </c>
      <c r="P18">
        <v>276.45</v>
      </c>
      <c r="Q18">
        <v>2924.69</v>
      </c>
      <c r="R18">
        <v>98.69</v>
      </c>
      <c r="S18">
        <v>60.56</v>
      </c>
      <c r="T18">
        <v>19145.39</v>
      </c>
      <c r="U18">
        <v>0.61</v>
      </c>
      <c r="V18">
        <v>0.93</v>
      </c>
      <c r="W18">
        <v>0.23</v>
      </c>
      <c r="X18">
        <v>1.17</v>
      </c>
      <c r="Y18">
        <v>1</v>
      </c>
      <c r="Z18">
        <v>10</v>
      </c>
    </row>
    <row r="19" spans="1:26" x14ac:dyDescent="0.3">
      <c r="A19">
        <v>17</v>
      </c>
      <c r="B19">
        <v>140</v>
      </c>
      <c r="C19" t="s">
        <v>26</v>
      </c>
      <c r="D19">
        <v>4.2891000000000004</v>
      </c>
      <c r="E19">
        <v>23.32</v>
      </c>
      <c r="F19">
        <v>18.38</v>
      </c>
      <c r="G19">
        <v>28.27</v>
      </c>
      <c r="H19">
        <v>0.33</v>
      </c>
      <c r="I19">
        <v>39</v>
      </c>
      <c r="J19">
        <v>282.39999999999998</v>
      </c>
      <c r="K19">
        <v>60.56</v>
      </c>
      <c r="L19">
        <v>5.25</v>
      </c>
      <c r="M19">
        <v>37</v>
      </c>
      <c r="N19">
        <v>76.599999999999994</v>
      </c>
      <c r="O19">
        <v>35064.15</v>
      </c>
      <c r="P19">
        <v>271.95</v>
      </c>
      <c r="Q19">
        <v>2924.64</v>
      </c>
      <c r="R19">
        <v>96.51</v>
      </c>
      <c r="S19">
        <v>60.56</v>
      </c>
      <c r="T19">
        <v>18063.8</v>
      </c>
      <c r="U19">
        <v>0.63</v>
      </c>
      <c r="V19">
        <v>0.94</v>
      </c>
      <c r="W19">
        <v>0.23</v>
      </c>
      <c r="X19">
        <v>1.1000000000000001</v>
      </c>
      <c r="Y19">
        <v>1</v>
      </c>
      <c r="Z19">
        <v>10</v>
      </c>
    </row>
    <row r="20" spans="1:26" x14ac:dyDescent="0.3">
      <c r="A20">
        <v>18</v>
      </c>
      <c r="B20">
        <v>140</v>
      </c>
      <c r="C20" t="s">
        <v>26</v>
      </c>
      <c r="D20">
        <v>4.3362999999999996</v>
      </c>
      <c r="E20">
        <v>23.06</v>
      </c>
      <c r="F20">
        <v>18.28</v>
      </c>
      <c r="G20">
        <v>30.47</v>
      </c>
      <c r="H20">
        <v>0.35</v>
      </c>
      <c r="I20">
        <v>36</v>
      </c>
      <c r="J20">
        <v>282.89999999999998</v>
      </c>
      <c r="K20">
        <v>60.56</v>
      </c>
      <c r="L20">
        <v>5.5</v>
      </c>
      <c r="M20">
        <v>34</v>
      </c>
      <c r="N20">
        <v>76.849999999999994</v>
      </c>
      <c r="O20">
        <v>35125.370000000003</v>
      </c>
      <c r="P20">
        <v>268.2</v>
      </c>
      <c r="Q20">
        <v>2924.43</v>
      </c>
      <c r="R20">
        <v>93.32</v>
      </c>
      <c r="S20">
        <v>60.56</v>
      </c>
      <c r="T20">
        <v>16487.400000000001</v>
      </c>
      <c r="U20">
        <v>0.65</v>
      </c>
      <c r="V20">
        <v>0.94</v>
      </c>
      <c r="W20">
        <v>0.22</v>
      </c>
      <c r="X20">
        <v>1</v>
      </c>
      <c r="Y20">
        <v>1</v>
      </c>
      <c r="Z20">
        <v>10</v>
      </c>
    </row>
    <row r="21" spans="1:26" x14ac:dyDescent="0.3">
      <c r="A21">
        <v>19</v>
      </c>
      <c r="B21">
        <v>140</v>
      </c>
      <c r="C21" t="s">
        <v>26</v>
      </c>
      <c r="D21">
        <v>4.37</v>
      </c>
      <c r="E21">
        <v>22.88</v>
      </c>
      <c r="F21">
        <v>18.21</v>
      </c>
      <c r="G21">
        <v>32.130000000000003</v>
      </c>
      <c r="H21">
        <v>0.36</v>
      </c>
      <c r="I21">
        <v>34</v>
      </c>
      <c r="J21">
        <v>283.39999999999998</v>
      </c>
      <c r="K21">
        <v>60.56</v>
      </c>
      <c r="L21">
        <v>5.75</v>
      </c>
      <c r="M21">
        <v>32</v>
      </c>
      <c r="N21">
        <v>77.09</v>
      </c>
      <c r="O21">
        <v>35186.68</v>
      </c>
      <c r="P21">
        <v>264.25</v>
      </c>
      <c r="Q21">
        <v>2924.58</v>
      </c>
      <c r="R21">
        <v>90.88</v>
      </c>
      <c r="S21">
        <v>60.56</v>
      </c>
      <c r="T21">
        <v>15274.68</v>
      </c>
      <c r="U21">
        <v>0.67</v>
      </c>
      <c r="V21">
        <v>0.95</v>
      </c>
      <c r="W21">
        <v>0.22</v>
      </c>
      <c r="X21">
        <v>0.93</v>
      </c>
      <c r="Y21">
        <v>1</v>
      </c>
      <c r="Z21">
        <v>10</v>
      </c>
    </row>
    <row r="22" spans="1:26" x14ac:dyDescent="0.3">
      <c r="A22">
        <v>20</v>
      </c>
      <c r="B22">
        <v>140</v>
      </c>
      <c r="C22" t="s">
        <v>26</v>
      </c>
      <c r="D22">
        <v>4.3823999999999996</v>
      </c>
      <c r="E22">
        <v>22.82</v>
      </c>
      <c r="F22">
        <v>18.190000000000001</v>
      </c>
      <c r="G22">
        <v>33.08</v>
      </c>
      <c r="H22">
        <v>0.38</v>
      </c>
      <c r="I22">
        <v>33</v>
      </c>
      <c r="J22">
        <v>283.89999999999998</v>
      </c>
      <c r="K22">
        <v>60.56</v>
      </c>
      <c r="L22">
        <v>6</v>
      </c>
      <c r="M22">
        <v>31</v>
      </c>
      <c r="N22">
        <v>77.34</v>
      </c>
      <c r="O22">
        <v>35248.1</v>
      </c>
      <c r="P22">
        <v>260.5</v>
      </c>
      <c r="Q22">
        <v>2924.4</v>
      </c>
      <c r="R22">
        <v>90.45</v>
      </c>
      <c r="S22">
        <v>60.56</v>
      </c>
      <c r="T22">
        <v>15067.18</v>
      </c>
      <c r="U22">
        <v>0.67</v>
      </c>
      <c r="V22">
        <v>0.95</v>
      </c>
      <c r="W22">
        <v>0.22</v>
      </c>
      <c r="X22">
        <v>0.92</v>
      </c>
      <c r="Y22">
        <v>1</v>
      </c>
      <c r="Z22">
        <v>10</v>
      </c>
    </row>
    <row r="23" spans="1:26" x14ac:dyDescent="0.3">
      <c r="A23">
        <v>21</v>
      </c>
      <c r="B23">
        <v>140</v>
      </c>
      <c r="C23" t="s">
        <v>26</v>
      </c>
      <c r="D23">
        <v>4.4154</v>
      </c>
      <c r="E23">
        <v>22.65</v>
      </c>
      <c r="F23">
        <v>18.13</v>
      </c>
      <c r="G23">
        <v>35.090000000000003</v>
      </c>
      <c r="H23">
        <v>0.39</v>
      </c>
      <c r="I23">
        <v>31</v>
      </c>
      <c r="J23">
        <v>284.39999999999998</v>
      </c>
      <c r="K23">
        <v>60.56</v>
      </c>
      <c r="L23">
        <v>6.25</v>
      </c>
      <c r="M23">
        <v>29</v>
      </c>
      <c r="N23">
        <v>77.59</v>
      </c>
      <c r="O23">
        <v>35309.61</v>
      </c>
      <c r="P23">
        <v>257</v>
      </c>
      <c r="Q23">
        <v>2924.37</v>
      </c>
      <c r="R23">
        <v>88.42</v>
      </c>
      <c r="S23">
        <v>60.56</v>
      </c>
      <c r="T23">
        <v>14061.5</v>
      </c>
      <c r="U23">
        <v>0.68</v>
      </c>
      <c r="V23">
        <v>0.95</v>
      </c>
      <c r="W23">
        <v>0.21</v>
      </c>
      <c r="X23">
        <v>0.85</v>
      </c>
      <c r="Y23">
        <v>1</v>
      </c>
      <c r="Z23">
        <v>10</v>
      </c>
    </row>
    <row r="24" spans="1:26" x14ac:dyDescent="0.3">
      <c r="A24">
        <v>22</v>
      </c>
      <c r="B24">
        <v>140</v>
      </c>
      <c r="C24" t="s">
        <v>26</v>
      </c>
      <c r="D24">
        <v>4.4499000000000004</v>
      </c>
      <c r="E24">
        <v>22.47</v>
      </c>
      <c r="F24">
        <v>18.059999999999999</v>
      </c>
      <c r="G24">
        <v>37.36</v>
      </c>
      <c r="H24">
        <v>0.41</v>
      </c>
      <c r="I24">
        <v>29</v>
      </c>
      <c r="J24">
        <v>284.89</v>
      </c>
      <c r="K24">
        <v>60.56</v>
      </c>
      <c r="L24">
        <v>6.5</v>
      </c>
      <c r="M24">
        <v>27</v>
      </c>
      <c r="N24">
        <v>77.84</v>
      </c>
      <c r="O24">
        <v>35371.22</v>
      </c>
      <c r="P24">
        <v>252.57</v>
      </c>
      <c r="Q24">
        <v>2924.51</v>
      </c>
      <c r="R24">
        <v>86.03</v>
      </c>
      <c r="S24">
        <v>60.56</v>
      </c>
      <c r="T24">
        <v>12874.46</v>
      </c>
      <c r="U24">
        <v>0.7</v>
      </c>
      <c r="V24">
        <v>0.95</v>
      </c>
      <c r="W24">
        <v>0.21</v>
      </c>
      <c r="X24">
        <v>0.78</v>
      </c>
      <c r="Y24">
        <v>1</v>
      </c>
      <c r="Z24">
        <v>10</v>
      </c>
    </row>
    <row r="25" spans="1:26" x14ac:dyDescent="0.3">
      <c r="A25">
        <v>23</v>
      </c>
      <c r="B25">
        <v>140</v>
      </c>
      <c r="C25" t="s">
        <v>26</v>
      </c>
      <c r="D25">
        <v>4.4763000000000002</v>
      </c>
      <c r="E25">
        <v>22.34</v>
      </c>
      <c r="F25">
        <v>17.98</v>
      </c>
      <c r="G25">
        <v>38.520000000000003</v>
      </c>
      <c r="H25">
        <v>0.42</v>
      </c>
      <c r="I25">
        <v>28</v>
      </c>
      <c r="J25">
        <v>285.39</v>
      </c>
      <c r="K25">
        <v>60.56</v>
      </c>
      <c r="L25">
        <v>6.75</v>
      </c>
      <c r="M25">
        <v>26</v>
      </c>
      <c r="N25">
        <v>78.09</v>
      </c>
      <c r="O25">
        <v>35432.93</v>
      </c>
      <c r="P25">
        <v>249.04</v>
      </c>
      <c r="Q25">
        <v>2924.42</v>
      </c>
      <c r="R25">
        <v>82.97</v>
      </c>
      <c r="S25">
        <v>60.56</v>
      </c>
      <c r="T25">
        <v>11352.18</v>
      </c>
      <c r="U25">
        <v>0.73</v>
      </c>
      <c r="V25">
        <v>0.96</v>
      </c>
      <c r="W25">
        <v>0.21</v>
      </c>
      <c r="X25">
        <v>0.7</v>
      </c>
      <c r="Y25">
        <v>1</v>
      </c>
      <c r="Z25">
        <v>10</v>
      </c>
    </row>
    <row r="26" spans="1:26" x14ac:dyDescent="0.3">
      <c r="A26">
        <v>24</v>
      </c>
      <c r="B26">
        <v>140</v>
      </c>
      <c r="C26" t="s">
        <v>26</v>
      </c>
      <c r="D26">
        <v>4.5072000000000001</v>
      </c>
      <c r="E26">
        <v>22.19</v>
      </c>
      <c r="F26">
        <v>17.93</v>
      </c>
      <c r="G26">
        <v>41.37</v>
      </c>
      <c r="H26">
        <v>0.44</v>
      </c>
      <c r="I26">
        <v>26</v>
      </c>
      <c r="J26">
        <v>285.89999999999998</v>
      </c>
      <c r="K26">
        <v>60.56</v>
      </c>
      <c r="L26">
        <v>7</v>
      </c>
      <c r="M26">
        <v>24</v>
      </c>
      <c r="N26">
        <v>78.34</v>
      </c>
      <c r="O26">
        <v>35494.74</v>
      </c>
      <c r="P26">
        <v>244.15</v>
      </c>
      <c r="Q26">
        <v>2924.61</v>
      </c>
      <c r="R26">
        <v>82.15</v>
      </c>
      <c r="S26">
        <v>60.56</v>
      </c>
      <c r="T26">
        <v>10950.37</v>
      </c>
      <c r="U26">
        <v>0.74</v>
      </c>
      <c r="V26">
        <v>0.96</v>
      </c>
      <c r="W26">
        <v>0.19</v>
      </c>
      <c r="X26">
        <v>0.65</v>
      </c>
      <c r="Y26">
        <v>1</v>
      </c>
      <c r="Z26">
        <v>10</v>
      </c>
    </row>
    <row r="27" spans="1:26" x14ac:dyDescent="0.3">
      <c r="A27">
        <v>25</v>
      </c>
      <c r="B27">
        <v>140</v>
      </c>
      <c r="C27" t="s">
        <v>26</v>
      </c>
      <c r="D27">
        <v>4.4794999999999998</v>
      </c>
      <c r="E27">
        <v>22.32</v>
      </c>
      <c r="F27">
        <v>18.07</v>
      </c>
      <c r="G27">
        <v>41.69</v>
      </c>
      <c r="H27">
        <v>0.45</v>
      </c>
      <c r="I27">
        <v>26</v>
      </c>
      <c r="J27">
        <v>286.39999999999998</v>
      </c>
      <c r="K27">
        <v>60.56</v>
      </c>
      <c r="L27">
        <v>7.25</v>
      </c>
      <c r="M27">
        <v>24</v>
      </c>
      <c r="N27">
        <v>78.59</v>
      </c>
      <c r="O27">
        <v>35556.78</v>
      </c>
      <c r="P27">
        <v>244.64</v>
      </c>
      <c r="Q27">
        <v>2924.55</v>
      </c>
      <c r="R27">
        <v>86.48</v>
      </c>
      <c r="S27">
        <v>60.56</v>
      </c>
      <c r="T27">
        <v>13115.87</v>
      </c>
      <c r="U27">
        <v>0.7</v>
      </c>
      <c r="V27">
        <v>0.95</v>
      </c>
      <c r="W27">
        <v>0.21</v>
      </c>
      <c r="X27">
        <v>0.79</v>
      </c>
      <c r="Y27">
        <v>1</v>
      </c>
      <c r="Z27">
        <v>10</v>
      </c>
    </row>
    <row r="28" spans="1:26" x14ac:dyDescent="0.3">
      <c r="A28">
        <v>26</v>
      </c>
      <c r="B28">
        <v>140</v>
      </c>
      <c r="C28" t="s">
        <v>26</v>
      </c>
      <c r="D28">
        <v>4.5213000000000001</v>
      </c>
      <c r="E28">
        <v>22.12</v>
      </c>
      <c r="F28">
        <v>17.96</v>
      </c>
      <c r="G28">
        <v>44.91</v>
      </c>
      <c r="H28">
        <v>0.47</v>
      </c>
      <c r="I28">
        <v>24</v>
      </c>
      <c r="J28">
        <v>286.89999999999998</v>
      </c>
      <c r="K28">
        <v>60.56</v>
      </c>
      <c r="L28">
        <v>7.5</v>
      </c>
      <c r="M28">
        <v>22</v>
      </c>
      <c r="N28">
        <v>78.849999999999994</v>
      </c>
      <c r="O28">
        <v>35618.800000000003</v>
      </c>
      <c r="P28">
        <v>238.74</v>
      </c>
      <c r="Q28">
        <v>2924.55</v>
      </c>
      <c r="R28">
        <v>83.09</v>
      </c>
      <c r="S28">
        <v>60.56</v>
      </c>
      <c r="T28">
        <v>11430.52</v>
      </c>
      <c r="U28">
        <v>0.73</v>
      </c>
      <c r="V28">
        <v>0.96</v>
      </c>
      <c r="W28">
        <v>0.2</v>
      </c>
      <c r="X28">
        <v>0.69</v>
      </c>
      <c r="Y28">
        <v>1</v>
      </c>
      <c r="Z28">
        <v>10</v>
      </c>
    </row>
    <row r="29" spans="1:26" x14ac:dyDescent="0.3">
      <c r="A29">
        <v>27</v>
      </c>
      <c r="B29">
        <v>140</v>
      </c>
      <c r="C29" t="s">
        <v>26</v>
      </c>
      <c r="D29">
        <v>4.5422000000000002</v>
      </c>
      <c r="E29">
        <v>22.02</v>
      </c>
      <c r="F29">
        <v>17.91</v>
      </c>
      <c r="G29">
        <v>46.73</v>
      </c>
      <c r="H29">
        <v>0.48</v>
      </c>
      <c r="I29">
        <v>23</v>
      </c>
      <c r="J29">
        <v>287.41000000000003</v>
      </c>
      <c r="K29">
        <v>60.56</v>
      </c>
      <c r="L29">
        <v>7.75</v>
      </c>
      <c r="M29">
        <v>15</v>
      </c>
      <c r="N29">
        <v>79.099999999999994</v>
      </c>
      <c r="O29">
        <v>35680.92</v>
      </c>
      <c r="P29">
        <v>235.16</v>
      </c>
      <c r="Q29">
        <v>2924.38</v>
      </c>
      <c r="R29">
        <v>81.23</v>
      </c>
      <c r="S29">
        <v>60.56</v>
      </c>
      <c r="T29">
        <v>10506.06</v>
      </c>
      <c r="U29">
        <v>0.75</v>
      </c>
      <c r="V29">
        <v>0.96</v>
      </c>
      <c r="W29">
        <v>0.21</v>
      </c>
      <c r="X29">
        <v>0.64</v>
      </c>
      <c r="Y29">
        <v>1</v>
      </c>
      <c r="Z29">
        <v>10</v>
      </c>
    </row>
    <row r="30" spans="1:26" x14ac:dyDescent="0.3">
      <c r="A30">
        <v>28</v>
      </c>
      <c r="B30">
        <v>140</v>
      </c>
      <c r="C30" t="s">
        <v>26</v>
      </c>
      <c r="D30">
        <v>4.5366</v>
      </c>
      <c r="E30">
        <v>22.04</v>
      </c>
      <c r="F30">
        <v>17.940000000000001</v>
      </c>
      <c r="G30">
        <v>46.8</v>
      </c>
      <c r="H30">
        <v>0.49</v>
      </c>
      <c r="I30">
        <v>23</v>
      </c>
      <c r="J30">
        <v>287.91000000000003</v>
      </c>
      <c r="K30">
        <v>60.56</v>
      </c>
      <c r="L30">
        <v>8</v>
      </c>
      <c r="M30">
        <v>3</v>
      </c>
      <c r="N30">
        <v>79.36</v>
      </c>
      <c r="O30">
        <v>35743.15</v>
      </c>
      <c r="P30">
        <v>233.73</v>
      </c>
      <c r="Q30">
        <v>2924.4</v>
      </c>
      <c r="R30">
        <v>81.52</v>
      </c>
      <c r="S30">
        <v>60.56</v>
      </c>
      <c r="T30">
        <v>10648.49</v>
      </c>
      <c r="U30">
        <v>0.74</v>
      </c>
      <c r="V30">
        <v>0.96</v>
      </c>
      <c r="W30">
        <v>0.22</v>
      </c>
      <c r="X30">
        <v>0.66</v>
      </c>
      <c r="Y30">
        <v>1</v>
      </c>
      <c r="Z30">
        <v>10</v>
      </c>
    </row>
    <row r="31" spans="1:26" x14ac:dyDescent="0.3">
      <c r="A31">
        <v>29</v>
      </c>
      <c r="B31">
        <v>140</v>
      </c>
      <c r="C31" t="s">
        <v>26</v>
      </c>
      <c r="D31">
        <v>4.5366</v>
      </c>
      <c r="E31">
        <v>22.04</v>
      </c>
      <c r="F31">
        <v>17.940000000000001</v>
      </c>
      <c r="G31">
        <v>46.8</v>
      </c>
      <c r="H31">
        <v>0.51</v>
      </c>
      <c r="I31">
        <v>23</v>
      </c>
      <c r="J31">
        <v>288.42</v>
      </c>
      <c r="K31">
        <v>60.56</v>
      </c>
      <c r="L31">
        <v>8.25</v>
      </c>
      <c r="M31">
        <v>3</v>
      </c>
      <c r="N31">
        <v>79.61</v>
      </c>
      <c r="O31">
        <v>35805.480000000003</v>
      </c>
      <c r="P31">
        <v>233.18</v>
      </c>
      <c r="Q31">
        <v>2924.59</v>
      </c>
      <c r="R31">
        <v>81.5</v>
      </c>
      <c r="S31">
        <v>60.56</v>
      </c>
      <c r="T31">
        <v>10642.03</v>
      </c>
      <c r="U31">
        <v>0.74</v>
      </c>
      <c r="V31">
        <v>0.96</v>
      </c>
      <c r="W31">
        <v>0.22</v>
      </c>
      <c r="X31">
        <v>0.66</v>
      </c>
      <c r="Y31">
        <v>1</v>
      </c>
      <c r="Z31">
        <v>10</v>
      </c>
    </row>
    <row r="32" spans="1:26" x14ac:dyDescent="0.3">
      <c r="A32">
        <v>30</v>
      </c>
      <c r="B32">
        <v>140</v>
      </c>
      <c r="C32" t="s">
        <v>26</v>
      </c>
      <c r="D32">
        <v>4.5533999999999999</v>
      </c>
      <c r="E32">
        <v>21.96</v>
      </c>
      <c r="F32">
        <v>17.91</v>
      </c>
      <c r="G32">
        <v>48.85</v>
      </c>
      <c r="H32">
        <v>0.52</v>
      </c>
      <c r="I32">
        <v>22</v>
      </c>
      <c r="J32">
        <v>288.92</v>
      </c>
      <c r="K32">
        <v>60.56</v>
      </c>
      <c r="L32">
        <v>8.5</v>
      </c>
      <c r="M32">
        <v>1</v>
      </c>
      <c r="N32">
        <v>79.87</v>
      </c>
      <c r="O32">
        <v>35867.910000000003</v>
      </c>
      <c r="P32">
        <v>232.65</v>
      </c>
      <c r="Q32">
        <v>2924.4</v>
      </c>
      <c r="R32">
        <v>80.55</v>
      </c>
      <c r="S32">
        <v>60.56</v>
      </c>
      <c r="T32">
        <v>10168.41</v>
      </c>
      <c r="U32">
        <v>0.75</v>
      </c>
      <c r="V32">
        <v>0.96</v>
      </c>
      <c r="W32">
        <v>0.22</v>
      </c>
      <c r="X32">
        <v>0.63</v>
      </c>
      <c r="Y32">
        <v>1</v>
      </c>
      <c r="Z32">
        <v>10</v>
      </c>
    </row>
    <row r="33" spans="1:26" x14ac:dyDescent="0.3">
      <c r="A33">
        <v>31</v>
      </c>
      <c r="B33">
        <v>140</v>
      </c>
      <c r="C33" t="s">
        <v>26</v>
      </c>
      <c r="D33">
        <v>4.5537000000000001</v>
      </c>
      <c r="E33">
        <v>21.96</v>
      </c>
      <c r="F33">
        <v>17.91</v>
      </c>
      <c r="G33">
        <v>48.85</v>
      </c>
      <c r="H33">
        <v>0.54</v>
      </c>
      <c r="I33">
        <v>22</v>
      </c>
      <c r="J33">
        <v>289.43</v>
      </c>
      <c r="K33">
        <v>60.56</v>
      </c>
      <c r="L33">
        <v>8.75</v>
      </c>
      <c r="M33">
        <v>1</v>
      </c>
      <c r="N33">
        <v>80.12</v>
      </c>
      <c r="O33">
        <v>35930.44</v>
      </c>
      <c r="P33">
        <v>232.97</v>
      </c>
      <c r="Q33">
        <v>2924.47</v>
      </c>
      <c r="R33">
        <v>80.41</v>
      </c>
      <c r="S33">
        <v>60.56</v>
      </c>
      <c r="T33">
        <v>10099.67</v>
      </c>
      <c r="U33">
        <v>0.75</v>
      </c>
      <c r="V33">
        <v>0.96</v>
      </c>
      <c r="W33">
        <v>0.23</v>
      </c>
      <c r="X33">
        <v>0.63</v>
      </c>
      <c r="Y33">
        <v>1</v>
      </c>
      <c r="Z33">
        <v>10</v>
      </c>
    </row>
    <row r="34" spans="1:26" x14ac:dyDescent="0.3">
      <c r="A34">
        <v>32</v>
      </c>
      <c r="B34">
        <v>140</v>
      </c>
      <c r="C34" t="s">
        <v>26</v>
      </c>
      <c r="D34">
        <v>4.5537000000000001</v>
      </c>
      <c r="E34">
        <v>21.96</v>
      </c>
      <c r="F34">
        <v>17.91</v>
      </c>
      <c r="G34">
        <v>48.85</v>
      </c>
      <c r="H34">
        <v>0.55000000000000004</v>
      </c>
      <c r="I34">
        <v>22</v>
      </c>
      <c r="J34">
        <v>289.94</v>
      </c>
      <c r="K34">
        <v>60.56</v>
      </c>
      <c r="L34">
        <v>9</v>
      </c>
      <c r="M34">
        <v>0</v>
      </c>
      <c r="N34">
        <v>80.38</v>
      </c>
      <c r="O34">
        <v>35993.08</v>
      </c>
      <c r="P34">
        <v>233.52</v>
      </c>
      <c r="Q34">
        <v>2924.4</v>
      </c>
      <c r="R34">
        <v>80.37</v>
      </c>
      <c r="S34">
        <v>60.56</v>
      </c>
      <c r="T34">
        <v>10080.280000000001</v>
      </c>
      <c r="U34">
        <v>0.75</v>
      </c>
      <c r="V34">
        <v>0.96</v>
      </c>
      <c r="W34">
        <v>0.23</v>
      </c>
      <c r="X34">
        <v>0.63</v>
      </c>
      <c r="Y34">
        <v>1</v>
      </c>
      <c r="Z3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4.1539000000000001</v>
      </c>
      <c r="E2">
        <v>24.07</v>
      </c>
      <c r="F2">
        <v>20.190000000000001</v>
      </c>
      <c r="G2">
        <v>11.76</v>
      </c>
      <c r="H2">
        <v>0.2</v>
      </c>
      <c r="I2">
        <v>103</v>
      </c>
      <c r="J2">
        <v>89.87</v>
      </c>
      <c r="K2">
        <v>37.549999999999997</v>
      </c>
      <c r="L2">
        <v>1</v>
      </c>
      <c r="M2">
        <v>101</v>
      </c>
      <c r="N2">
        <v>11.32</v>
      </c>
      <c r="O2">
        <v>11317.98</v>
      </c>
      <c r="P2">
        <v>141.47999999999999</v>
      </c>
      <c r="Q2">
        <v>2924.76</v>
      </c>
      <c r="R2">
        <v>155.33000000000001</v>
      </c>
      <c r="S2">
        <v>60.56</v>
      </c>
      <c r="T2">
        <v>47156.33</v>
      </c>
      <c r="U2">
        <v>0.39</v>
      </c>
      <c r="V2">
        <v>0.85</v>
      </c>
      <c r="W2">
        <v>0.33</v>
      </c>
      <c r="X2">
        <v>2.91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4.3638000000000003</v>
      </c>
      <c r="E3">
        <v>22.92</v>
      </c>
      <c r="F3">
        <v>19.52</v>
      </c>
      <c r="G3">
        <v>15.21</v>
      </c>
      <c r="H3">
        <v>0.24</v>
      </c>
      <c r="I3">
        <v>77</v>
      </c>
      <c r="J3">
        <v>90.18</v>
      </c>
      <c r="K3">
        <v>37.549999999999997</v>
      </c>
      <c r="L3">
        <v>1.25</v>
      </c>
      <c r="M3">
        <v>31</v>
      </c>
      <c r="N3">
        <v>11.37</v>
      </c>
      <c r="O3">
        <v>11355.7</v>
      </c>
      <c r="P3">
        <v>127.76</v>
      </c>
      <c r="Q3">
        <v>2924.94</v>
      </c>
      <c r="R3">
        <v>131.69999999999999</v>
      </c>
      <c r="S3">
        <v>60.56</v>
      </c>
      <c r="T3">
        <v>35468.620000000003</v>
      </c>
      <c r="U3">
        <v>0.46</v>
      </c>
      <c r="V3">
        <v>0.88</v>
      </c>
      <c r="W3">
        <v>0.35</v>
      </c>
      <c r="X3">
        <v>2.2400000000000002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4.3734999999999999</v>
      </c>
      <c r="E4">
        <v>22.86</v>
      </c>
      <c r="F4">
        <v>19.510000000000002</v>
      </c>
      <c r="G4">
        <v>15.61</v>
      </c>
      <c r="H4">
        <v>0.28999999999999998</v>
      </c>
      <c r="I4">
        <v>75</v>
      </c>
      <c r="J4">
        <v>90.48</v>
      </c>
      <c r="K4">
        <v>37.549999999999997</v>
      </c>
      <c r="L4">
        <v>1.5</v>
      </c>
      <c r="M4">
        <v>0</v>
      </c>
      <c r="N4">
        <v>11.43</v>
      </c>
      <c r="O4">
        <v>11393.43</v>
      </c>
      <c r="P4">
        <v>126.96</v>
      </c>
      <c r="Q4">
        <v>2924.57</v>
      </c>
      <c r="R4">
        <v>130.19</v>
      </c>
      <c r="S4">
        <v>60.56</v>
      </c>
      <c r="T4">
        <v>34724.639999999999</v>
      </c>
      <c r="U4">
        <v>0.47</v>
      </c>
      <c r="V4">
        <v>0.88</v>
      </c>
      <c r="W4">
        <v>0.38</v>
      </c>
      <c r="X4">
        <v>2.23</v>
      </c>
      <c r="Y4">
        <v>1</v>
      </c>
      <c r="Z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2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125</v>
      </c>
      <c r="C2" t="s">
        <v>26</v>
      </c>
      <c r="D2">
        <v>2.3138999999999998</v>
      </c>
      <c r="E2">
        <v>43.22</v>
      </c>
      <c r="F2">
        <v>26.29</v>
      </c>
      <c r="G2">
        <v>5.26</v>
      </c>
      <c r="H2">
        <v>7.0000000000000007E-2</v>
      </c>
      <c r="I2">
        <v>300</v>
      </c>
      <c r="J2">
        <v>242.64</v>
      </c>
      <c r="K2">
        <v>58.47</v>
      </c>
      <c r="L2">
        <v>1</v>
      </c>
      <c r="M2">
        <v>298</v>
      </c>
      <c r="N2">
        <v>58.17</v>
      </c>
      <c r="O2">
        <v>30160.1</v>
      </c>
      <c r="P2">
        <v>412.75</v>
      </c>
      <c r="Q2">
        <v>2926.21</v>
      </c>
      <c r="R2">
        <v>355.53</v>
      </c>
      <c r="S2">
        <v>60.56</v>
      </c>
      <c r="T2">
        <v>146269.69</v>
      </c>
      <c r="U2">
        <v>0.17</v>
      </c>
      <c r="V2">
        <v>0.65</v>
      </c>
      <c r="W2">
        <v>0.65</v>
      </c>
      <c r="X2">
        <v>9.01</v>
      </c>
      <c r="Y2">
        <v>1</v>
      </c>
      <c r="Z2">
        <v>10</v>
      </c>
    </row>
    <row r="3" spans="1:26" x14ac:dyDescent="0.3">
      <c r="A3">
        <v>1</v>
      </c>
      <c r="B3">
        <v>125</v>
      </c>
      <c r="C3" t="s">
        <v>26</v>
      </c>
      <c r="D3">
        <v>2.7484000000000002</v>
      </c>
      <c r="E3">
        <v>36.380000000000003</v>
      </c>
      <c r="F3">
        <v>23.57</v>
      </c>
      <c r="G3">
        <v>6.64</v>
      </c>
      <c r="H3">
        <v>0.09</v>
      </c>
      <c r="I3">
        <v>213</v>
      </c>
      <c r="J3">
        <v>243.08</v>
      </c>
      <c r="K3">
        <v>58.47</v>
      </c>
      <c r="L3">
        <v>1.25</v>
      </c>
      <c r="M3">
        <v>211</v>
      </c>
      <c r="N3">
        <v>58.36</v>
      </c>
      <c r="O3">
        <v>30214.33</v>
      </c>
      <c r="P3">
        <v>366.61</v>
      </c>
      <c r="Q3">
        <v>2925.55</v>
      </c>
      <c r="R3">
        <v>266.45</v>
      </c>
      <c r="S3">
        <v>60.56</v>
      </c>
      <c r="T3">
        <v>102166.1</v>
      </c>
      <c r="U3">
        <v>0.23</v>
      </c>
      <c r="V3">
        <v>0.73</v>
      </c>
      <c r="W3">
        <v>0.5</v>
      </c>
      <c r="X3">
        <v>6.29</v>
      </c>
      <c r="Y3">
        <v>1</v>
      </c>
      <c r="Z3">
        <v>10</v>
      </c>
    </row>
    <row r="4" spans="1:26" x14ac:dyDescent="0.3">
      <c r="A4">
        <v>2</v>
      </c>
      <c r="B4">
        <v>125</v>
      </c>
      <c r="C4" t="s">
        <v>26</v>
      </c>
      <c r="D4">
        <v>3.0665</v>
      </c>
      <c r="E4">
        <v>32.61</v>
      </c>
      <c r="F4">
        <v>22.06</v>
      </c>
      <c r="G4">
        <v>8.02</v>
      </c>
      <c r="H4">
        <v>0.11</v>
      </c>
      <c r="I4">
        <v>165</v>
      </c>
      <c r="J4">
        <v>243.52</v>
      </c>
      <c r="K4">
        <v>58.47</v>
      </c>
      <c r="L4">
        <v>1.5</v>
      </c>
      <c r="M4">
        <v>163</v>
      </c>
      <c r="N4">
        <v>58.55</v>
      </c>
      <c r="O4">
        <v>30268.639999999999</v>
      </c>
      <c r="P4">
        <v>340.06</v>
      </c>
      <c r="Q4">
        <v>2924.98</v>
      </c>
      <c r="R4">
        <v>217.18</v>
      </c>
      <c r="S4">
        <v>60.56</v>
      </c>
      <c r="T4">
        <v>77771.97</v>
      </c>
      <c r="U4">
        <v>0.28000000000000003</v>
      </c>
      <c r="V4">
        <v>0.78</v>
      </c>
      <c r="W4">
        <v>0.42</v>
      </c>
      <c r="X4">
        <v>4.78</v>
      </c>
      <c r="Y4">
        <v>1</v>
      </c>
      <c r="Z4">
        <v>10</v>
      </c>
    </row>
    <row r="5" spans="1:26" x14ac:dyDescent="0.3">
      <c r="A5">
        <v>3</v>
      </c>
      <c r="B5">
        <v>125</v>
      </c>
      <c r="C5" t="s">
        <v>26</v>
      </c>
      <c r="D5">
        <v>3.3073000000000001</v>
      </c>
      <c r="E5">
        <v>30.24</v>
      </c>
      <c r="F5">
        <v>21.15</v>
      </c>
      <c r="G5">
        <v>9.4700000000000006</v>
      </c>
      <c r="H5">
        <v>0.13</v>
      </c>
      <c r="I5">
        <v>134</v>
      </c>
      <c r="J5">
        <v>243.96</v>
      </c>
      <c r="K5">
        <v>58.47</v>
      </c>
      <c r="L5">
        <v>1.75</v>
      </c>
      <c r="M5">
        <v>132</v>
      </c>
      <c r="N5">
        <v>58.74</v>
      </c>
      <c r="O5">
        <v>30323.01</v>
      </c>
      <c r="P5">
        <v>323.08999999999997</v>
      </c>
      <c r="Q5">
        <v>2924.89</v>
      </c>
      <c r="R5">
        <v>186.97</v>
      </c>
      <c r="S5">
        <v>60.56</v>
      </c>
      <c r="T5">
        <v>62821.3</v>
      </c>
      <c r="U5">
        <v>0.32</v>
      </c>
      <c r="V5">
        <v>0.81</v>
      </c>
      <c r="W5">
        <v>0.38</v>
      </c>
      <c r="X5">
        <v>3.87</v>
      </c>
      <c r="Y5">
        <v>1</v>
      </c>
      <c r="Z5">
        <v>10</v>
      </c>
    </row>
    <row r="6" spans="1:26" x14ac:dyDescent="0.3">
      <c r="A6">
        <v>4</v>
      </c>
      <c r="B6">
        <v>125</v>
      </c>
      <c r="C6" t="s">
        <v>26</v>
      </c>
      <c r="D6">
        <v>3.4958999999999998</v>
      </c>
      <c r="E6">
        <v>28.6</v>
      </c>
      <c r="F6">
        <v>20.51</v>
      </c>
      <c r="G6">
        <v>10.89</v>
      </c>
      <c r="H6">
        <v>0.15</v>
      </c>
      <c r="I6">
        <v>113</v>
      </c>
      <c r="J6">
        <v>244.41</v>
      </c>
      <c r="K6">
        <v>58.47</v>
      </c>
      <c r="L6">
        <v>2</v>
      </c>
      <c r="M6">
        <v>111</v>
      </c>
      <c r="N6">
        <v>58.93</v>
      </c>
      <c r="O6">
        <v>30377.45</v>
      </c>
      <c r="P6">
        <v>310.43</v>
      </c>
      <c r="Q6">
        <v>2924.68</v>
      </c>
      <c r="R6">
        <v>166.18</v>
      </c>
      <c r="S6">
        <v>60.56</v>
      </c>
      <c r="T6">
        <v>52527.83</v>
      </c>
      <c r="U6">
        <v>0.36</v>
      </c>
      <c r="V6">
        <v>0.84</v>
      </c>
      <c r="W6">
        <v>0.35</v>
      </c>
      <c r="X6">
        <v>3.23</v>
      </c>
      <c r="Y6">
        <v>1</v>
      </c>
      <c r="Z6">
        <v>10</v>
      </c>
    </row>
    <row r="7" spans="1:26" x14ac:dyDescent="0.3">
      <c r="A7">
        <v>5</v>
      </c>
      <c r="B7">
        <v>125</v>
      </c>
      <c r="C7" t="s">
        <v>26</v>
      </c>
      <c r="D7">
        <v>3.6566999999999998</v>
      </c>
      <c r="E7">
        <v>27.35</v>
      </c>
      <c r="F7">
        <v>20.010000000000002</v>
      </c>
      <c r="G7">
        <v>12.38</v>
      </c>
      <c r="H7">
        <v>0.16</v>
      </c>
      <c r="I7">
        <v>97</v>
      </c>
      <c r="J7">
        <v>244.85</v>
      </c>
      <c r="K7">
        <v>58.47</v>
      </c>
      <c r="L7">
        <v>2.25</v>
      </c>
      <c r="M7">
        <v>95</v>
      </c>
      <c r="N7">
        <v>59.12</v>
      </c>
      <c r="O7">
        <v>30431.96</v>
      </c>
      <c r="P7">
        <v>299.83999999999997</v>
      </c>
      <c r="Q7">
        <v>2924.75</v>
      </c>
      <c r="R7">
        <v>149.63999999999999</v>
      </c>
      <c r="S7">
        <v>60.56</v>
      </c>
      <c r="T7">
        <v>44337.61</v>
      </c>
      <c r="U7">
        <v>0.4</v>
      </c>
      <c r="V7">
        <v>0.86</v>
      </c>
      <c r="W7">
        <v>0.32</v>
      </c>
      <c r="X7">
        <v>2.73</v>
      </c>
      <c r="Y7">
        <v>1</v>
      </c>
      <c r="Z7">
        <v>10</v>
      </c>
    </row>
    <row r="8" spans="1:26" x14ac:dyDescent="0.3">
      <c r="A8">
        <v>6</v>
      </c>
      <c r="B8">
        <v>125</v>
      </c>
      <c r="C8" t="s">
        <v>26</v>
      </c>
      <c r="D8">
        <v>3.7793999999999999</v>
      </c>
      <c r="E8">
        <v>26.46</v>
      </c>
      <c r="F8">
        <v>19.690000000000001</v>
      </c>
      <c r="G8">
        <v>13.9</v>
      </c>
      <c r="H8">
        <v>0.18</v>
      </c>
      <c r="I8">
        <v>85</v>
      </c>
      <c r="J8">
        <v>245.29</v>
      </c>
      <c r="K8">
        <v>58.47</v>
      </c>
      <c r="L8">
        <v>2.5</v>
      </c>
      <c r="M8">
        <v>83</v>
      </c>
      <c r="N8">
        <v>59.32</v>
      </c>
      <c r="O8">
        <v>30486.54</v>
      </c>
      <c r="P8">
        <v>292.14</v>
      </c>
      <c r="Q8">
        <v>2924.7</v>
      </c>
      <c r="R8">
        <v>139.19</v>
      </c>
      <c r="S8">
        <v>60.56</v>
      </c>
      <c r="T8">
        <v>39174.78</v>
      </c>
      <c r="U8">
        <v>0.44</v>
      </c>
      <c r="V8">
        <v>0.87</v>
      </c>
      <c r="W8">
        <v>0.3</v>
      </c>
      <c r="X8">
        <v>2.41</v>
      </c>
      <c r="Y8">
        <v>1</v>
      </c>
      <c r="Z8">
        <v>10</v>
      </c>
    </row>
    <row r="9" spans="1:26" x14ac:dyDescent="0.3">
      <c r="A9">
        <v>7</v>
      </c>
      <c r="B9">
        <v>125</v>
      </c>
      <c r="C9" t="s">
        <v>26</v>
      </c>
      <c r="D9">
        <v>3.8839999999999999</v>
      </c>
      <c r="E9">
        <v>25.75</v>
      </c>
      <c r="F9">
        <v>19.399999999999999</v>
      </c>
      <c r="G9">
        <v>15.32</v>
      </c>
      <c r="H9">
        <v>0.2</v>
      </c>
      <c r="I9">
        <v>76</v>
      </c>
      <c r="J9">
        <v>245.73</v>
      </c>
      <c r="K9">
        <v>58.47</v>
      </c>
      <c r="L9">
        <v>2.75</v>
      </c>
      <c r="M9">
        <v>74</v>
      </c>
      <c r="N9">
        <v>59.51</v>
      </c>
      <c r="O9">
        <v>30541.19</v>
      </c>
      <c r="P9">
        <v>284.99</v>
      </c>
      <c r="Q9">
        <v>2924.61</v>
      </c>
      <c r="R9">
        <v>129.76</v>
      </c>
      <c r="S9">
        <v>60.56</v>
      </c>
      <c r="T9">
        <v>34503.57</v>
      </c>
      <c r="U9">
        <v>0.47</v>
      </c>
      <c r="V9">
        <v>0.89</v>
      </c>
      <c r="W9">
        <v>0.28999999999999998</v>
      </c>
      <c r="X9">
        <v>2.12</v>
      </c>
      <c r="Y9">
        <v>1</v>
      </c>
      <c r="Z9">
        <v>10</v>
      </c>
    </row>
    <row r="10" spans="1:26" x14ac:dyDescent="0.3">
      <c r="A10">
        <v>8</v>
      </c>
      <c r="B10">
        <v>125</v>
      </c>
      <c r="C10" t="s">
        <v>26</v>
      </c>
      <c r="D10">
        <v>3.9780000000000002</v>
      </c>
      <c r="E10">
        <v>25.14</v>
      </c>
      <c r="F10">
        <v>19.170000000000002</v>
      </c>
      <c r="G10">
        <v>16.91</v>
      </c>
      <c r="H10">
        <v>0.22</v>
      </c>
      <c r="I10">
        <v>68</v>
      </c>
      <c r="J10">
        <v>246.18</v>
      </c>
      <c r="K10">
        <v>58.47</v>
      </c>
      <c r="L10">
        <v>3</v>
      </c>
      <c r="M10">
        <v>66</v>
      </c>
      <c r="N10">
        <v>59.7</v>
      </c>
      <c r="O10">
        <v>30595.91</v>
      </c>
      <c r="P10">
        <v>278.68</v>
      </c>
      <c r="Q10">
        <v>2924.54</v>
      </c>
      <c r="R10">
        <v>122.18</v>
      </c>
      <c r="S10">
        <v>60.56</v>
      </c>
      <c r="T10">
        <v>30753.09</v>
      </c>
      <c r="U10">
        <v>0.5</v>
      </c>
      <c r="V10">
        <v>0.9</v>
      </c>
      <c r="W10">
        <v>0.27</v>
      </c>
      <c r="X10">
        <v>1.89</v>
      </c>
      <c r="Y10">
        <v>1</v>
      </c>
      <c r="Z10">
        <v>10</v>
      </c>
    </row>
    <row r="11" spans="1:26" x14ac:dyDescent="0.3">
      <c r="A11">
        <v>9</v>
      </c>
      <c r="B11">
        <v>125</v>
      </c>
      <c r="C11" t="s">
        <v>26</v>
      </c>
      <c r="D11">
        <v>4.056</v>
      </c>
      <c r="E11">
        <v>24.65</v>
      </c>
      <c r="F11">
        <v>18.97</v>
      </c>
      <c r="G11">
        <v>18.36</v>
      </c>
      <c r="H11">
        <v>0.23</v>
      </c>
      <c r="I11">
        <v>62</v>
      </c>
      <c r="J11">
        <v>246.62</v>
      </c>
      <c r="K11">
        <v>58.47</v>
      </c>
      <c r="L11">
        <v>3.25</v>
      </c>
      <c r="M11">
        <v>60</v>
      </c>
      <c r="N11">
        <v>59.9</v>
      </c>
      <c r="O11">
        <v>30650.7</v>
      </c>
      <c r="P11">
        <v>272.66000000000003</v>
      </c>
      <c r="Q11">
        <v>2924.75</v>
      </c>
      <c r="R11">
        <v>115.64</v>
      </c>
      <c r="S11">
        <v>60.56</v>
      </c>
      <c r="T11">
        <v>27515.7</v>
      </c>
      <c r="U11">
        <v>0.52</v>
      </c>
      <c r="V11">
        <v>0.91</v>
      </c>
      <c r="W11">
        <v>0.26</v>
      </c>
      <c r="X11">
        <v>1.69</v>
      </c>
      <c r="Y11">
        <v>1</v>
      </c>
      <c r="Z11">
        <v>10</v>
      </c>
    </row>
    <row r="12" spans="1:26" x14ac:dyDescent="0.3">
      <c r="A12">
        <v>10</v>
      </c>
      <c r="B12">
        <v>125</v>
      </c>
      <c r="C12" t="s">
        <v>26</v>
      </c>
      <c r="D12">
        <v>4.1558000000000002</v>
      </c>
      <c r="E12">
        <v>24.06</v>
      </c>
      <c r="F12">
        <v>18.66</v>
      </c>
      <c r="G12">
        <v>19.989999999999998</v>
      </c>
      <c r="H12">
        <v>0.25</v>
      </c>
      <c r="I12">
        <v>56</v>
      </c>
      <c r="J12">
        <v>247.07</v>
      </c>
      <c r="K12">
        <v>58.47</v>
      </c>
      <c r="L12">
        <v>3.5</v>
      </c>
      <c r="M12">
        <v>54</v>
      </c>
      <c r="N12">
        <v>60.09</v>
      </c>
      <c r="O12">
        <v>30705.56</v>
      </c>
      <c r="P12">
        <v>264.85000000000002</v>
      </c>
      <c r="Q12">
        <v>2924.39</v>
      </c>
      <c r="R12">
        <v>105.21</v>
      </c>
      <c r="S12">
        <v>60.56</v>
      </c>
      <c r="T12">
        <v>22328.84</v>
      </c>
      <c r="U12">
        <v>0.57999999999999996</v>
      </c>
      <c r="V12">
        <v>0.92</v>
      </c>
      <c r="W12">
        <v>0.25</v>
      </c>
      <c r="X12">
        <v>1.38</v>
      </c>
      <c r="Y12">
        <v>1</v>
      </c>
      <c r="Z12">
        <v>10</v>
      </c>
    </row>
    <row r="13" spans="1:26" x14ac:dyDescent="0.3">
      <c r="A13">
        <v>11</v>
      </c>
      <c r="B13">
        <v>125</v>
      </c>
      <c r="C13" t="s">
        <v>26</v>
      </c>
      <c r="D13">
        <v>4.1867999999999999</v>
      </c>
      <c r="E13">
        <v>23.88</v>
      </c>
      <c r="F13">
        <v>18.670000000000002</v>
      </c>
      <c r="G13">
        <v>21.54</v>
      </c>
      <c r="H13">
        <v>0.27</v>
      </c>
      <c r="I13">
        <v>52</v>
      </c>
      <c r="J13">
        <v>247.51</v>
      </c>
      <c r="K13">
        <v>58.47</v>
      </c>
      <c r="L13">
        <v>3.75</v>
      </c>
      <c r="M13">
        <v>50</v>
      </c>
      <c r="N13">
        <v>60.29</v>
      </c>
      <c r="O13">
        <v>30760.49</v>
      </c>
      <c r="P13">
        <v>262.29000000000002</v>
      </c>
      <c r="Q13">
        <v>2924.56</v>
      </c>
      <c r="R13">
        <v>106.9</v>
      </c>
      <c r="S13">
        <v>60.56</v>
      </c>
      <c r="T13">
        <v>23197.09</v>
      </c>
      <c r="U13">
        <v>0.56999999999999995</v>
      </c>
      <c r="V13">
        <v>0.92</v>
      </c>
      <c r="W13">
        <v>0.22</v>
      </c>
      <c r="X13">
        <v>1.39</v>
      </c>
      <c r="Y13">
        <v>1</v>
      </c>
      <c r="Z13">
        <v>10</v>
      </c>
    </row>
    <row r="14" spans="1:26" x14ac:dyDescent="0.3">
      <c r="A14">
        <v>12</v>
      </c>
      <c r="B14">
        <v>125</v>
      </c>
      <c r="C14" t="s">
        <v>26</v>
      </c>
      <c r="D14">
        <v>4.2145999999999999</v>
      </c>
      <c r="E14">
        <v>23.73</v>
      </c>
      <c r="F14">
        <v>18.7</v>
      </c>
      <c r="G14">
        <v>23.38</v>
      </c>
      <c r="H14">
        <v>0.28999999999999998</v>
      </c>
      <c r="I14">
        <v>48</v>
      </c>
      <c r="J14">
        <v>247.96</v>
      </c>
      <c r="K14">
        <v>58.47</v>
      </c>
      <c r="L14">
        <v>4</v>
      </c>
      <c r="M14">
        <v>46</v>
      </c>
      <c r="N14">
        <v>60.48</v>
      </c>
      <c r="O14">
        <v>30815.5</v>
      </c>
      <c r="P14">
        <v>260.24</v>
      </c>
      <c r="Q14">
        <v>2924.52</v>
      </c>
      <c r="R14">
        <v>107.5</v>
      </c>
      <c r="S14">
        <v>60.56</v>
      </c>
      <c r="T14">
        <v>23515.69</v>
      </c>
      <c r="U14">
        <v>0.56000000000000005</v>
      </c>
      <c r="V14">
        <v>0.92</v>
      </c>
      <c r="W14">
        <v>0.24</v>
      </c>
      <c r="X14">
        <v>1.43</v>
      </c>
      <c r="Y14">
        <v>1</v>
      </c>
      <c r="Z14">
        <v>10</v>
      </c>
    </row>
    <row r="15" spans="1:26" x14ac:dyDescent="0.3">
      <c r="A15">
        <v>13</v>
      </c>
      <c r="B15">
        <v>125</v>
      </c>
      <c r="C15" t="s">
        <v>26</v>
      </c>
      <c r="D15">
        <v>4.2758000000000003</v>
      </c>
      <c r="E15">
        <v>23.39</v>
      </c>
      <c r="F15">
        <v>18.55</v>
      </c>
      <c r="G15">
        <v>25.3</v>
      </c>
      <c r="H15">
        <v>0.3</v>
      </c>
      <c r="I15">
        <v>44</v>
      </c>
      <c r="J15">
        <v>248.4</v>
      </c>
      <c r="K15">
        <v>58.47</v>
      </c>
      <c r="L15">
        <v>4.25</v>
      </c>
      <c r="M15">
        <v>42</v>
      </c>
      <c r="N15">
        <v>60.68</v>
      </c>
      <c r="O15">
        <v>30870.57</v>
      </c>
      <c r="P15">
        <v>255.01</v>
      </c>
      <c r="Q15">
        <v>2924.55</v>
      </c>
      <c r="R15">
        <v>102.33</v>
      </c>
      <c r="S15">
        <v>60.56</v>
      </c>
      <c r="T15">
        <v>20950.52</v>
      </c>
      <c r="U15">
        <v>0.59</v>
      </c>
      <c r="V15">
        <v>0.93</v>
      </c>
      <c r="W15">
        <v>0.24</v>
      </c>
      <c r="X15">
        <v>1.27</v>
      </c>
      <c r="Y15">
        <v>1</v>
      </c>
      <c r="Z15">
        <v>10</v>
      </c>
    </row>
    <row r="16" spans="1:26" x14ac:dyDescent="0.3">
      <c r="A16">
        <v>14</v>
      </c>
      <c r="B16">
        <v>125</v>
      </c>
      <c r="C16" t="s">
        <v>26</v>
      </c>
      <c r="D16">
        <v>4.3224999999999998</v>
      </c>
      <c r="E16">
        <v>23.14</v>
      </c>
      <c r="F16">
        <v>18.440000000000001</v>
      </c>
      <c r="G16">
        <v>26.99</v>
      </c>
      <c r="H16">
        <v>0.32</v>
      </c>
      <c r="I16">
        <v>41</v>
      </c>
      <c r="J16">
        <v>248.85</v>
      </c>
      <c r="K16">
        <v>58.47</v>
      </c>
      <c r="L16">
        <v>4.5</v>
      </c>
      <c r="M16">
        <v>39</v>
      </c>
      <c r="N16">
        <v>60.88</v>
      </c>
      <c r="O16">
        <v>30925.72</v>
      </c>
      <c r="P16">
        <v>250.16</v>
      </c>
      <c r="Q16">
        <v>2924.46</v>
      </c>
      <c r="R16">
        <v>98.53</v>
      </c>
      <c r="S16">
        <v>60.56</v>
      </c>
      <c r="T16">
        <v>19065.169999999998</v>
      </c>
      <c r="U16">
        <v>0.61</v>
      </c>
      <c r="V16">
        <v>0.93</v>
      </c>
      <c r="W16">
        <v>0.23</v>
      </c>
      <c r="X16">
        <v>1.1599999999999999</v>
      </c>
      <c r="Y16">
        <v>1</v>
      </c>
      <c r="Z16">
        <v>10</v>
      </c>
    </row>
    <row r="17" spans="1:26" x14ac:dyDescent="0.3">
      <c r="A17">
        <v>15</v>
      </c>
      <c r="B17">
        <v>125</v>
      </c>
      <c r="C17" t="s">
        <v>26</v>
      </c>
      <c r="D17">
        <v>4.3670999999999998</v>
      </c>
      <c r="E17">
        <v>22.9</v>
      </c>
      <c r="F17">
        <v>18.350000000000001</v>
      </c>
      <c r="G17">
        <v>28.97</v>
      </c>
      <c r="H17">
        <v>0.34</v>
      </c>
      <c r="I17">
        <v>38</v>
      </c>
      <c r="J17">
        <v>249.3</v>
      </c>
      <c r="K17">
        <v>58.47</v>
      </c>
      <c r="L17">
        <v>4.75</v>
      </c>
      <c r="M17">
        <v>36</v>
      </c>
      <c r="N17">
        <v>61.07</v>
      </c>
      <c r="O17">
        <v>30980.93</v>
      </c>
      <c r="P17">
        <v>245.09</v>
      </c>
      <c r="Q17">
        <v>2924.41</v>
      </c>
      <c r="R17">
        <v>95.67</v>
      </c>
      <c r="S17">
        <v>60.56</v>
      </c>
      <c r="T17">
        <v>17649.13</v>
      </c>
      <c r="U17">
        <v>0.63</v>
      </c>
      <c r="V17">
        <v>0.94</v>
      </c>
      <c r="W17">
        <v>0.22</v>
      </c>
      <c r="X17">
        <v>1.07</v>
      </c>
      <c r="Y17">
        <v>1</v>
      </c>
      <c r="Z17">
        <v>10</v>
      </c>
    </row>
    <row r="18" spans="1:26" x14ac:dyDescent="0.3">
      <c r="A18">
        <v>16</v>
      </c>
      <c r="B18">
        <v>125</v>
      </c>
      <c r="C18" t="s">
        <v>26</v>
      </c>
      <c r="D18">
        <v>4.3978000000000002</v>
      </c>
      <c r="E18">
        <v>22.74</v>
      </c>
      <c r="F18">
        <v>18.28</v>
      </c>
      <c r="G18">
        <v>30.47</v>
      </c>
      <c r="H18">
        <v>0.36</v>
      </c>
      <c r="I18">
        <v>36</v>
      </c>
      <c r="J18">
        <v>249.75</v>
      </c>
      <c r="K18">
        <v>58.47</v>
      </c>
      <c r="L18">
        <v>5</v>
      </c>
      <c r="M18">
        <v>34</v>
      </c>
      <c r="N18">
        <v>61.27</v>
      </c>
      <c r="O18">
        <v>31036.22</v>
      </c>
      <c r="P18">
        <v>241.31</v>
      </c>
      <c r="Q18">
        <v>2924.35</v>
      </c>
      <c r="R18">
        <v>93.48</v>
      </c>
      <c r="S18">
        <v>60.56</v>
      </c>
      <c r="T18">
        <v>16565.62</v>
      </c>
      <c r="U18">
        <v>0.65</v>
      </c>
      <c r="V18">
        <v>0.94</v>
      </c>
      <c r="W18">
        <v>0.22</v>
      </c>
      <c r="X18">
        <v>1.01</v>
      </c>
      <c r="Y18">
        <v>1</v>
      </c>
      <c r="Z18">
        <v>10</v>
      </c>
    </row>
    <row r="19" spans="1:26" x14ac:dyDescent="0.3">
      <c r="A19">
        <v>17</v>
      </c>
      <c r="B19">
        <v>125</v>
      </c>
      <c r="C19" t="s">
        <v>26</v>
      </c>
      <c r="D19">
        <v>4.4256000000000002</v>
      </c>
      <c r="E19">
        <v>22.6</v>
      </c>
      <c r="F19">
        <v>18.23</v>
      </c>
      <c r="G19">
        <v>32.18</v>
      </c>
      <c r="H19">
        <v>0.37</v>
      </c>
      <c r="I19">
        <v>34</v>
      </c>
      <c r="J19">
        <v>250.2</v>
      </c>
      <c r="K19">
        <v>58.47</v>
      </c>
      <c r="L19">
        <v>5.25</v>
      </c>
      <c r="M19">
        <v>32</v>
      </c>
      <c r="N19">
        <v>61.47</v>
      </c>
      <c r="O19">
        <v>31091.59</v>
      </c>
      <c r="P19">
        <v>237.07</v>
      </c>
      <c r="Q19">
        <v>2924.46</v>
      </c>
      <c r="R19">
        <v>91.86</v>
      </c>
      <c r="S19">
        <v>60.56</v>
      </c>
      <c r="T19">
        <v>15762.68</v>
      </c>
      <c r="U19">
        <v>0.66</v>
      </c>
      <c r="V19">
        <v>0.94</v>
      </c>
      <c r="W19">
        <v>0.22</v>
      </c>
      <c r="X19">
        <v>0.96</v>
      </c>
      <c r="Y19">
        <v>1</v>
      </c>
      <c r="Z19">
        <v>10</v>
      </c>
    </row>
    <row r="20" spans="1:26" x14ac:dyDescent="0.3">
      <c r="A20">
        <v>18</v>
      </c>
      <c r="B20">
        <v>125</v>
      </c>
      <c r="C20" t="s">
        <v>26</v>
      </c>
      <c r="D20">
        <v>4.46</v>
      </c>
      <c r="E20">
        <v>22.42</v>
      </c>
      <c r="F20">
        <v>18.149999999999999</v>
      </c>
      <c r="G20">
        <v>34.04</v>
      </c>
      <c r="H20">
        <v>0.39</v>
      </c>
      <c r="I20">
        <v>32</v>
      </c>
      <c r="J20">
        <v>250.64</v>
      </c>
      <c r="K20">
        <v>58.47</v>
      </c>
      <c r="L20">
        <v>5.5</v>
      </c>
      <c r="M20">
        <v>30</v>
      </c>
      <c r="N20">
        <v>61.67</v>
      </c>
      <c r="O20">
        <v>31147.02</v>
      </c>
      <c r="P20">
        <v>231.93</v>
      </c>
      <c r="Q20">
        <v>2924.46</v>
      </c>
      <c r="R20">
        <v>89.1</v>
      </c>
      <c r="S20">
        <v>60.56</v>
      </c>
      <c r="T20">
        <v>14395</v>
      </c>
      <c r="U20">
        <v>0.68</v>
      </c>
      <c r="V20">
        <v>0.95</v>
      </c>
      <c r="W20">
        <v>0.22</v>
      </c>
      <c r="X20">
        <v>0.88</v>
      </c>
      <c r="Y20">
        <v>1</v>
      </c>
      <c r="Z20">
        <v>10</v>
      </c>
    </row>
    <row r="21" spans="1:26" x14ac:dyDescent="0.3">
      <c r="A21">
        <v>19</v>
      </c>
      <c r="B21">
        <v>125</v>
      </c>
      <c r="C21" t="s">
        <v>26</v>
      </c>
      <c r="D21">
        <v>4.4936999999999996</v>
      </c>
      <c r="E21">
        <v>22.25</v>
      </c>
      <c r="F21">
        <v>18.079999999999998</v>
      </c>
      <c r="G21">
        <v>36.159999999999997</v>
      </c>
      <c r="H21">
        <v>0.41</v>
      </c>
      <c r="I21">
        <v>30</v>
      </c>
      <c r="J21">
        <v>251.09</v>
      </c>
      <c r="K21">
        <v>58.47</v>
      </c>
      <c r="L21">
        <v>5.75</v>
      </c>
      <c r="M21">
        <v>28</v>
      </c>
      <c r="N21">
        <v>61.87</v>
      </c>
      <c r="O21">
        <v>31202.53</v>
      </c>
      <c r="P21">
        <v>227.89</v>
      </c>
      <c r="Q21">
        <v>2924.52</v>
      </c>
      <c r="R21">
        <v>86.72</v>
      </c>
      <c r="S21">
        <v>60.56</v>
      </c>
      <c r="T21">
        <v>13213.03</v>
      </c>
      <c r="U21">
        <v>0.7</v>
      </c>
      <c r="V21">
        <v>0.95</v>
      </c>
      <c r="W21">
        <v>0.21</v>
      </c>
      <c r="X21">
        <v>0.8</v>
      </c>
      <c r="Y21">
        <v>1</v>
      </c>
      <c r="Z21">
        <v>10</v>
      </c>
    </row>
    <row r="22" spans="1:26" x14ac:dyDescent="0.3">
      <c r="A22">
        <v>20</v>
      </c>
      <c r="B22">
        <v>125</v>
      </c>
      <c r="C22" t="s">
        <v>26</v>
      </c>
      <c r="D22">
        <v>4.532</v>
      </c>
      <c r="E22">
        <v>22.07</v>
      </c>
      <c r="F22">
        <v>17.989999999999998</v>
      </c>
      <c r="G22">
        <v>38.54</v>
      </c>
      <c r="H22">
        <v>0.42</v>
      </c>
      <c r="I22">
        <v>28</v>
      </c>
      <c r="J22">
        <v>251.55</v>
      </c>
      <c r="K22">
        <v>58.47</v>
      </c>
      <c r="L22">
        <v>6</v>
      </c>
      <c r="M22">
        <v>26</v>
      </c>
      <c r="N22">
        <v>62.07</v>
      </c>
      <c r="O22">
        <v>31258.11</v>
      </c>
      <c r="P22">
        <v>223.17</v>
      </c>
      <c r="Q22">
        <v>2924.52</v>
      </c>
      <c r="R22">
        <v>83.41</v>
      </c>
      <c r="S22">
        <v>60.56</v>
      </c>
      <c r="T22">
        <v>11572.48</v>
      </c>
      <c r="U22">
        <v>0.73</v>
      </c>
      <c r="V22">
        <v>0.96</v>
      </c>
      <c r="W22">
        <v>0.21</v>
      </c>
      <c r="X22">
        <v>0.71</v>
      </c>
      <c r="Y22">
        <v>1</v>
      </c>
      <c r="Z22">
        <v>10</v>
      </c>
    </row>
    <row r="23" spans="1:26" x14ac:dyDescent="0.3">
      <c r="A23">
        <v>21</v>
      </c>
      <c r="B23">
        <v>125</v>
      </c>
      <c r="C23" t="s">
        <v>26</v>
      </c>
      <c r="D23">
        <v>4.5574000000000003</v>
      </c>
      <c r="E23">
        <v>21.94</v>
      </c>
      <c r="F23">
        <v>17.96</v>
      </c>
      <c r="G23">
        <v>41.44</v>
      </c>
      <c r="H23">
        <v>0.44</v>
      </c>
      <c r="I23">
        <v>26</v>
      </c>
      <c r="J23">
        <v>252</v>
      </c>
      <c r="K23">
        <v>58.47</v>
      </c>
      <c r="L23">
        <v>6.25</v>
      </c>
      <c r="M23">
        <v>22</v>
      </c>
      <c r="N23">
        <v>62.27</v>
      </c>
      <c r="O23">
        <v>31313.77</v>
      </c>
      <c r="P23">
        <v>217.61</v>
      </c>
      <c r="Q23">
        <v>2924.46</v>
      </c>
      <c r="R23">
        <v>83.14</v>
      </c>
      <c r="S23">
        <v>60.56</v>
      </c>
      <c r="T23">
        <v>11445.51</v>
      </c>
      <c r="U23">
        <v>0.73</v>
      </c>
      <c r="V23">
        <v>0.96</v>
      </c>
      <c r="W23">
        <v>0.19</v>
      </c>
      <c r="X23">
        <v>0.68</v>
      </c>
      <c r="Y23">
        <v>1</v>
      </c>
      <c r="Z23">
        <v>10</v>
      </c>
    </row>
    <row r="24" spans="1:26" x14ac:dyDescent="0.3">
      <c r="A24">
        <v>22</v>
      </c>
      <c r="B24">
        <v>125</v>
      </c>
      <c r="C24" t="s">
        <v>26</v>
      </c>
      <c r="D24">
        <v>4.5620000000000003</v>
      </c>
      <c r="E24">
        <v>21.92</v>
      </c>
      <c r="F24">
        <v>17.98</v>
      </c>
      <c r="G24">
        <v>43.16</v>
      </c>
      <c r="H24">
        <v>0.46</v>
      </c>
      <c r="I24">
        <v>25</v>
      </c>
      <c r="J24">
        <v>252.45</v>
      </c>
      <c r="K24">
        <v>58.47</v>
      </c>
      <c r="L24">
        <v>6.5</v>
      </c>
      <c r="M24">
        <v>13</v>
      </c>
      <c r="N24">
        <v>62.47</v>
      </c>
      <c r="O24">
        <v>31369.49</v>
      </c>
      <c r="P24">
        <v>215.9</v>
      </c>
      <c r="Q24">
        <v>2924.4</v>
      </c>
      <c r="R24">
        <v>83.14</v>
      </c>
      <c r="S24">
        <v>60.56</v>
      </c>
      <c r="T24">
        <v>11449.88</v>
      </c>
      <c r="U24">
        <v>0.73</v>
      </c>
      <c r="V24">
        <v>0.96</v>
      </c>
      <c r="W24">
        <v>0.22</v>
      </c>
      <c r="X24">
        <v>0.71</v>
      </c>
      <c r="Y24">
        <v>1</v>
      </c>
      <c r="Z24">
        <v>10</v>
      </c>
    </row>
    <row r="25" spans="1:26" x14ac:dyDescent="0.3">
      <c r="A25">
        <v>23</v>
      </c>
      <c r="B25">
        <v>125</v>
      </c>
      <c r="C25" t="s">
        <v>26</v>
      </c>
      <c r="D25">
        <v>4.5575000000000001</v>
      </c>
      <c r="E25">
        <v>21.94</v>
      </c>
      <c r="F25">
        <v>18</v>
      </c>
      <c r="G25">
        <v>43.21</v>
      </c>
      <c r="H25">
        <v>0.47</v>
      </c>
      <c r="I25">
        <v>25</v>
      </c>
      <c r="J25">
        <v>252.9</v>
      </c>
      <c r="K25">
        <v>58.47</v>
      </c>
      <c r="L25">
        <v>6.75</v>
      </c>
      <c r="M25">
        <v>3</v>
      </c>
      <c r="N25">
        <v>62.68</v>
      </c>
      <c r="O25">
        <v>31425.3</v>
      </c>
      <c r="P25">
        <v>215.96</v>
      </c>
      <c r="Q25">
        <v>2924.56</v>
      </c>
      <c r="R25">
        <v>83.42</v>
      </c>
      <c r="S25">
        <v>60.56</v>
      </c>
      <c r="T25">
        <v>11592.12</v>
      </c>
      <c r="U25">
        <v>0.73</v>
      </c>
      <c r="V25">
        <v>0.96</v>
      </c>
      <c r="W25">
        <v>0.23</v>
      </c>
      <c r="X25">
        <v>0.73</v>
      </c>
      <c r="Y25">
        <v>1</v>
      </c>
      <c r="Z25">
        <v>10</v>
      </c>
    </row>
    <row r="26" spans="1:26" x14ac:dyDescent="0.3">
      <c r="A26">
        <v>24</v>
      </c>
      <c r="B26">
        <v>125</v>
      </c>
      <c r="C26" t="s">
        <v>26</v>
      </c>
      <c r="D26">
        <v>4.5610999999999997</v>
      </c>
      <c r="E26">
        <v>21.92</v>
      </c>
      <c r="F26">
        <v>17.989999999999998</v>
      </c>
      <c r="G26">
        <v>43.17</v>
      </c>
      <c r="H26">
        <v>0.49</v>
      </c>
      <c r="I26">
        <v>25</v>
      </c>
      <c r="J26">
        <v>253.35</v>
      </c>
      <c r="K26">
        <v>58.47</v>
      </c>
      <c r="L26">
        <v>7</v>
      </c>
      <c r="M26">
        <v>2</v>
      </c>
      <c r="N26">
        <v>62.88</v>
      </c>
      <c r="O26">
        <v>31481.17</v>
      </c>
      <c r="P26">
        <v>215.7</v>
      </c>
      <c r="Q26">
        <v>2924.48</v>
      </c>
      <c r="R26">
        <v>82.83</v>
      </c>
      <c r="S26">
        <v>60.56</v>
      </c>
      <c r="T26">
        <v>11294.79</v>
      </c>
      <c r="U26">
        <v>0.73</v>
      </c>
      <c r="V26">
        <v>0.96</v>
      </c>
      <c r="W26">
        <v>0.23</v>
      </c>
      <c r="X26">
        <v>0.71</v>
      </c>
      <c r="Y26">
        <v>1</v>
      </c>
      <c r="Z26">
        <v>10</v>
      </c>
    </row>
    <row r="27" spans="1:26" x14ac:dyDescent="0.3">
      <c r="A27">
        <v>25</v>
      </c>
      <c r="B27">
        <v>125</v>
      </c>
      <c r="C27" t="s">
        <v>26</v>
      </c>
      <c r="D27">
        <v>4.5609000000000002</v>
      </c>
      <c r="E27">
        <v>21.93</v>
      </c>
      <c r="F27">
        <v>17.989999999999998</v>
      </c>
      <c r="G27">
        <v>43.17</v>
      </c>
      <c r="H27">
        <v>0.51</v>
      </c>
      <c r="I27">
        <v>25</v>
      </c>
      <c r="J27">
        <v>253.81</v>
      </c>
      <c r="K27">
        <v>58.47</v>
      </c>
      <c r="L27">
        <v>7.25</v>
      </c>
      <c r="M27">
        <v>0</v>
      </c>
      <c r="N27">
        <v>63.08</v>
      </c>
      <c r="O27">
        <v>31537.13</v>
      </c>
      <c r="P27">
        <v>215.99</v>
      </c>
      <c r="Q27">
        <v>2924.42</v>
      </c>
      <c r="R27">
        <v>82.91</v>
      </c>
      <c r="S27">
        <v>60.56</v>
      </c>
      <c r="T27">
        <v>11336.16</v>
      </c>
      <c r="U27">
        <v>0.73</v>
      </c>
      <c r="V27">
        <v>0.96</v>
      </c>
      <c r="W27">
        <v>0.23</v>
      </c>
      <c r="X27">
        <v>0.71</v>
      </c>
      <c r="Y27">
        <v>1</v>
      </c>
      <c r="Z2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4.2347999999999999</v>
      </c>
      <c r="E2">
        <v>23.61</v>
      </c>
      <c r="F2">
        <v>20.23</v>
      </c>
      <c r="G2">
        <v>12.26</v>
      </c>
      <c r="H2">
        <v>0.24</v>
      </c>
      <c r="I2">
        <v>99</v>
      </c>
      <c r="J2">
        <v>71.52</v>
      </c>
      <c r="K2">
        <v>32.270000000000003</v>
      </c>
      <c r="L2">
        <v>1</v>
      </c>
      <c r="M2">
        <v>1</v>
      </c>
      <c r="N2">
        <v>8.25</v>
      </c>
      <c r="O2">
        <v>9054.6</v>
      </c>
      <c r="P2">
        <v>114.82</v>
      </c>
      <c r="Q2">
        <v>2924.9</v>
      </c>
      <c r="R2">
        <v>152.75</v>
      </c>
      <c r="S2">
        <v>60.56</v>
      </c>
      <c r="T2">
        <v>45885.62</v>
      </c>
      <c r="U2">
        <v>0.4</v>
      </c>
      <c r="V2">
        <v>0.85</v>
      </c>
      <c r="W2">
        <v>0.45</v>
      </c>
      <c r="X2">
        <v>2.95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4.2343999999999999</v>
      </c>
      <c r="E3">
        <v>23.62</v>
      </c>
      <c r="F3">
        <v>20.23</v>
      </c>
      <c r="G3">
        <v>12.26</v>
      </c>
      <c r="H3">
        <v>0.3</v>
      </c>
      <c r="I3">
        <v>99</v>
      </c>
      <c r="J3">
        <v>71.81</v>
      </c>
      <c r="K3">
        <v>32.270000000000003</v>
      </c>
      <c r="L3">
        <v>1.25</v>
      </c>
      <c r="M3">
        <v>0</v>
      </c>
      <c r="N3">
        <v>8.2899999999999991</v>
      </c>
      <c r="O3">
        <v>9090.98</v>
      </c>
      <c r="P3">
        <v>115.22</v>
      </c>
      <c r="Q3">
        <v>2924.63</v>
      </c>
      <c r="R3">
        <v>152.79</v>
      </c>
      <c r="S3">
        <v>60.56</v>
      </c>
      <c r="T3">
        <v>45906.62</v>
      </c>
      <c r="U3">
        <v>0.4</v>
      </c>
      <c r="V3">
        <v>0.85</v>
      </c>
      <c r="W3">
        <v>0.45</v>
      </c>
      <c r="X3">
        <v>2.95</v>
      </c>
      <c r="Y3">
        <v>1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3.7033999999999998</v>
      </c>
      <c r="E2">
        <v>27</v>
      </c>
      <c r="F2">
        <v>23.13</v>
      </c>
      <c r="G2">
        <v>7.08</v>
      </c>
      <c r="H2">
        <v>0.43</v>
      </c>
      <c r="I2">
        <v>196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90.7</v>
      </c>
      <c r="Q2">
        <v>2925.79</v>
      </c>
      <c r="R2">
        <v>242.73</v>
      </c>
      <c r="S2">
        <v>60.56</v>
      </c>
      <c r="T2">
        <v>90389.34</v>
      </c>
      <c r="U2">
        <v>0.25</v>
      </c>
      <c r="V2">
        <v>0.74</v>
      </c>
      <c r="W2">
        <v>0.73</v>
      </c>
      <c r="X2">
        <v>5.84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1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3.3835999999999999</v>
      </c>
      <c r="E2">
        <v>29.55</v>
      </c>
      <c r="F2">
        <v>22.33</v>
      </c>
      <c r="G2">
        <v>7.74</v>
      </c>
      <c r="H2">
        <v>0.12</v>
      </c>
      <c r="I2">
        <v>173</v>
      </c>
      <c r="J2">
        <v>141.81</v>
      </c>
      <c r="K2">
        <v>47.83</v>
      </c>
      <c r="L2">
        <v>1</v>
      </c>
      <c r="M2">
        <v>171</v>
      </c>
      <c r="N2">
        <v>22.98</v>
      </c>
      <c r="O2">
        <v>17723.39</v>
      </c>
      <c r="P2">
        <v>238.05</v>
      </c>
      <c r="Q2">
        <v>2925.42</v>
      </c>
      <c r="R2">
        <v>225.31</v>
      </c>
      <c r="S2">
        <v>60.56</v>
      </c>
      <c r="T2">
        <v>81795.8</v>
      </c>
      <c r="U2">
        <v>0.27</v>
      </c>
      <c r="V2">
        <v>0.77</v>
      </c>
      <c r="W2">
        <v>0.44</v>
      </c>
      <c r="X2">
        <v>5.05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3.7349999999999999</v>
      </c>
      <c r="E3">
        <v>26.77</v>
      </c>
      <c r="F3">
        <v>20.91</v>
      </c>
      <c r="G3">
        <v>9.9499999999999993</v>
      </c>
      <c r="H3">
        <v>0.16</v>
      </c>
      <c r="I3">
        <v>126</v>
      </c>
      <c r="J3">
        <v>142.15</v>
      </c>
      <c r="K3">
        <v>47.83</v>
      </c>
      <c r="L3">
        <v>1.25</v>
      </c>
      <c r="M3">
        <v>124</v>
      </c>
      <c r="N3">
        <v>23.07</v>
      </c>
      <c r="O3">
        <v>17765.46</v>
      </c>
      <c r="P3">
        <v>217.08</v>
      </c>
      <c r="Q3">
        <v>2925.2</v>
      </c>
      <c r="R3">
        <v>179.08</v>
      </c>
      <c r="S3">
        <v>60.56</v>
      </c>
      <c r="T3">
        <v>58916.69</v>
      </c>
      <c r="U3">
        <v>0.34</v>
      </c>
      <c r="V3">
        <v>0.82</v>
      </c>
      <c r="W3">
        <v>0.36</v>
      </c>
      <c r="X3">
        <v>3.62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3.9714</v>
      </c>
      <c r="E4">
        <v>25.18</v>
      </c>
      <c r="F4">
        <v>20.09</v>
      </c>
      <c r="G4">
        <v>12.18</v>
      </c>
      <c r="H4">
        <v>0.19</v>
      </c>
      <c r="I4">
        <v>99</v>
      </c>
      <c r="J4">
        <v>142.49</v>
      </c>
      <c r="K4">
        <v>47.83</v>
      </c>
      <c r="L4">
        <v>1.5</v>
      </c>
      <c r="M4">
        <v>97</v>
      </c>
      <c r="N4">
        <v>23.16</v>
      </c>
      <c r="O4">
        <v>17807.560000000001</v>
      </c>
      <c r="P4">
        <v>203.09</v>
      </c>
      <c r="Q4">
        <v>2925.1</v>
      </c>
      <c r="R4">
        <v>152.22999999999999</v>
      </c>
      <c r="S4">
        <v>60.56</v>
      </c>
      <c r="T4">
        <v>45626.38</v>
      </c>
      <c r="U4">
        <v>0.4</v>
      </c>
      <c r="V4">
        <v>0.86</v>
      </c>
      <c r="W4">
        <v>0.33</v>
      </c>
      <c r="X4">
        <v>2.81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4.1551</v>
      </c>
      <c r="E5">
        <v>24.07</v>
      </c>
      <c r="F5">
        <v>19.53</v>
      </c>
      <c r="G5">
        <v>14.65</v>
      </c>
      <c r="H5">
        <v>0.22</v>
      </c>
      <c r="I5">
        <v>80</v>
      </c>
      <c r="J5">
        <v>142.83000000000001</v>
      </c>
      <c r="K5">
        <v>47.83</v>
      </c>
      <c r="L5">
        <v>1.75</v>
      </c>
      <c r="M5">
        <v>78</v>
      </c>
      <c r="N5">
        <v>23.25</v>
      </c>
      <c r="O5">
        <v>17849.7</v>
      </c>
      <c r="P5">
        <v>191.65</v>
      </c>
      <c r="Q5">
        <v>2924.67</v>
      </c>
      <c r="R5">
        <v>134.02000000000001</v>
      </c>
      <c r="S5">
        <v>60.56</v>
      </c>
      <c r="T5">
        <v>36613.78</v>
      </c>
      <c r="U5">
        <v>0.45</v>
      </c>
      <c r="V5">
        <v>0.88</v>
      </c>
      <c r="W5">
        <v>0.28999999999999998</v>
      </c>
      <c r="X5">
        <v>2.25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4.3025000000000002</v>
      </c>
      <c r="E6">
        <v>23.24</v>
      </c>
      <c r="F6">
        <v>19.11</v>
      </c>
      <c r="G6">
        <v>17.37</v>
      </c>
      <c r="H6">
        <v>0.25</v>
      </c>
      <c r="I6">
        <v>66</v>
      </c>
      <c r="J6">
        <v>143.16999999999999</v>
      </c>
      <c r="K6">
        <v>47.83</v>
      </c>
      <c r="L6">
        <v>2</v>
      </c>
      <c r="M6">
        <v>64</v>
      </c>
      <c r="N6">
        <v>23.34</v>
      </c>
      <c r="O6">
        <v>17891.86</v>
      </c>
      <c r="P6">
        <v>181.19</v>
      </c>
      <c r="Q6">
        <v>2924.84</v>
      </c>
      <c r="R6">
        <v>120.02</v>
      </c>
      <c r="S6">
        <v>60.56</v>
      </c>
      <c r="T6">
        <v>29684.04</v>
      </c>
      <c r="U6">
        <v>0.5</v>
      </c>
      <c r="V6">
        <v>0.9</v>
      </c>
      <c r="W6">
        <v>0.27</v>
      </c>
      <c r="X6">
        <v>1.83</v>
      </c>
      <c r="Y6">
        <v>1</v>
      </c>
      <c r="Z6">
        <v>10</v>
      </c>
    </row>
    <row r="7" spans="1:26" x14ac:dyDescent="0.3">
      <c r="A7">
        <v>5</v>
      </c>
      <c r="B7">
        <v>70</v>
      </c>
      <c r="C7" t="s">
        <v>26</v>
      </c>
      <c r="D7">
        <v>4.4593999999999996</v>
      </c>
      <c r="E7">
        <v>22.42</v>
      </c>
      <c r="F7">
        <v>18.61</v>
      </c>
      <c r="G7">
        <v>20.3</v>
      </c>
      <c r="H7">
        <v>0.28000000000000003</v>
      </c>
      <c r="I7">
        <v>55</v>
      </c>
      <c r="J7">
        <v>143.51</v>
      </c>
      <c r="K7">
        <v>47.83</v>
      </c>
      <c r="L7">
        <v>2.25</v>
      </c>
      <c r="M7">
        <v>53</v>
      </c>
      <c r="N7">
        <v>23.44</v>
      </c>
      <c r="O7">
        <v>17934.060000000001</v>
      </c>
      <c r="P7">
        <v>169.05</v>
      </c>
      <c r="Q7">
        <v>2924.53</v>
      </c>
      <c r="R7">
        <v>103.36</v>
      </c>
      <c r="S7">
        <v>60.56</v>
      </c>
      <c r="T7">
        <v>21408.21</v>
      </c>
      <c r="U7">
        <v>0.59</v>
      </c>
      <c r="V7">
        <v>0.92</v>
      </c>
      <c r="W7">
        <v>0.25</v>
      </c>
      <c r="X7">
        <v>1.33</v>
      </c>
      <c r="Y7">
        <v>1</v>
      </c>
      <c r="Z7">
        <v>10</v>
      </c>
    </row>
    <row r="8" spans="1:26" x14ac:dyDescent="0.3">
      <c r="A8">
        <v>6</v>
      </c>
      <c r="B8">
        <v>70</v>
      </c>
      <c r="C8" t="s">
        <v>26</v>
      </c>
      <c r="D8">
        <v>4.4473000000000003</v>
      </c>
      <c r="E8">
        <v>22.49</v>
      </c>
      <c r="F8">
        <v>18.84</v>
      </c>
      <c r="G8">
        <v>23.07</v>
      </c>
      <c r="H8">
        <v>0.31</v>
      </c>
      <c r="I8">
        <v>49</v>
      </c>
      <c r="J8">
        <v>143.86000000000001</v>
      </c>
      <c r="K8">
        <v>47.83</v>
      </c>
      <c r="L8">
        <v>2.5</v>
      </c>
      <c r="M8">
        <v>46</v>
      </c>
      <c r="N8">
        <v>23.53</v>
      </c>
      <c r="O8">
        <v>17976.29</v>
      </c>
      <c r="P8">
        <v>166.03</v>
      </c>
      <c r="Q8">
        <v>2924.53</v>
      </c>
      <c r="R8">
        <v>112.55</v>
      </c>
      <c r="S8">
        <v>60.56</v>
      </c>
      <c r="T8">
        <v>26034.67</v>
      </c>
      <c r="U8">
        <v>0.54</v>
      </c>
      <c r="V8">
        <v>0.91</v>
      </c>
      <c r="W8">
        <v>0.23</v>
      </c>
      <c r="X8">
        <v>1.56</v>
      </c>
      <c r="Y8">
        <v>1</v>
      </c>
      <c r="Z8">
        <v>10</v>
      </c>
    </row>
    <row r="9" spans="1:26" x14ac:dyDescent="0.3">
      <c r="A9">
        <v>7</v>
      </c>
      <c r="B9">
        <v>70</v>
      </c>
      <c r="C9" t="s">
        <v>26</v>
      </c>
      <c r="D9">
        <v>4.5312000000000001</v>
      </c>
      <c r="E9">
        <v>22.07</v>
      </c>
      <c r="F9">
        <v>18.57</v>
      </c>
      <c r="G9">
        <v>25.32</v>
      </c>
      <c r="H9">
        <v>0.34</v>
      </c>
      <c r="I9">
        <v>44</v>
      </c>
      <c r="J9">
        <v>144.19999999999999</v>
      </c>
      <c r="K9">
        <v>47.83</v>
      </c>
      <c r="L9">
        <v>2.75</v>
      </c>
      <c r="M9">
        <v>10</v>
      </c>
      <c r="N9">
        <v>23.62</v>
      </c>
      <c r="O9">
        <v>18018.55</v>
      </c>
      <c r="P9">
        <v>158.69999999999999</v>
      </c>
      <c r="Q9">
        <v>2924.59</v>
      </c>
      <c r="R9">
        <v>101.41</v>
      </c>
      <c r="S9">
        <v>60.56</v>
      </c>
      <c r="T9">
        <v>20488.939999999999</v>
      </c>
      <c r="U9">
        <v>0.6</v>
      </c>
      <c r="V9">
        <v>0.93</v>
      </c>
      <c r="W9">
        <v>0.28000000000000003</v>
      </c>
      <c r="X9">
        <v>1.29</v>
      </c>
      <c r="Y9">
        <v>1</v>
      </c>
      <c r="Z9">
        <v>10</v>
      </c>
    </row>
    <row r="10" spans="1:26" x14ac:dyDescent="0.3">
      <c r="A10">
        <v>8</v>
      </c>
      <c r="B10">
        <v>70</v>
      </c>
      <c r="C10" t="s">
        <v>26</v>
      </c>
      <c r="D10">
        <v>4.5460000000000003</v>
      </c>
      <c r="E10">
        <v>22</v>
      </c>
      <c r="F10">
        <v>18.53</v>
      </c>
      <c r="G10">
        <v>25.85</v>
      </c>
      <c r="H10">
        <v>0.37</v>
      </c>
      <c r="I10">
        <v>43</v>
      </c>
      <c r="J10">
        <v>144.54</v>
      </c>
      <c r="K10">
        <v>47.83</v>
      </c>
      <c r="L10">
        <v>3</v>
      </c>
      <c r="M10">
        <v>1</v>
      </c>
      <c r="N10">
        <v>23.71</v>
      </c>
      <c r="O10">
        <v>18060.849999999999</v>
      </c>
      <c r="P10">
        <v>157.72999999999999</v>
      </c>
      <c r="Q10">
        <v>2924.51</v>
      </c>
      <c r="R10">
        <v>99.49</v>
      </c>
      <c r="S10">
        <v>60.56</v>
      </c>
      <c r="T10">
        <v>19533.53</v>
      </c>
      <c r="U10">
        <v>0.61</v>
      </c>
      <c r="V10">
        <v>0.93</v>
      </c>
      <c r="W10">
        <v>0.28999999999999998</v>
      </c>
      <c r="X10">
        <v>1.25</v>
      </c>
      <c r="Y10">
        <v>1</v>
      </c>
      <c r="Z10">
        <v>10</v>
      </c>
    </row>
    <row r="11" spans="1:26" x14ac:dyDescent="0.3">
      <c r="A11">
        <v>9</v>
      </c>
      <c r="B11">
        <v>70</v>
      </c>
      <c r="C11" t="s">
        <v>26</v>
      </c>
      <c r="D11">
        <v>4.5454999999999997</v>
      </c>
      <c r="E11">
        <v>22</v>
      </c>
      <c r="F11">
        <v>18.53</v>
      </c>
      <c r="G11">
        <v>25.86</v>
      </c>
      <c r="H11">
        <v>0.4</v>
      </c>
      <c r="I11">
        <v>43</v>
      </c>
      <c r="J11">
        <v>144.88999999999999</v>
      </c>
      <c r="K11">
        <v>47.83</v>
      </c>
      <c r="L11">
        <v>3.25</v>
      </c>
      <c r="M11">
        <v>0</v>
      </c>
      <c r="N11">
        <v>23.81</v>
      </c>
      <c r="O11">
        <v>18103.18</v>
      </c>
      <c r="P11">
        <v>158.07</v>
      </c>
      <c r="Q11">
        <v>2924.7</v>
      </c>
      <c r="R11">
        <v>99.48</v>
      </c>
      <c r="S11">
        <v>60.56</v>
      </c>
      <c r="T11">
        <v>19531.09</v>
      </c>
      <c r="U11">
        <v>0.61</v>
      </c>
      <c r="V11">
        <v>0.93</v>
      </c>
      <c r="W11">
        <v>0.28999999999999998</v>
      </c>
      <c r="X11">
        <v>1.25</v>
      </c>
      <c r="Y11">
        <v>1</v>
      </c>
      <c r="Z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1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2.9621</v>
      </c>
      <c r="E2">
        <v>33.76</v>
      </c>
      <c r="F2">
        <v>23.66</v>
      </c>
      <c r="G2">
        <v>6.57</v>
      </c>
      <c r="H2">
        <v>0.1</v>
      </c>
      <c r="I2">
        <v>216</v>
      </c>
      <c r="J2">
        <v>176.73</v>
      </c>
      <c r="K2">
        <v>52.44</v>
      </c>
      <c r="L2">
        <v>1</v>
      </c>
      <c r="M2">
        <v>214</v>
      </c>
      <c r="N2">
        <v>33.29</v>
      </c>
      <c r="O2">
        <v>22031.19</v>
      </c>
      <c r="P2">
        <v>297.7</v>
      </c>
      <c r="Q2">
        <v>2925.14</v>
      </c>
      <c r="R2">
        <v>269.49</v>
      </c>
      <c r="S2">
        <v>60.56</v>
      </c>
      <c r="T2">
        <v>103671.2</v>
      </c>
      <c r="U2">
        <v>0.22</v>
      </c>
      <c r="V2">
        <v>0.73</v>
      </c>
      <c r="W2">
        <v>0.5</v>
      </c>
      <c r="X2">
        <v>6.38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3.3496000000000001</v>
      </c>
      <c r="E3">
        <v>29.85</v>
      </c>
      <c r="F3">
        <v>21.85</v>
      </c>
      <c r="G3">
        <v>8.35</v>
      </c>
      <c r="H3">
        <v>0.13</v>
      </c>
      <c r="I3">
        <v>157</v>
      </c>
      <c r="J3">
        <v>177.1</v>
      </c>
      <c r="K3">
        <v>52.44</v>
      </c>
      <c r="L3">
        <v>1.25</v>
      </c>
      <c r="M3">
        <v>155</v>
      </c>
      <c r="N3">
        <v>33.409999999999997</v>
      </c>
      <c r="O3">
        <v>22076.81</v>
      </c>
      <c r="P3">
        <v>270.54000000000002</v>
      </c>
      <c r="Q3">
        <v>2925.01</v>
      </c>
      <c r="R3">
        <v>209.73</v>
      </c>
      <c r="S3">
        <v>60.56</v>
      </c>
      <c r="T3">
        <v>74083.86</v>
      </c>
      <c r="U3">
        <v>0.28999999999999998</v>
      </c>
      <c r="V3">
        <v>0.79</v>
      </c>
      <c r="W3">
        <v>0.42</v>
      </c>
      <c r="X3">
        <v>4.57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3.6211000000000002</v>
      </c>
      <c r="E4">
        <v>27.62</v>
      </c>
      <c r="F4">
        <v>20.82</v>
      </c>
      <c r="G4">
        <v>10.16</v>
      </c>
      <c r="H4">
        <v>0.15</v>
      </c>
      <c r="I4">
        <v>123</v>
      </c>
      <c r="J4">
        <v>177.47</v>
      </c>
      <c r="K4">
        <v>52.44</v>
      </c>
      <c r="L4">
        <v>1.5</v>
      </c>
      <c r="M4">
        <v>121</v>
      </c>
      <c r="N4">
        <v>33.53</v>
      </c>
      <c r="O4">
        <v>22122.46</v>
      </c>
      <c r="P4">
        <v>253.4</v>
      </c>
      <c r="Q4">
        <v>2924.94</v>
      </c>
      <c r="R4">
        <v>176.37</v>
      </c>
      <c r="S4">
        <v>60.56</v>
      </c>
      <c r="T4">
        <v>57576.01</v>
      </c>
      <c r="U4">
        <v>0.34</v>
      </c>
      <c r="V4">
        <v>0.83</v>
      </c>
      <c r="W4">
        <v>0.36</v>
      </c>
      <c r="X4">
        <v>3.54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3.8344</v>
      </c>
      <c r="E5">
        <v>26.08</v>
      </c>
      <c r="F5">
        <v>20.100000000000001</v>
      </c>
      <c r="G5">
        <v>12.06</v>
      </c>
      <c r="H5">
        <v>0.17</v>
      </c>
      <c r="I5">
        <v>100</v>
      </c>
      <c r="J5">
        <v>177.84</v>
      </c>
      <c r="K5">
        <v>52.44</v>
      </c>
      <c r="L5">
        <v>1.75</v>
      </c>
      <c r="M5">
        <v>98</v>
      </c>
      <c r="N5">
        <v>33.65</v>
      </c>
      <c r="O5">
        <v>22168.15</v>
      </c>
      <c r="P5">
        <v>240.45</v>
      </c>
      <c r="Q5">
        <v>2924.74</v>
      </c>
      <c r="R5">
        <v>152.63999999999999</v>
      </c>
      <c r="S5">
        <v>60.56</v>
      </c>
      <c r="T5">
        <v>45825.61</v>
      </c>
      <c r="U5">
        <v>0.4</v>
      </c>
      <c r="V5">
        <v>0.86</v>
      </c>
      <c r="W5">
        <v>0.33</v>
      </c>
      <c r="X5">
        <v>2.82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3.9908000000000001</v>
      </c>
      <c r="E6">
        <v>25.06</v>
      </c>
      <c r="F6">
        <v>19.649999999999999</v>
      </c>
      <c r="G6">
        <v>14.04</v>
      </c>
      <c r="H6">
        <v>0.2</v>
      </c>
      <c r="I6">
        <v>84</v>
      </c>
      <c r="J6">
        <v>178.21</v>
      </c>
      <c r="K6">
        <v>52.44</v>
      </c>
      <c r="L6">
        <v>2</v>
      </c>
      <c r="M6">
        <v>82</v>
      </c>
      <c r="N6">
        <v>33.770000000000003</v>
      </c>
      <c r="O6">
        <v>22213.89</v>
      </c>
      <c r="P6">
        <v>230.71</v>
      </c>
      <c r="Q6">
        <v>2924.76</v>
      </c>
      <c r="R6">
        <v>137.94</v>
      </c>
      <c r="S6">
        <v>60.56</v>
      </c>
      <c r="T6">
        <v>38556.89</v>
      </c>
      <c r="U6">
        <v>0.44</v>
      </c>
      <c r="V6">
        <v>0.88</v>
      </c>
      <c r="W6">
        <v>0.28999999999999998</v>
      </c>
      <c r="X6">
        <v>2.37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4.1184000000000003</v>
      </c>
      <c r="E7">
        <v>24.28</v>
      </c>
      <c r="F7">
        <v>19.3</v>
      </c>
      <c r="G7">
        <v>16.079999999999998</v>
      </c>
      <c r="H7">
        <v>0.22</v>
      </c>
      <c r="I7">
        <v>72</v>
      </c>
      <c r="J7">
        <v>178.59</v>
      </c>
      <c r="K7">
        <v>52.44</v>
      </c>
      <c r="L7">
        <v>2.25</v>
      </c>
      <c r="M7">
        <v>70</v>
      </c>
      <c r="N7">
        <v>33.89</v>
      </c>
      <c r="O7">
        <v>22259.66</v>
      </c>
      <c r="P7">
        <v>222.02</v>
      </c>
      <c r="Q7">
        <v>2924.57</v>
      </c>
      <c r="R7">
        <v>126.53</v>
      </c>
      <c r="S7">
        <v>60.56</v>
      </c>
      <c r="T7">
        <v>32908.04</v>
      </c>
      <c r="U7">
        <v>0.48</v>
      </c>
      <c r="V7">
        <v>0.89</v>
      </c>
      <c r="W7">
        <v>0.28000000000000003</v>
      </c>
      <c r="X7">
        <v>2.02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4.2266000000000004</v>
      </c>
      <c r="E8">
        <v>23.66</v>
      </c>
      <c r="F8">
        <v>19</v>
      </c>
      <c r="G8">
        <v>18.09</v>
      </c>
      <c r="H8">
        <v>0.25</v>
      </c>
      <c r="I8">
        <v>63</v>
      </c>
      <c r="J8">
        <v>178.96</v>
      </c>
      <c r="K8">
        <v>52.44</v>
      </c>
      <c r="L8">
        <v>2.5</v>
      </c>
      <c r="M8">
        <v>61</v>
      </c>
      <c r="N8">
        <v>34.020000000000003</v>
      </c>
      <c r="O8">
        <v>22305.48</v>
      </c>
      <c r="P8">
        <v>214.07</v>
      </c>
      <c r="Q8">
        <v>2924.63</v>
      </c>
      <c r="R8">
        <v>116.49</v>
      </c>
      <c r="S8">
        <v>60.56</v>
      </c>
      <c r="T8">
        <v>27937.4</v>
      </c>
      <c r="U8">
        <v>0.52</v>
      </c>
      <c r="V8">
        <v>0.91</v>
      </c>
      <c r="W8">
        <v>0.26</v>
      </c>
      <c r="X8">
        <v>1.72</v>
      </c>
      <c r="Y8">
        <v>1</v>
      </c>
      <c r="Z8">
        <v>10</v>
      </c>
    </row>
    <row r="9" spans="1:26" x14ac:dyDescent="0.3">
      <c r="A9">
        <v>7</v>
      </c>
      <c r="B9">
        <v>90</v>
      </c>
      <c r="C9" t="s">
        <v>26</v>
      </c>
      <c r="D9">
        <v>4.3661000000000003</v>
      </c>
      <c r="E9">
        <v>22.9</v>
      </c>
      <c r="F9">
        <v>18.559999999999999</v>
      </c>
      <c r="G9">
        <v>20.63</v>
      </c>
      <c r="H9">
        <v>0.27</v>
      </c>
      <c r="I9">
        <v>54</v>
      </c>
      <c r="J9">
        <v>179.33</v>
      </c>
      <c r="K9">
        <v>52.44</v>
      </c>
      <c r="L9">
        <v>2.75</v>
      </c>
      <c r="M9">
        <v>52</v>
      </c>
      <c r="N9">
        <v>34.14</v>
      </c>
      <c r="O9">
        <v>22351.34</v>
      </c>
      <c r="P9">
        <v>203.51</v>
      </c>
      <c r="Q9">
        <v>2924.55</v>
      </c>
      <c r="R9">
        <v>102.1</v>
      </c>
      <c r="S9">
        <v>60.56</v>
      </c>
      <c r="T9">
        <v>20782.900000000001</v>
      </c>
      <c r="U9">
        <v>0.59</v>
      </c>
      <c r="V9">
        <v>0.93</v>
      </c>
      <c r="W9">
        <v>0.24</v>
      </c>
      <c r="X9">
        <v>1.29</v>
      </c>
      <c r="Y9">
        <v>1</v>
      </c>
      <c r="Z9">
        <v>10</v>
      </c>
    </row>
    <row r="10" spans="1:26" x14ac:dyDescent="0.3">
      <c r="A10">
        <v>8</v>
      </c>
      <c r="B10">
        <v>90</v>
      </c>
      <c r="C10" t="s">
        <v>26</v>
      </c>
      <c r="D10">
        <v>4.3361000000000001</v>
      </c>
      <c r="E10">
        <v>23.06</v>
      </c>
      <c r="F10">
        <v>18.86</v>
      </c>
      <c r="G10">
        <v>22.64</v>
      </c>
      <c r="H10">
        <v>0.3</v>
      </c>
      <c r="I10">
        <v>50</v>
      </c>
      <c r="J10">
        <v>179.7</v>
      </c>
      <c r="K10">
        <v>52.44</v>
      </c>
      <c r="L10">
        <v>3</v>
      </c>
      <c r="M10">
        <v>48</v>
      </c>
      <c r="N10">
        <v>34.26</v>
      </c>
      <c r="O10">
        <v>22397.24</v>
      </c>
      <c r="P10">
        <v>203.85</v>
      </c>
      <c r="Q10">
        <v>2924.62</v>
      </c>
      <c r="R10">
        <v>113.36</v>
      </c>
      <c r="S10">
        <v>60.56</v>
      </c>
      <c r="T10">
        <v>26434.26</v>
      </c>
      <c r="U10">
        <v>0.53</v>
      </c>
      <c r="V10">
        <v>0.91</v>
      </c>
      <c r="W10">
        <v>0.23</v>
      </c>
      <c r="X10">
        <v>1.58</v>
      </c>
      <c r="Y10">
        <v>1</v>
      </c>
      <c r="Z10">
        <v>10</v>
      </c>
    </row>
    <row r="11" spans="1:26" x14ac:dyDescent="0.3">
      <c r="A11">
        <v>9</v>
      </c>
      <c r="B11">
        <v>90</v>
      </c>
      <c r="C11" t="s">
        <v>26</v>
      </c>
      <c r="D11">
        <v>4.4356</v>
      </c>
      <c r="E11">
        <v>22.54</v>
      </c>
      <c r="F11">
        <v>18.559999999999999</v>
      </c>
      <c r="G11">
        <v>25.31</v>
      </c>
      <c r="H11">
        <v>0.32</v>
      </c>
      <c r="I11">
        <v>44</v>
      </c>
      <c r="J11">
        <v>180.07</v>
      </c>
      <c r="K11">
        <v>52.44</v>
      </c>
      <c r="L11">
        <v>3.25</v>
      </c>
      <c r="M11">
        <v>42</v>
      </c>
      <c r="N11">
        <v>34.380000000000003</v>
      </c>
      <c r="O11">
        <v>22443.18</v>
      </c>
      <c r="P11">
        <v>194.99</v>
      </c>
      <c r="Q11">
        <v>2924.6</v>
      </c>
      <c r="R11">
        <v>102.61</v>
      </c>
      <c r="S11">
        <v>60.56</v>
      </c>
      <c r="T11">
        <v>21088.46</v>
      </c>
      <c r="U11">
        <v>0.59</v>
      </c>
      <c r="V11">
        <v>0.93</v>
      </c>
      <c r="W11">
        <v>0.23</v>
      </c>
      <c r="X11">
        <v>1.28</v>
      </c>
      <c r="Y11">
        <v>1</v>
      </c>
      <c r="Z11">
        <v>10</v>
      </c>
    </row>
    <row r="12" spans="1:26" x14ac:dyDescent="0.3">
      <c r="A12">
        <v>10</v>
      </c>
      <c r="B12">
        <v>90</v>
      </c>
      <c r="C12" t="s">
        <v>26</v>
      </c>
      <c r="D12">
        <v>4.4923999999999999</v>
      </c>
      <c r="E12">
        <v>22.26</v>
      </c>
      <c r="F12">
        <v>18.420000000000002</v>
      </c>
      <c r="G12">
        <v>27.63</v>
      </c>
      <c r="H12">
        <v>0.34</v>
      </c>
      <c r="I12">
        <v>40</v>
      </c>
      <c r="J12">
        <v>180.45</v>
      </c>
      <c r="K12">
        <v>52.44</v>
      </c>
      <c r="L12">
        <v>3.5</v>
      </c>
      <c r="M12">
        <v>38</v>
      </c>
      <c r="N12">
        <v>34.51</v>
      </c>
      <c r="O12">
        <v>22489.16</v>
      </c>
      <c r="P12">
        <v>187.34</v>
      </c>
      <c r="Q12">
        <v>2924.45</v>
      </c>
      <c r="R12">
        <v>97.92</v>
      </c>
      <c r="S12">
        <v>60.56</v>
      </c>
      <c r="T12">
        <v>18766.259999999998</v>
      </c>
      <c r="U12">
        <v>0.62</v>
      </c>
      <c r="V12">
        <v>0.93</v>
      </c>
      <c r="W12">
        <v>0.23</v>
      </c>
      <c r="X12">
        <v>1.1399999999999999</v>
      </c>
      <c r="Y12">
        <v>1</v>
      </c>
      <c r="Z12">
        <v>10</v>
      </c>
    </row>
    <row r="13" spans="1:26" x14ac:dyDescent="0.3">
      <c r="A13">
        <v>11</v>
      </c>
      <c r="B13">
        <v>90</v>
      </c>
      <c r="C13" t="s">
        <v>26</v>
      </c>
      <c r="D13">
        <v>4.5462999999999996</v>
      </c>
      <c r="E13">
        <v>22</v>
      </c>
      <c r="F13">
        <v>18.3</v>
      </c>
      <c r="G13">
        <v>30.49</v>
      </c>
      <c r="H13">
        <v>0.37</v>
      </c>
      <c r="I13">
        <v>36</v>
      </c>
      <c r="J13">
        <v>180.82</v>
      </c>
      <c r="K13">
        <v>52.44</v>
      </c>
      <c r="L13">
        <v>3.75</v>
      </c>
      <c r="M13">
        <v>30</v>
      </c>
      <c r="N13">
        <v>34.630000000000003</v>
      </c>
      <c r="O13">
        <v>22535.19</v>
      </c>
      <c r="P13">
        <v>180.47</v>
      </c>
      <c r="Q13">
        <v>2924.48</v>
      </c>
      <c r="R13">
        <v>93.69</v>
      </c>
      <c r="S13">
        <v>60.56</v>
      </c>
      <c r="T13">
        <v>16669.46</v>
      </c>
      <c r="U13">
        <v>0.65</v>
      </c>
      <c r="V13">
        <v>0.94</v>
      </c>
      <c r="W13">
        <v>0.23</v>
      </c>
      <c r="X13">
        <v>1.02</v>
      </c>
      <c r="Y13">
        <v>1</v>
      </c>
      <c r="Z13">
        <v>10</v>
      </c>
    </row>
    <row r="14" spans="1:26" x14ac:dyDescent="0.3">
      <c r="A14">
        <v>12</v>
      </c>
      <c r="B14">
        <v>90</v>
      </c>
      <c r="C14" t="s">
        <v>26</v>
      </c>
      <c r="D14">
        <v>4.5688000000000004</v>
      </c>
      <c r="E14">
        <v>21.89</v>
      </c>
      <c r="F14">
        <v>18.260000000000002</v>
      </c>
      <c r="G14">
        <v>32.22</v>
      </c>
      <c r="H14">
        <v>0.39</v>
      </c>
      <c r="I14">
        <v>34</v>
      </c>
      <c r="J14">
        <v>181.19</v>
      </c>
      <c r="K14">
        <v>52.44</v>
      </c>
      <c r="L14">
        <v>4</v>
      </c>
      <c r="M14">
        <v>7</v>
      </c>
      <c r="N14">
        <v>34.75</v>
      </c>
      <c r="O14">
        <v>22581.25</v>
      </c>
      <c r="P14">
        <v>177.91</v>
      </c>
      <c r="Q14">
        <v>2924.69</v>
      </c>
      <c r="R14">
        <v>91.41</v>
      </c>
      <c r="S14">
        <v>60.56</v>
      </c>
      <c r="T14">
        <v>15537.68</v>
      </c>
      <c r="U14">
        <v>0.66</v>
      </c>
      <c r="V14">
        <v>0.94</v>
      </c>
      <c r="W14">
        <v>0.25</v>
      </c>
      <c r="X14">
        <v>0.98</v>
      </c>
      <c r="Y14">
        <v>1</v>
      </c>
      <c r="Z14">
        <v>10</v>
      </c>
    </row>
    <row r="15" spans="1:26" x14ac:dyDescent="0.3">
      <c r="A15">
        <v>13</v>
      </c>
      <c r="B15">
        <v>90</v>
      </c>
      <c r="C15" t="s">
        <v>26</v>
      </c>
      <c r="D15">
        <v>4.5641999999999996</v>
      </c>
      <c r="E15">
        <v>21.91</v>
      </c>
      <c r="F15">
        <v>18.28</v>
      </c>
      <c r="G15">
        <v>32.26</v>
      </c>
      <c r="H15">
        <v>0.42</v>
      </c>
      <c r="I15">
        <v>34</v>
      </c>
      <c r="J15">
        <v>181.57</v>
      </c>
      <c r="K15">
        <v>52.44</v>
      </c>
      <c r="L15">
        <v>4.25</v>
      </c>
      <c r="M15">
        <v>1</v>
      </c>
      <c r="N15">
        <v>34.880000000000003</v>
      </c>
      <c r="O15">
        <v>22627.360000000001</v>
      </c>
      <c r="P15">
        <v>178.38</v>
      </c>
      <c r="Q15">
        <v>2924.73</v>
      </c>
      <c r="R15">
        <v>91.86</v>
      </c>
      <c r="S15">
        <v>60.56</v>
      </c>
      <c r="T15">
        <v>15763.51</v>
      </c>
      <c r="U15">
        <v>0.66</v>
      </c>
      <c r="V15">
        <v>0.94</v>
      </c>
      <c r="W15">
        <v>0.26</v>
      </c>
      <c r="X15">
        <v>1</v>
      </c>
      <c r="Y15">
        <v>1</v>
      </c>
      <c r="Z15">
        <v>10</v>
      </c>
    </row>
    <row r="16" spans="1:26" x14ac:dyDescent="0.3">
      <c r="A16">
        <v>14</v>
      </c>
      <c r="B16">
        <v>90</v>
      </c>
      <c r="C16" t="s">
        <v>26</v>
      </c>
      <c r="D16">
        <v>4.5640999999999998</v>
      </c>
      <c r="E16">
        <v>21.91</v>
      </c>
      <c r="F16">
        <v>18.28</v>
      </c>
      <c r="G16">
        <v>32.26</v>
      </c>
      <c r="H16">
        <v>0.44</v>
      </c>
      <c r="I16">
        <v>34</v>
      </c>
      <c r="J16">
        <v>181.94</v>
      </c>
      <c r="K16">
        <v>52.44</v>
      </c>
      <c r="L16">
        <v>4.5</v>
      </c>
      <c r="M16">
        <v>0</v>
      </c>
      <c r="N16">
        <v>35</v>
      </c>
      <c r="O16">
        <v>22673.63</v>
      </c>
      <c r="P16">
        <v>178.44</v>
      </c>
      <c r="Q16">
        <v>2924.66</v>
      </c>
      <c r="R16">
        <v>91.89</v>
      </c>
      <c r="S16">
        <v>60.56</v>
      </c>
      <c r="T16">
        <v>15780.33</v>
      </c>
      <c r="U16">
        <v>0.66</v>
      </c>
      <c r="V16">
        <v>0.94</v>
      </c>
      <c r="W16">
        <v>0.26</v>
      </c>
      <c r="X16">
        <v>1</v>
      </c>
      <c r="Y16">
        <v>1</v>
      </c>
      <c r="Z1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2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110</v>
      </c>
      <c r="C2" t="s">
        <v>26</v>
      </c>
      <c r="D2">
        <v>2.5798000000000001</v>
      </c>
      <c r="E2">
        <v>38.76</v>
      </c>
      <c r="F2">
        <v>25.09</v>
      </c>
      <c r="G2">
        <v>5.75</v>
      </c>
      <c r="H2">
        <v>0.08</v>
      </c>
      <c r="I2">
        <v>262</v>
      </c>
      <c r="J2">
        <v>213.37</v>
      </c>
      <c r="K2">
        <v>56.13</v>
      </c>
      <c r="L2">
        <v>1</v>
      </c>
      <c r="M2">
        <v>260</v>
      </c>
      <c r="N2">
        <v>46.25</v>
      </c>
      <c r="O2">
        <v>26550.29</v>
      </c>
      <c r="P2">
        <v>360.71</v>
      </c>
      <c r="Q2">
        <v>2925.45</v>
      </c>
      <c r="R2">
        <v>316.33</v>
      </c>
      <c r="S2">
        <v>60.56</v>
      </c>
      <c r="T2">
        <v>126859.33</v>
      </c>
      <c r="U2">
        <v>0.19</v>
      </c>
      <c r="V2">
        <v>0.69</v>
      </c>
      <c r="W2">
        <v>0.57999999999999996</v>
      </c>
      <c r="X2">
        <v>7.8</v>
      </c>
      <c r="Y2">
        <v>1</v>
      </c>
      <c r="Z2">
        <v>10</v>
      </c>
    </row>
    <row r="3" spans="1:26" x14ac:dyDescent="0.3">
      <c r="A3">
        <v>1</v>
      </c>
      <c r="B3">
        <v>110</v>
      </c>
      <c r="C3" t="s">
        <v>26</v>
      </c>
      <c r="D3">
        <v>2.9994999999999998</v>
      </c>
      <c r="E3">
        <v>33.340000000000003</v>
      </c>
      <c r="F3">
        <v>22.79</v>
      </c>
      <c r="G3">
        <v>7.27</v>
      </c>
      <c r="H3">
        <v>0.1</v>
      </c>
      <c r="I3">
        <v>188</v>
      </c>
      <c r="J3">
        <v>213.78</v>
      </c>
      <c r="K3">
        <v>56.13</v>
      </c>
      <c r="L3">
        <v>1.25</v>
      </c>
      <c r="M3">
        <v>186</v>
      </c>
      <c r="N3">
        <v>46.4</v>
      </c>
      <c r="O3">
        <v>26600.32</v>
      </c>
      <c r="P3">
        <v>323.95</v>
      </c>
      <c r="Q3">
        <v>2925.34</v>
      </c>
      <c r="R3">
        <v>240.49</v>
      </c>
      <c r="S3">
        <v>60.56</v>
      </c>
      <c r="T3">
        <v>89312.15</v>
      </c>
      <c r="U3">
        <v>0.25</v>
      </c>
      <c r="V3">
        <v>0.76</v>
      </c>
      <c r="W3">
        <v>0.47</v>
      </c>
      <c r="X3">
        <v>5.51</v>
      </c>
      <c r="Y3">
        <v>1</v>
      </c>
      <c r="Z3">
        <v>10</v>
      </c>
    </row>
    <row r="4" spans="1:26" x14ac:dyDescent="0.3">
      <c r="A4">
        <v>2</v>
      </c>
      <c r="B4">
        <v>110</v>
      </c>
      <c r="C4" t="s">
        <v>26</v>
      </c>
      <c r="D4">
        <v>3.3031000000000001</v>
      </c>
      <c r="E4">
        <v>30.28</v>
      </c>
      <c r="F4">
        <v>21.5</v>
      </c>
      <c r="G4">
        <v>8.83</v>
      </c>
      <c r="H4">
        <v>0.12</v>
      </c>
      <c r="I4">
        <v>146</v>
      </c>
      <c r="J4">
        <v>214.19</v>
      </c>
      <c r="K4">
        <v>56.13</v>
      </c>
      <c r="L4">
        <v>1.5</v>
      </c>
      <c r="M4">
        <v>144</v>
      </c>
      <c r="N4">
        <v>46.56</v>
      </c>
      <c r="O4">
        <v>26650.41</v>
      </c>
      <c r="P4">
        <v>302.05</v>
      </c>
      <c r="Q4">
        <v>2925.32</v>
      </c>
      <c r="R4">
        <v>198.33</v>
      </c>
      <c r="S4">
        <v>60.56</v>
      </c>
      <c r="T4">
        <v>68438.97</v>
      </c>
      <c r="U4">
        <v>0.31</v>
      </c>
      <c r="V4">
        <v>0.8</v>
      </c>
      <c r="W4">
        <v>0.4</v>
      </c>
      <c r="X4">
        <v>4.22</v>
      </c>
      <c r="Y4">
        <v>1</v>
      </c>
      <c r="Z4">
        <v>10</v>
      </c>
    </row>
    <row r="5" spans="1:26" x14ac:dyDescent="0.3">
      <c r="A5">
        <v>3</v>
      </c>
      <c r="B5">
        <v>110</v>
      </c>
      <c r="C5" t="s">
        <v>26</v>
      </c>
      <c r="D5">
        <v>3.5200999999999998</v>
      </c>
      <c r="E5">
        <v>28.41</v>
      </c>
      <c r="F5">
        <v>20.73</v>
      </c>
      <c r="G5">
        <v>10.36</v>
      </c>
      <c r="H5">
        <v>0.14000000000000001</v>
      </c>
      <c r="I5">
        <v>120</v>
      </c>
      <c r="J5">
        <v>214.59</v>
      </c>
      <c r="K5">
        <v>56.13</v>
      </c>
      <c r="L5">
        <v>1.75</v>
      </c>
      <c r="M5">
        <v>118</v>
      </c>
      <c r="N5">
        <v>46.72</v>
      </c>
      <c r="O5">
        <v>26700.55</v>
      </c>
      <c r="P5">
        <v>287.86</v>
      </c>
      <c r="Q5">
        <v>2924.89</v>
      </c>
      <c r="R5">
        <v>173.03</v>
      </c>
      <c r="S5">
        <v>60.56</v>
      </c>
      <c r="T5">
        <v>55920.9</v>
      </c>
      <c r="U5">
        <v>0.35</v>
      </c>
      <c r="V5">
        <v>0.83</v>
      </c>
      <c r="W5">
        <v>0.36</v>
      </c>
      <c r="X5">
        <v>3.45</v>
      </c>
      <c r="Y5">
        <v>1</v>
      </c>
      <c r="Z5">
        <v>10</v>
      </c>
    </row>
    <row r="6" spans="1:26" x14ac:dyDescent="0.3">
      <c r="A6">
        <v>4</v>
      </c>
      <c r="B6">
        <v>110</v>
      </c>
      <c r="C6" t="s">
        <v>26</v>
      </c>
      <c r="D6">
        <v>3.7121</v>
      </c>
      <c r="E6">
        <v>26.94</v>
      </c>
      <c r="F6">
        <v>20.100000000000001</v>
      </c>
      <c r="G6">
        <v>12.06</v>
      </c>
      <c r="H6">
        <v>0.17</v>
      </c>
      <c r="I6">
        <v>100</v>
      </c>
      <c r="J6">
        <v>215</v>
      </c>
      <c r="K6">
        <v>56.13</v>
      </c>
      <c r="L6">
        <v>2</v>
      </c>
      <c r="M6">
        <v>98</v>
      </c>
      <c r="N6">
        <v>46.87</v>
      </c>
      <c r="O6">
        <v>26750.75</v>
      </c>
      <c r="P6">
        <v>275.52999999999997</v>
      </c>
      <c r="Q6">
        <v>2925.25</v>
      </c>
      <c r="R6">
        <v>152.58000000000001</v>
      </c>
      <c r="S6">
        <v>60.56</v>
      </c>
      <c r="T6">
        <v>45794.03</v>
      </c>
      <c r="U6">
        <v>0.4</v>
      </c>
      <c r="V6">
        <v>0.86</v>
      </c>
      <c r="W6">
        <v>0.33</v>
      </c>
      <c r="X6">
        <v>2.82</v>
      </c>
      <c r="Y6">
        <v>1</v>
      </c>
      <c r="Z6">
        <v>10</v>
      </c>
    </row>
    <row r="7" spans="1:26" x14ac:dyDescent="0.3">
      <c r="A7">
        <v>5</v>
      </c>
      <c r="B7">
        <v>110</v>
      </c>
      <c r="C7" t="s">
        <v>26</v>
      </c>
      <c r="D7">
        <v>3.8412000000000002</v>
      </c>
      <c r="E7">
        <v>26.03</v>
      </c>
      <c r="F7">
        <v>19.75</v>
      </c>
      <c r="G7">
        <v>13.62</v>
      </c>
      <c r="H7">
        <v>0.19</v>
      </c>
      <c r="I7">
        <v>87</v>
      </c>
      <c r="J7">
        <v>215.41</v>
      </c>
      <c r="K7">
        <v>56.13</v>
      </c>
      <c r="L7">
        <v>2.25</v>
      </c>
      <c r="M7">
        <v>85</v>
      </c>
      <c r="N7">
        <v>47.03</v>
      </c>
      <c r="O7">
        <v>26801</v>
      </c>
      <c r="P7">
        <v>267.42</v>
      </c>
      <c r="Q7">
        <v>2924.75</v>
      </c>
      <c r="R7">
        <v>140.87</v>
      </c>
      <c r="S7">
        <v>60.56</v>
      </c>
      <c r="T7">
        <v>40006.71</v>
      </c>
      <c r="U7">
        <v>0.43</v>
      </c>
      <c r="V7">
        <v>0.87</v>
      </c>
      <c r="W7">
        <v>0.31</v>
      </c>
      <c r="X7">
        <v>2.4700000000000002</v>
      </c>
      <c r="Y7">
        <v>1</v>
      </c>
      <c r="Z7">
        <v>10</v>
      </c>
    </row>
    <row r="8" spans="1:26" x14ac:dyDescent="0.3">
      <c r="A8">
        <v>6</v>
      </c>
      <c r="B8">
        <v>110</v>
      </c>
      <c r="C8" t="s">
        <v>26</v>
      </c>
      <c r="D8">
        <v>3.9651999999999998</v>
      </c>
      <c r="E8">
        <v>25.22</v>
      </c>
      <c r="F8">
        <v>19.399999999999999</v>
      </c>
      <c r="G8">
        <v>15.31</v>
      </c>
      <c r="H8">
        <v>0.21</v>
      </c>
      <c r="I8">
        <v>76</v>
      </c>
      <c r="J8">
        <v>215.82</v>
      </c>
      <c r="K8">
        <v>56.13</v>
      </c>
      <c r="L8">
        <v>2.5</v>
      </c>
      <c r="M8">
        <v>74</v>
      </c>
      <c r="N8">
        <v>47.19</v>
      </c>
      <c r="O8">
        <v>26851.31</v>
      </c>
      <c r="P8">
        <v>259.26</v>
      </c>
      <c r="Q8">
        <v>2924.4</v>
      </c>
      <c r="R8">
        <v>129.72999999999999</v>
      </c>
      <c r="S8">
        <v>60.56</v>
      </c>
      <c r="T8">
        <v>34490.78</v>
      </c>
      <c r="U8">
        <v>0.47</v>
      </c>
      <c r="V8">
        <v>0.89</v>
      </c>
      <c r="W8">
        <v>0.28999999999999998</v>
      </c>
      <c r="X8">
        <v>2.12</v>
      </c>
      <c r="Y8">
        <v>1</v>
      </c>
      <c r="Z8">
        <v>10</v>
      </c>
    </row>
    <row r="9" spans="1:26" x14ac:dyDescent="0.3">
      <c r="A9">
        <v>7</v>
      </c>
      <c r="B9">
        <v>110</v>
      </c>
      <c r="C9" t="s">
        <v>26</v>
      </c>
      <c r="D9">
        <v>4.0682999999999998</v>
      </c>
      <c r="E9">
        <v>24.58</v>
      </c>
      <c r="F9">
        <v>19.14</v>
      </c>
      <c r="G9">
        <v>17.14</v>
      </c>
      <c r="H9">
        <v>0.23</v>
      </c>
      <c r="I9">
        <v>67</v>
      </c>
      <c r="J9">
        <v>216.22</v>
      </c>
      <c r="K9">
        <v>56.13</v>
      </c>
      <c r="L9">
        <v>2.75</v>
      </c>
      <c r="M9">
        <v>65</v>
      </c>
      <c r="N9">
        <v>47.35</v>
      </c>
      <c r="O9">
        <v>26901.66</v>
      </c>
      <c r="P9">
        <v>252.3</v>
      </c>
      <c r="Q9">
        <v>2924.5</v>
      </c>
      <c r="R9">
        <v>121.01</v>
      </c>
      <c r="S9">
        <v>60.56</v>
      </c>
      <c r="T9">
        <v>30173.279999999999</v>
      </c>
      <c r="U9">
        <v>0.5</v>
      </c>
      <c r="V9">
        <v>0.9</v>
      </c>
      <c r="W9">
        <v>0.27</v>
      </c>
      <c r="X9">
        <v>1.86</v>
      </c>
      <c r="Y9">
        <v>1</v>
      </c>
      <c r="Z9">
        <v>10</v>
      </c>
    </row>
    <row r="10" spans="1:26" x14ac:dyDescent="0.3">
      <c r="A10">
        <v>8</v>
      </c>
      <c r="B10">
        <v>110</v>
      </c>
      <c r="C10" t="s">
        <v>26</v>
      </c>
      <c r="D10">
        <v>4.1580000000000004</v>
      </c>
      <c r="E10">
        <v>24.05</v>
      </c>
      <c r="F10">
        <v>18.899999999999999</v>
      </c>
      <c r="G10">
        <v>18.899999999999999</v>
      </c>
      <c r="H10">
        <v>0.25</v>
      </c>
      <c r="I10">
        <v>60</v>
      </c>
      <c r="J10">
        <v>216.63</v>
      </c>
      <c r="K10">
        <v>56.13</v>
      </c>
      <c r="L10">
        <v>3</v>
      </c>
      <c r="M10">
        <v>58</v>
      </c>
      <c r="N10">
        <v>47.51</v>
      </c>
      <c r="O10">
        <v>26952.080000000002</v>
      </c>
      <c r="P10">
        <v>245.59</v>
      </c>
      <c r="Q10">
        <v>2924.48</v>
      </c>
      <c r="R10">
        <v>113.28</v>
      </c>
      <c r="S10">
        <v>60.56</v>
      </c>
      <c r="T10">
        <v>26345.49</v>
      </c>
      <c r="U10">
        <v>0.53</v>
      </c>
      <c r="V10">
        <v>0.91</v>
      </c>
      <c r="W10">
        <v>0.26</v>
      </c>
      <c r="X10">
        <v>1.63</v>
      </c>
      <c r="Y10">
        <v>1</v>
      </c>
      <c r="Z10">
        <v>10</v>
      </c>
    </row>
    <row r="11" spans="1:26" x14ac:dyDescent="0.3">
      <c r="A11">
        <v>9</v>
      </c>
      <c r="B11">
        <v>110</v>
      </c>
      <c r="C11" t="s">
        <v>26</v>
      </c>
      <c r="D11">
        <v>4.2632000000000003</v>
      </c>
      <c r="E11">
        <v>23.46</v>
      </c>
      <c r="F11">
        <v>18.559999999999999</v>
      </c>
      <c r="G11">
        <v>20.63</v>
      </c>
      <c r="H11">
        <v>0.27</v>
      </c>
      <c r="I11">
        <v>54</v>
      </c>
      <c r="J11">
        <v>217.04</v>
      </c>
      <c r="K11">
        <v>56.13</v>
      </c>
      <c r="L11">
        <v>3.25</v>
      </c>
      <c r="M11">
        <v>52</v>
      </c>
      <c r="N11">
        <v>47.66</v>
      </c>
      <c r="O11">
        <v>27002.55</v>
      </c>
      <c r="P11">
        <v>237.11</v>
      </c>
      <c r="Q11">
        <v>2924.72</v>
      </c>
      <c r="R11">
        <v>102.09</v>
      </c>
      <c r="S11">
        <v>60.56</v>
      </c>
      <c r="T11">
        <v>20780.759999999998</v>
      </c>
      <c r="U11">
        <v>0.59</v>
      </c>
      <c r="V11">
        <v>0.93</v>
      </c>
      <c r="W11">
        <v>0.24</v>
      </c>
      <c r="X11">
        <v>1.29</v>
      </c>
      <c r="Y11">
        <v>1</v>
      </c>
      <c r="Z11">
        <v>10</v>
      </c>
    </row>
    <row r="12" spans="1:26" x14ac:dyDescent="0.3">
      <c r="A12">
        <v>10</v>
      </c>
      <c r="B12">
        <v>110</v>
      </c>
      <c r="C12" t="s">
        <v>26</v>
      </c>
      <c r="D12">
        <v>4.1886000000000001</v>
      </c>
      <c r="E12">
        <v>23.87</v>
      </c>
      <c r="F12">
        <v>19.11</v>
      </c>
      <c r="G12">
        <v>22.48</v>
      </c>
      <c r="H12">
        <v>0.28999999999999998</v>
      </c>
      <c r="I12">
        <v>51</v>
      </c>
      <c r="J12">
        <v>217.45</v>
      </c>
      <c r="K12">
        <v>56.13</v>
      </c>
      <c r="L12">
        <v>3.5</v>
      </c>
      <c r="M12">
        <v>49</v>
      </c>
      <c r="N12">
        <v>47.82</v>
      </c>
      <c r="O12">
        <v>27053.07</v>
      </c>
      <c r="P12">
        <v>242.44</v>
      </c>
      <c r="Q12">
        <v>2924.5</v>
      </c>
      <c r="R12">
        <v>122.46</v>
      </c>
      <c r="S12">
        <v>60.56</v>
      </c>
      <c r="T12">
        <v>30978.55</v>
      </c>
      <c r="U12">
        <v>0.49</v>
      </c>
      <c r="V12">
        <v>0.9</v>
      </c>
      <c r="W12">
        <v>0.23</v>
      </c>
      <c r="X12">
        <v>1.83</v>
      </c>
      <c r="Y12">
        <v>1</v>
      </c>
      <c r="Z12">
        <v>10</v>
      </c>
    </row>
    <row r="13" spans="1:26" x14ac:dyDescent="0.3">
      <c r="A13">
        <v>11</v>
      </c>
      <c r="B13">
        <v>110</v>
      </c>
      <c r="C13" t="s">
        <v>26</v>
      </c>
      <c r="D13">
        <v>4.3125</v>
      </c>
      <c r="E13">
        <v>23.19</v>
      </c>
      <c r="F13">
        <v>18.63</v>
      </c>
      <c r="G13">
        <v>24.3</v>
      </c>
      <c r="H13">
        <v>0.31</v>
      </c>
      <c r="I13">
        <v>46</v>
      </c>
      <c r="J13">
        <v>217.86</v>
      </c>
      <c r="K13">
        <v>56.13</v>
      </c>
      <c r="L13">
        <v>3.75</v>
      </c>
      <c r="M13">
        <v>44</v>
      </c>
      <c r="N13">
        <v>47.98</v>
      </c>
      <c r="O13">
        <v>27103.65</v>
      </c>
      <c r="P13">
        <v>231.68</v>
      </c>
      <c r="Q13">
        <v>2924.61</v>
      </c>
      <c r="R13">
        <v>104.95</v>
      </c>
      <c r="S13">
        <v>60.56</v>
      </c>
      <c r="T13">
        <v>22249.09</v>
      </c>
      <c r="U13">
        <v>0.57999999999999996</v>
      </c>
      <c r="V13">
        <v>0.92</v>
      </c>
      <c r="W13">
        <v>0.24</v>
      </c>
      <c r="X13">
        <v>1.36</v>
      </c>
      <c r="Y13">
        <v>1</v>
      </c>
      <c r="Z13">
        <v>10</v>
      </c>
    </row>
    <row r="14" spans="1:26" x14ac:dyDescent="0.3">
      <c r="A14">
        <v>12</v>
      </c>
      <c r="B14">
        <v>110</v>
      </c>
      <c r="C14" t="s">
        <v>26</v>
      </c>
      <c r="D14">
        <v>4.3723999999999998</v>
      </c>
      <c r="E14">
        <v>22.87</v>
      </c>
      <c r="F14">
        <v>18.48</v>
      </c>
      <c r="G14">
        <v>26.41</v>
      </c>
      <c r="H14">
        <v>0.33</v>
      </c>
      <c r="I14">
        <v>42</v>
      </c>
      <c r="J14">
        <v>218.27</v>
      </c>
      <c r="K14">
        <v>56.13</v>
      </c>
      <c r="L14">
        <v>4</v>
      </c>
      <c r="M14">
        <v>40</v>
      </c>
      <c r="N14">
        <v>48.15</v>
      </c>
      <c r="O14">
        <v>27154.29</v>
      </c>
      <c r="P14">
        <v>225.81</v>
      </c>
      <c r="Q14">
        <v>2924.5</v>
      </c>
      <c r="R14">
        <v>100.01</v>
      </c>
      <c r="S14">
        <v>60.56</v>
      </c>
      <c r="T14">
        <v>19801.43</v>
      </c>
      <c r="U14">
        <v>0.61</v>
      </c>
      <c r="V14">
        <v>0.93</v>
      </c>
      <c r="W14">
        <v>0.23</v>
      </c>
      <c r="X14">
        <v>1.21</v>
      </c>
      <c r="Y14">
        <v>1</v>
      </c>
      <c r="Z14">
        <v>10</v>
      </c>
    </row>
    <row r="15" spans="1:26" x14ac:dyDescent="0.3">
      <c r="A15">
        <v>13</v>
      </c>
      <c r="B15">
        <v>110</v>
      </c>
      <c r="C15" t="s">
        <v>26</v>
      </c>
      <c r="D15">
        <v>4.4307999999999996</v>
      </c>
      <c r="E15">
        <v>22.57</v>
      </c>
      <c r="F15">
        <v>18.350000000000001</v>
      </c>
      <c r="G15">
        <v>28.98</v>
      </c>
      <c r="H15">
        <v>0.35</v>
      </c>
      <c r="I15">
        <v>38</v>
      </c>
      <c r="J15">
        <v>218.68</v>
      </c>
      <c r="K15">
        <v>56.13</v>
      </c>
      <c r="L15">
        <v>4.25</v>
      </c>
      <c r="M15">
        <v>36</v>
      </c>
      <c r="N15">
        <v>48.31</v>
      </c>
      <c r="O15">
        <v>27204.98</v>
      </c>
      <c r="P15">
        <v>219.28</v>
      </c>
      <c r="Q15">
        <v>2924.6</v>
      </c>
      <c r="R15">
        <v>95.68</v>
      </c>
      <c r="S15">
        <v>60.56</v>
      </c>
      <c r="T15">
        <v>17656.38</v>
      </c>
      <c r="U15">
        <v>0.63</v>
      </c>
      <c r="V15">
        <v>0.94</v>
      </c>
      <c r="W15">
        <v>0.22</v>
      </c>
      <c r="X15">
        <v>1.07</v>
      </c>
      <c r="Y15">
        <v>1</v>
      </c>
      <c r="Z15">
        <v>10</v>
      </c>
    </row>
    <row r="16" spans="1:26" x14ac:dyDescent="0.3">
      <c r="A16">
        <v>14</v>
      </c>
      <c r="B16">
        <v>110</v>
      </c>
      <c r="C16" t="s">
        <v>26</v>
      </c>
      <c r="D16">
        <v>4.4572000000000003</v>
      </c>
      <c r="E16">
        <v>22.44</v>
      </c>
      <c r="F16">
        <v>18.3</v>
      </c>
      <c r="G16">
        <v>30.5</v>
      </c>
      <c r="H16">
        <v>0.36</v>
      </c>
      <c r="I16">
        <v>36</v>
      </c>
      <c r="J16">
        <v>219.09</v>
      </c>
      <c r="K16">
        <v>56.13</v>
      </c>
      <c r="L16">
        <v>4.5</v>
      </c>
      <c r="M16">
        <v>34</v>
      </c>
      <c r="N16">
        <v>48.47</v>
      </c>
      <c r="O16">
        <v>27255.72</v>
      </c>
      <c r="P16">
        <v>215.09</v>
      </c>
      <c r="Q16">
        <v>2924.54</v>
      </c>
      <c r="R16">
        <v>94.02</v>
      </c>
      <c r="S16">
        <v>60.56</v>
      </c>
      <c r="T16">
        <v>16833.95</v>
      </c>
      <c r="U16">
        <v>0.64</v>
      </c>
      <c r="V16">
        <v>0.94</v>
      </c>
      <c r="W16">
        <v>0.22</v>
      </c>
      <c r="X16">
        <v>1.02</v>
      </c>
      <c r="Y16">
        <v>1</v>
      </c>
      <c r="Z16">
        <v>10</v>
      </c>
    </row>
    <row r="17" spans="1:26" x14ac:dyDescent="0.3">
      <c r="A17">
        <v>15</v>
      </c>
      <c r="B17">
        <v>110</v>
      </c>
      <c r="C17" t="s">
        <v>26</v>
      </c>
      <c r="D17">
        <v>4.5038999999999998</v>
      </c>
      <c r="E17">
        <v>22.2</v>
      </c>
      <c r="F17">
        <v>18.2</v>
      </c>
      <c r="G17">
        <v>33.08</v>
      </c>
      <c r="H17">
        <v>0.38</v>
      </c>
      <c r="I17">
        <v>33</v>
      </c>
      <c r="J17">
        <v>219.51</v>
      </c>
      <c r="K17">
        <v>56.13</v>
      </c>
      <c r="L17">
        <v>4.75</v>
      </c>
      <c r="M17">
        <v>31</v>
      </c>
      <c r="N17">
        <v>48.63</v>
      </c>
      <c r="O17">
        <v>27306.53</v>
      </c>
      <c r="P17">
        <v>209.42</v>
      </c>
      <c r="Q17">
        <v>2924.47</v>
      </c>
      <c r="R17">
        <v>90.65</v>
      </c>
      <c r="S17">
        <v>60.56</v>
      </c>
      <c r="T17">
        <v>15167.24</v>
      </c>
      <c r="U17">
        <v>0.67</v>
      </c>
      <c r="V17">
        <v>0.95</v>
      </c>
      <c r="W17">
        <v>0.22</v>
      </c>
      <c r="X17">
        <v>0.92</v>
      </c>
      <c r="Y17">
        <v>1</v>
      </c>
      <c r="Z17">
        <v>10</v>
      </c>
    </row>
    <row r="18" spans="1:26" x14ac:dyDescent="0.3">
      <c r="A18">
        <v>16</v>
      </c>
      <c r="B18">
        <v>110</v>
      </c>
      <c r="C18" t="s">
        <v>26</v>
      </c>
      <c r="D18">
        <v>4.5361000000000002</v>
      </c>
      <c r="E18">
        <v>22.05</v>
      </c>
      <c r="F18">
        <v>18.12</v>
      </c>
      <c r="G18">
        <v>35.08</v>
      </c>
      <c r="H18">
        <v>0.4</v>
      </c>
      <c r="I18">
        <v>31</v>
      </c>
      <c r="J18">
        <v>219.92</v>
      </c>
      <c r="K18">
        <v>56.13</v>
      </c>
      <c r="L18">
        <v>5</v>
      </c>
      <c r="M18">
        <v>27</v>
      </c>
      <c r="N18">
        <v>48.79</v>
      </c>
      <c r="O18">
        <v>27357.39</v>
      </c>
      <c r="P18">
        <v>203.2</v>
      </c>
      <c r="Q18">
        <v>2924.45</v>
      </c>
      <c r="R18">
        <v>88.01</v>
      </c>
      <c r="S18">
        <v>60.56</v>
      </c>
      <c r="T18">
        <v>13854.05</v>
      </c>
      <c r="U18">
        <v>0.69</v>
      </c>
      <c r="V18">
        <v>0.95</v>
      </c>
      <c r="W18">
        <v>0.22</v>
      </c>
      <c r="X18">
        <v>0.85</v>
      </c>
      <c r="Y18">
        <v>1</v>
      </c>
      <c r="Z18">
        <v>10</v>
      </c>
    </row>
    <row r="19" spans="1:26" x14ac:dyDescent="0.3">
      <c r="A19">
        <v>17</v>
      </c>
      <c r="B19">
        <v>110</v>
      </c>
      <c r="C19" t="s">
        <v>26</v>
      </c>
      <c r="D19">
        <v>4.5589000000000004</v>
      </c>
      <c r="E19">
        <v>21.94</v>
      </c>
      <c r="F19">
        <v>18.100000000000001</v>
      </c>
      <c r="G19">
        <v>37.44</v>
      </c>
      <c r="H19">
        <v>0.42</v>
      </c>
      <c r="I19">
        <v>29</v>
      </c>
      <c r="J19">
        <v>220.33</v>
      </c>
      <c r="K19">
        <v>56.13</v>
      </c>
      <c r="L19">
        <v>5.25</v>
      </c>
      <c r="M19">
        <v>14</v>
      </c>
      <c r="N19">
        <v>48.95</v>
      </c>
      <c r="O19">
        <v>27408.3</v>
      </c>
      <c r="P19">
        <v>199.35</v>
      </c>
      <c r="Q19">
        <v>2924.41</v>
      </c>
      <c r="R19">
        <v>86.72</v>
      </c>
      <c r="S19">
        <v>60.56</v>
      </c>
      <c r="T19">
        <v>13220.14</v>
      </c>
      <c r="U19">
        <v>0.7</v>
      </c>
      <c r="V19">
        <v>0.95</v>
      </c>
      <c r="W19">
        <v>0.23</v>
      </c>
      <c r="X19">
        <v>0.82</v>
      </c>
      <c r="Y19">
        <v>1</v>
      </c>
      <c r="Z19">
        <v>10</v>
      </c>
    </row>
    <row r="20" spans="1:26" x14ac:dyDescent="0.3">
      <c r="A20">
        <v>18</v>
      </c>
      <c r="B20">
        <v>110</v>
      </c>
      <c r="C20" t="s">
        <v>26</v>
      </c>
      <c r="D20">
        <v>4.5720000000000001</v>
      </c>
      <c r="E20">
        <v>21.87</v>
      </c>
      <c r="F20">
        <v>18.079999999999998</v>
      </c>
      <c r="G20">
        <v>38.74</v>
      </c>
      <c r="H20">
        <v>0.44</v>
      </c>
      <c r="I20">
        <v>28</v>
      </c>
      <c r="J20">
        <v>220.74</v>
      </c>
      <c r="K20">
        <v>56.13</v>
      </c>
      <c r="L20">
        <v>5.5</v>
      </c>
      <c r="M20">
        <v>5</v>
      </c>
      <c r="N20">
        <v>49.12</v>
      </c>
      <c r="O20">
        <v>27459.27</v>
      </c>
      <c r="P20">
        <v>197.93</v>
      </c>
      <c r="Q20">
        <v>2924.57</v>
      </c>
      <c r="R20">
        <v>85.79</v>
      </c>
      <c r="S20">
        <v>60.56</v>
      </c>
      <c r="T20">
        <v>12761.94</v>
      </c>
      <c r="U20">
        <v>0.71</v>
      </c>
      <c r="V20">
        <v>0.95</v>
      </c>
      <c r="W20">
        <v>0.24</v>
      </c>
      <c r="X20">
        <v>0.8</v>
      </c>
      <c r="Y20">
        <v>1</v>
      </c>
      <c r="Z20">
        <v>10</v>
      </c>
    </row>
    <row r="21" spans="1:26" x14ac:dyDescent="0.3">
      <c r="A21">
        <v>19</v>
      </c>
      <c r="B21">
        <v>110</v>
      </c>
      <c r="C21" t="s">
        <v>26</v>
      </c>
      <c r="D21">
        <v>4.5713999999999997</v>
      </c>
      <c r="E21">
        <v>21.88</v>
      </c>
      <c r="F21">
        <v>18.079999999999998</v>
      </c>
      <c r="G21">
        <v>38.74</v>
      </c>
      <c r="H21">
        <v>0.46</v>
      </c>
      <c r="I21">
        <v>28</v>
      </c>
      <c r="J21">
        <v>221.16</v>
      </c>
      <c r="K21">
        <v>56.13</v>
      </c>
      <c r="L21">
        <v>5.75</v>
      </c>
      <c r="M21">
        <v>0</v>
      </c>
      <c r="N21">
        <v>49.28</v>
      </c>
      <c r="O21">
        <v>27510.3</v>
      </c>
      <c r="P21">
        <v>198.42</v>
      </c>
      <c r="Q21">
        <v>2924.45</v>
      </c>
      <c r="R21">
        <v>85.51</v>
      </c>
      <c r="S21">
        <v>60.56</v>
      </c>
      <c r="T21">
        <v>12620.47</v>
      </c>
      <c r="U21">
        <v>0.71</v>
      </c>
      <c r="V21">
        <v>0.95</v>
      </c>
      <c r="W21">
        <v>0.25</v>
      </c>
      <c r="X21">
        <v>0.8</v>
      </c>
      <c r="Y21">
        <v>1</v>
      </c>
      <c r="Z2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3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150</v>
      </c>
      <c r="C2" t="s">
        <v>26</v>
      </c>
      <c r="D2">
        <v>1.8996999999999999</v>
      </c>
      <c r="E2">
        <v>52.64</v>
      </c>
      <c r="F2">
        <v>28.75</v>
      </c>
      <c r="G2">
        <v>4.59</v>
      </c>
      <c r="H2">
        <v>0.06</v>
      </c>
      <c r="I2">
        <v>376</v>
      </c>
      <c r="J2">
        <v>296.64999999999998</v>
      </c>
      <c r="K2">
        <v>61.82</v>
      </c>
      <c r="L2">
        <v>1</v>
      </c>
      <c r="M2">
        <v>374</v>
      </c>
      <c r="N2">
        <v>83.83</v>
      </c>
      <c r="O2">
        <v>36821.519999999997</v>
      </c>
      <c r="P2">
        <v>515.9</v>
      </c>
      <c r="Q2">
        <v>2926.3</v>
      </c>
      <c r="R2">
        <v>436.83</v>
      </c>
      <c r="S2">
        <v>60.56</v>
      </c>
      <c r="T2">
        <v>186538.44</v>
      </c>
      <c r="U2">
        <v>0.14000000000000001</v>
      </c>
      <c r="V2">
        <v>0.6</v>
      </c>
      <c r="W2">
        <v>0.77</v>
      </c>
      <c r="X2">
        <v>11.46</v>
      </c>
      <c r="Y2">
        <v>1</v>
      </c>
      <c r="Z2">
        <v>10</v>
      </c>
    </row>
    <row r="3" spans="1:26" x14ac:dyDescent="0.3">
      <c r="A3">
        <v>1</v>
      </c>
      <c r="B3">
        <v>150</v>
      </c>
      <c r="C3" t="s">
        <v>26</v>
      </c>
      <c r="D3">
        <v>2.3601999999999999</v>
      </c>
      <c r="E3">
        <v>42.37</v>
      </c>
      <c r="F3">
        <v>24.98</v>
      </c>
      <c r="G3">
        <v>5.79</v>
      </c>
      <c r="H3">
        <v>7.0000000000000007E-2</v>
      </c>
      <c r="I3">
        <v>259</v>
      </c>
      <c r="J3">
        <v>297.17</v>
      </c>
      <c r="K3">
        <v>61.82</v>
      </c>
      <c r="L3">
        <v>1.25</v>
      </c>
      <c r="M3">
        <v>257</v>
      </c>
      <c r="N3">
        <v>84.1</v>
      </c>
      <c r="O3">
        <v>36885.699999999997</v>
      </c>
      <c r="P3">
        <v>445.33</v>
      </c>
      <c r="Q3">
        <v>2925.62</v>
      </c>
      <c r="R3">
        <v>312.92</v>
      </c>
      <c r="S3">
        <v>60.56</v>
      </c>
      <c r="T3">
        <v>125167.57</v>
      </c>
      <c r="U3">
        <v>0.19</v>
      </c>
      <c r="V3">
        <v>0.69</v>
      </c>
      <c r="W3">
        <v>0.56999999999999995</v>
      </c>
      <c r="X3">
        <v>7.7</v>
      </c>
      <c r="Y3">
        <v>1</v>
      </c>
      <c r="Z3">
        <v>10</v>
      </c>
    </row>
    <row r="4" spans="1:26" x14ac:dyDescent="0.3">
      <c r="A4">
        <v>2</v>
      </c>
      <c r="B4">
        <v>150</v>
      </c>
      <c r="C4" t="s">
        <v>26</v>
      </c>
      <c r="D4">
        <v>2.6956000000000002</v>
      </c>
      <c r="E4">
        <v>37.1</v>
      </c>
      <c r="F4">
        <v>23.1</v>
      </c>
      <c r="G4">
        <v>7</v>
      </c>
      <c r="H4">
        <v>0.09</v>
      </c>
      <c r="I4">
        <v>198</v>
      </c>
      <c r="J4">
        <v>297.7</v>
      </c>
      <c r="K4">
        <v>61.82</v>
      </c>
      <c r="L4">
        <v>1.5</v>
      </c>
      <c r="M4">
        <v>196</v>
      </c>
      <c r="N4">
        <v>84.37</v>
      </c>
      <c r="O4">
        <v>36949.99</v>
      </c>
      <c r="P4">
        <v>409.18</v>
      </c>
      <c r="Q4">
        <v>2925.06</v>
      </c>
      <c r="R4">
        <v>250.76</v>
      </c>
      <c r="S4">
        <v>60.56</v>
      </c>
      <c r="T4">
        <v>94397.31</v>
      </c>
      <c r="U4">
        <v>0.24</v>
      </c>
      <c r="V4">
        <v>0.74</v>
      </c>
      <c r="W4">
        <v>0.48</v>
      </c>
      <c r="X4">
        <v>5.82</v>
      </c>
      <c r="Y4">
        <v>1</v>
      </c>
      <c r="Z4">
        <v>10</v>
      </c>
    </row>
    <row r="5" spans="1:26" x14ac:dyDescent="0.3">
      <c r="A5">
        <v>3</v>
      </c>
      <c r="B5">
        <v>150</v>
      </c>
      <c r="C5" t="s">
        <v>26</v>
      </c>
      <c r="D5">
        <v>2.9474</v>
      </c>
      <c r="E5">
        <v>33.93</v>
      </c>
      <c r="F5">
        <v>21.99</v>
      </c>
      <c r="G5">
        <v>8.19</v>
      </c>
      <c r="H5">
        <v>0.1</v>
      </c>
      <c r="I5">
        <v>161</v>
      </c>
      <c r="J5">
        <v>298.22000000000003</v>
      </c>
      <c r="K5">
        <v>61.82</v>
      </c>
      <c r="L5">
        <v>1.75</v>
      </c>
      <c r="M5">
        <v>159</v>
      </c>
      <c r="N5">
        <v>84.65</v>
      </c>
      <c r="O5">
        <v>37014.39</v>
      </c>
      <c r="P5">
        <v>387.11</v>
      </c>
      <c r="Q5">
        <v>2924.97</v>
      </c>
      <c r="R5">
        <v>214.25</v>
      </c>
      <c r="S5">
        <v>60.56</v>
      </c>
      <c r="T5">
        <v>76323.429999999993</v>
      </c>
      <c r="U5">
        <v>0.28000000000000003</v>
      </c>
      <c r="V5">
        <v>0.78</v>
      </c>
      <c r="W5">
        <v>0.43</v>
      </c>
      <c r="X5">
        <v>4.71</v>
      </c>
      <c r="Y5">
        <v>1</v>
      </c>
      <c r="Z5">
        <v>10</v>
      </c>
    </row>
    <row r="6" spans="1:26" x14ac:dyDescent="0.3">
      <c r="A6">
        <v>4</v>
      </c>
      <c r="B6">
        <v>150</v>
      </c>
      <c r="C6" t="s">
        <v>26</v>
      </c>
      <c r="D6">
        <v>3.1564999999999999</v>
      </c>
      <c r="E6">
        <v>31.68</v>
      </c>
      <c r="F6">
        <v>21.18</v>
      </c>
      <c r="G6">
        <v>9.41</v>
      </c>
      <c r="H6">
        <v>0.12</v>
      </c>
      <c r="I6">
        <v>135</v>
      </c>
      <c r="J6">
        <v>298.74</v>
      </c>
      <c r="K6">
        <v>61.82</v>
      </c>
      <c r="L6">
        <v>2</v>
      </c>
      <c r="M6">
        <v>133</v>
      </c>
      <c r="N6">
        <v>84.92</v>
      </c>
      <c r="O6">
        <v>37078.910000000003</v>
      </c>
      <c r="P6">
        <v>370.58</v>
      </c>
      <c r="Q6">
        <v>2925.13</v>
      </c>
      <c r="R6">
        <v>188.19</v>
      </c>
      <c r="S6">
        <v>60.56</v>
      </c>
      <c r="T6">
        <v>63423.86</v>
      </c>
      <c r="U6">
        <v>0.32</v>
      </c>
      <c r="V6">
        <v>0.81</v>
      </c>
      <c r="W6">
        <v>0.38</v>
      </c>
      <c r="X6">
        <v>3.9</v>
      </c>
      <c r="Y6">
        <v>1</v>
      </c>
      <c r="Z6">
        <v>10</v>
      </c>
    </row>
    <row r="7" spans="1:26" x14ac:dyDescent="0.3">
      <c r="A7">
        <v>5</v>
      </c>
      <c r="B7">
        <v>150</v>
      </c>
      <c r="C7" t="s">
        <v>26</v>
      </c>
      <c r="D7">
        <v>3.3277999999999999</v>
      </c>
      <c r="E7">
        <v>30.05</v>
      </c>
      <c r="F7">
        <v>20.61</v>
      </c>
      <c r="G7">
        <v>10.66</v>
      </c>
      <c r="H7">
        <v>0.13</v>
      </c>
      <c r="I7">
        <v>116</v>
      </c>
      <c r="J7">
        <v>299.26</v>
      </c>
      <c r="K7">
        <v>61.82</v>
      </c>
      <c r="L7">
        <v>2.25</v>
      </c>
      <c r="M7">
        <v>114</v>
      </c>
      <c r="N7">
        <v>85.19</v>
      </c>
      <c r="O7">
        <v>37143.54</v>
      </c>
      <c r="P7">
        <v>358.24</v>
      </c>
      <c r="Q7">
        <v>2925.31</v>
      </c>
      <c r="R7">
        <v>169.16</v>
      </c>
      <c r="S7">
        <v>60.56</v>
      </c>
      <c r="T7">
        <v>54003.15</v>
      </c>
      <c r="U7">
        <v>0.36</v>
      </c>
      <c r="V7">
        <v>0.84</v>
      </c>
      <c r="W7">
        <v>0.35</v>
      </c>
      <c r="X7">
        <v>3.33</v>
      </c>
      <c r="Y7">
        <v>1</v>
      </c>
      <c r="Z7">
        <v>10</v>
      </c>
    </row>
    <row r="8" spans="1:26" x14ac:dyDescent="0.3">
      <c r="A8">
        <v>6</v>
      </c>
      <c r="B8">
        <v>150</v>
      </c>
      <c r="C8" t="s">
        <v>26</v>
      </c>
      <c r="D8">
        <v>3.4653999999999998</v>
      </c>
      <c r="E8">
        <v>28.86</v>
      </c>
      <c r="F8">
        <v>20.190000000000001</v>
      </c>
      <c r="G8">
        <v>11.88</v>
      </c>
      <c r="H8">
        <v>0.15</v>
      </c>
      <c r="I8">
        <v>102</v>
      </c>
      <c r="J8">
        <v>299.79000000000002</v>
      </c>
      <c r="K8">
        <v>61.82</v>
      </c>
      <c r="L8">
        <v>2.5</v>
      </c>
      <c r="M8">
        <v>100</v>
      </c>
      <c r="N8">
        <v>85.47</v>
      </c>
      <c r="O8">
        <v>37208.42</v>
      </c>
      <c r="P8">
        <v>348.99</v>
      </c>
      <c r="Q8">
        <v>2924.89</v>
      </c>
      <c r="R8">
        <v>155.69</v>
      </c>
      <c r="S8">
        <v>60.56</v>
      </c>
      <c r="T8">
        <v>47338.41</v>
      </c>
      <c r="U8">
        <v>0.39</v>
      </c>
      <c r="V8">
        <v>0.85</v>
      </c>
      <c r="W8">
        <v>0.33</v>
      </c>
      <c r="X8">
        <v>2.91</v>
      </c>
      <c r="Y8">
        <v>1</v>
      </c>
      <c r="Z8">
        <v>10</v>
      </c>
    </row>
    <row r="9" spans="1:26" x14ac:dyDescent="0.3">
      <c r="A9">
        <v>7</v>
      </c>
      <c r="B9">
        <v>150</v>
      </c>
      <c r="C9" t="s">
        <v>26</v>
      </c>
      <c r="D9">
        <v>3.5924</v>
      </c>
      <c r="E9">
        <v>27.84</v>
      </c>
      <c r="F9">
        <v>19.84</v>
      </c>
      <c r="G9">
        <v>13.23</v>
      </c>
      <c r="H9">
        <v>0.16</v>
      </c>
      <c r="I9">
        <v>90</v>
      </c>
      <c r="J9">
        <v>300.32</v>
      </c>
      <c r="K9">
        <v>61.82</v>
      </c>
      <c r="L9">
        <v>2.75</v>
      </c>
      <c r="M9">
        <v>88</v>
      </c>
      <c r="N9">
        <v>85.74</v>
      </c>
      <c r="O9">
        <v>37273.29</v>
      </c>
      <c r="P9">
        <v>340.48</v>
      </c>
      <c r="Q9">
        <v>2924.89</v>
      </c>
      <c r="R9">
        <v>144.04</v>
      </c>
      <c r="S9">
        <v>60.56</v>
      </c>
      <c r="T9">
        <v>41573.269999999997</v>
      </c>
      <c r="U9">
        <v>0.42</v>
      </c>
      <c r="V9">
        <v>0.87</v>
      </c>
      <c r="W9">
        <v>0.31</v>
      </c>
      <c r="X9">
        <v>2.56</v>
      </c>
      <c r="Y9">
        <v>1</v>
      </c>
      <c r="Z9">
        <v>10</v>
      </c>
    </row>
    <row r="10" spans="1:26" x14ac:dyDescent="0.3">
      <c r="A10">
        <v>8</v>
      </c>
      <c r="B10">
        <v>150</v>
      </c>
      <c r="C10" t="s">
        <v>26</v>
      </c>
      <c r="D10">
        <v>3.6968999999999999</v>
      </c>
      <c r="E10">
        <v>27.05</v>
      </c>
      <c r="F10">
        <v>19.55</v>
      </c>
      <c r="G10">
        <v>14.48</v>
      </c>
      <c r="H10">
        <v>0.18</v>
      </c>
      <c r="I10">
        <v>81</v>
      </c>
      <c r="J10">
        <v>300.83999999999997</v>
      </c>
      <c r="K10">
        <v>61.82</v>
      </c>
      <c r="L10">
        <v>3</v>
      </c>
      <c r="M10">
        <v>79</v>
      </c>
      <c r="N10">
        <v>86.02</v>
      </c>
      <c r="O10">
        <v>37338.269999999997</v>
      </c>
      <c r="P10">
        <v>333.35</v>
      </c>
      <c r="Q10">
        <v>2924.74</v>
      </c>
      <c r="R10">
        <v>134.63</v>
      </c>
      <c r="S10">
        <v>60.56</v>
      </c>
      <c r="T10">
        <v>36915.64</v>
      </c>
      <c r="U10">
        <v>0.45</v>
      </c>
      <c r="V10">
        <v>0.88</v>
      </c>
      <c r="W10">
        <v>0.28999999999999998</v>
      </c>
      <c r="X10">
        <v>2.27</v>
      </c>
      <c r="Y10">
        <v>1</v>
      </c>
      <c r="Z10">
        <v>10</v>
      </c>
    </row>
    <row r="11" spans="1:26" x14ac:dyDescent="0.3">
      <c r="A11">
        <v>9</v>
      </c>
      <c r="B11">
        <v>150</v>
      </c>
      <c r="C11" t="s">
        <v>26</v>
      </c>
      <c r="D11">
        <v>3.7776999999999998</v>
      </c>
      <c r="E11">
        <v>26.47</v>
      </c>
      <c r="F11">
        <v>19.36</v>
      </c>
      <c r="G11">
        <v>15.7</v>
      </c>
      <c r="H11">
        <v>0.19</v>
      </c>
      <c r="I11">
        <v>74</v>
      </c>
      <c r="J11">
        <v>301.37</v>
      </c>
      <c r="K11">
        <v>61.82</v>
      </c>
      <c r="L11">
        <v>3.25</v>
      </c>
      <c r="M11">
        <v>72</v>
      </c>
      <c r="N11">
        <v>86.3</v>
      </c>
      <c r="O11">
        <v>37403.379999999997</v>
      </c>
      <c r="P11">
        <v>328.17</v>
      </c>
      <c r="Q11">
        <v>2924.67</v>
      </c>
      <c r="R11">
        <v>128.30000000000001</v>
      </c>
      <c r="S11">
        <v>60.56</v>
      </c>
      <c r="T11">
        <v>33784.050000000003</v>
      </c>
      <c r="U11">
        <v>0.47</v>
      </c>
      <c r="V11">
        <v>0.89</v>
      </c>
      <c r="W11">
        <v>0.28999999999999998</v>
      </c>
      <c r="X11">
        <v>2.08</v>
      </c>
      <c r="Y11">
        <v>1</v>
      </c>
      <c r="Z11">
        <v>10</v>
      </c>
    </row>
    <row r="12" spans="1:26" x14ac:dyDescent="0.3">
      <c r="A12">
        <v>10</v>
      </c>
      <c r="B12">
        <v>150</v>
      </c>
      <c r="C12" t="s">
        <v>26</v>
      </c>
      <c r="D12">
        <v>3.867</v>
      </c>
      <c r="E12">
        <v>25.86</v>
      </c>
      <c r="F12">
        <v>19.14</v>
      </c>
      <c r="G12">
        <v>17.14</v>
      </c>
      <c r="H12">
        <v>0.21</v>
      </c>
      <c r="I12">
        <v>67</v>
      </c>
      <c r="J12">
        <v>301.89999999999998</v>
      </c>
      <c r="K12">
        <v>61.82</v>
      </c>
      <c r="L12">
        <v>3.5</v>
      </c>
      <c r="M12">
        <v>65</v>
      </c>
      <c r="N12">
        <v>86.58</v>
      </c>
      <c r="O12">
        <v>37468.6</v>
      </c>
      <c r="P12">
        <v>321.83</v>
      </c>
      <c r="Q12">
        <v>2924.68</v>
      </c>
      <c r="R12">
        <v>121.16</v>
      </c>
      <c r="S12">
        <v>60.56</v>
      </c>
      <c r="T12">
        <v>30250.06</v>
      </c>
      <c r="U12">
        <v>0.5</v>
      </c>
      <c r="V12">
        <v>0.9</v>
      </c>
      <c r="W12">
        <v>0.27</v>
      </c>
      <c r="X12">
        <v>1.86</v>
      </c>
      <c r="Y12">
        <v>1</v>
      </c>
      <c r="Z12">
        <v>10</v>
      </c>
    </row>
    <row r="13" spans="1:26" x14ac:dyDescent="0.3">
      <c r="A13">
        <v>11</v>
      </c>
      <c r="B13">
        <v>150</v>
      </c>
      <c r="C13" t="s">
        <v>26</v>
      </c>
      <c r="D13">
        <v>3.9346999999999999</v>
      </c>
      <c r="E13">
        <v>25.42</v>
      </c>
      <c r="F13">
        <v>18.97</v>
      </c>
      <c r="G13">
        <v>18.36</v>
      </c>
      <c r="H13">
        <v>0.22</v>
      </c>
      <c r="I13">
        <v>62</v>
      </c>
      <c r="J13">
        <v>302.43</v>
      </c>
      <c r="K13">
        <v>61.82</v>
      </c>
      <c r="L13">
        <v>3.75</v>
      </c>
      <c r="M13">
        <v>60</v>
      </c>
      <c r="N13">
        <v>86.86</v>
      </c>
      <c r="O13">
        <v>37533.94</v>
      </c>
      <c r="P13">
        <v>316.95999999999998</v>
      </c>
      <c r="Q13">
        <v>2924.63</v>
      </c>
      <c r="R13">
        <v>115.79</v>
      </c>
      <c r="S13">
        <v>60.56</v>
      </c>
      <c r="T13">
        <v>27589.14</v>
      </c>
      <c r="U13">
        <v>0.52</v>
      </c>
      <c r="V13">
        <v>0.91</v>
      </c>
      <c r="W13">
        <v>0.26</v>
      </c>
      <c r="X13">
        <v>1.7</v>
      </c>
      <c r="Y13">
        <v>1</v>
      </c>
      <c r="Z13">
        <v>10</v>
      </c>
    </row>
    <row r="14" spans="1:26" x14ac:dyDescent="0.3">
      <c r="A14">
        <v>12</v>
      </c>
      <c r="B14">
        <v>150</v>
      </c>
      <c r="C14" t="s">
        <v>26</v>
      </c>
      <c r="D14">
        <v>4.0068999999999999</v>
      </c>
      <c r="E14">
        <v>24.96</v>
      </c>
      <c r="F14">
        <v>18.79</v>
      </c>
      <c r="G14">
        <v>19.78</v>
      </c>
      <c r="H14">
        <v>0.24</v>
      </c>
      <c r="I14">
        <v>57</v>
      </c>
      <c r="J14">
        <v>302.95999999999998</v>
      </c>
      <c r="K14">
        <v>61.82</v>
      </c>
      <c r="L14">
        <v>4</v>
      </c>
      <c r="M14">
        <v>55</v>
      </c>
      <c r="N14">
        <v>87.14</v>
      </c>
      <c r="O14">
        <v>37599.4</v>
      </c>
      <c r="P14">
        <v>311.57</v>
      </c>
      <c r="Q14">
        <v>2924.48</v>
      </c>
      <c r="R14">
        <v>109.66</v>
      </c>
      <c r="S14">
        <v>60.56</v>
      </c>
      <c r="T14">
        <v>24551.94</v>
      </c>
      <c r="U14">
        <v>0.55000000000000004</v>
      </c>
      <c r="V14">
        <v>0.92</v>
      </c>
      <c r="W14">
        <v>0.26</v>
      </c>
      <c r="X14">
        <v>1.52</v>
      </c>
      <c r="Y14">
        <v>1</v>
      </c>
      <c r="Z14">
        <v>10</v>
      </c>
    </row>
    <row r="15" spans="1:26" x14ac:dyDescent="0.3">
      <c r="A15">
        <v>13</v>
      </c>
      <c r="B15">
        <v>150</v>
      </c>
      <c r="C15" t="s">
        <v>26</v>
      </c>
      <c r="D15">
        <v>4.0871000000000004</v>
      </c>
      <c r="E15">
        <v>24.47</v>
      </c>
      <c r="F15">
        <v>18.53</v>
      </c>
      <c r="G15">
        <v>20.97</v>
      </c>
      <c r="H15">
        <v>0.25</v>
      </c>
      <c r="I15">
        <v>53</v>
      </c>
      <c r="J15">
        <v>303.49</v>
      </c>
      <c r="K15">
        <v>61.82</v>
      </c>
      <c r="L15">
        <v>4.25</v>
      </c>
      <c r="M15">
        <v>51</v>
      </c>
      <c r="N15">
        <v>87.42</v>
      </c>
      <c r="O15">
        <v>37664.980000000003</v>
      </c>
      <c r="P15">
        <v>304.47000000000003</v>
      </c>
      <c r="Q15">
        <v>2924.62</v>
      </c>
      <c r="R15">
        <v>101.01</v>
      </c>
      <c r="S15">
        <v>60.56</v>
      </c>
      <c r="T15">
        <v>20244.59</v>
      </c>
      <c r="U15">
        <v>0.6</v>
      </c>
      <c r="V15">
        <v>0.93</v>
      </c>
      <c r="W15">
        <v>0.23</v>
      </c>
      <c r="X15">
        <v>1.25</v>
      </c>
      <c r="Y15">
        <v>1</v>
      </c>
      <c r="Z15">
        <v>10</v>
      </c>
    </row>
    <row r="16" spans="1:26" x14ac:dyDescent="0.3">
      <c r="A16">
        <v>14</v>
      </c>
      <c r="B16">
        <v>150</v>
      </c>
      <c r="C16" t="s">
        <v>26</v>
      </c>
      <c r="D16">
        <v>4.0251999999999999</v>
      </c>
      <c r="E16">
        <v>24.84</v>
      </c>
      <c r="F16">
        <v>19.010000000000002</v>
      </c>
      <c r="G16">
        <v>22.37</v>
      </c>
      <c r="H16">
        <v>0.26</v>
      </c>
      <c r="I16">
        <v>51</v>
      </c>
      <c r="J16">
        <v>304.02999999999997</v>
      </c>
      <c r="K16">
        <v>61.82</v>
      </c>
      <c r="L16">
        <v>4.5</v>
      </c>
      <c r="M16">
        <v>49</v>
      </c>
      <c r="N16">
        <v>87.7</v>
      </c>
      <c r="O16">
        <v>37730.68</v>
      </c>
      <c r="P16">
        <v>311.89</v>
      </c>
      <c r="Q16">
        <v>2924.51</v>
      </c>
      <c r="R16">
        <v>119.27</v>
      </c>
      <c r="S16">
        <v>60.56</v>
      </c>
      <c r="T16">
        <v>29384.36</v>
      </c>
      <c r="U16">
        <v>0.51</v>
      </c>
      <c r="V16">
        <v>0.9</v>
      </c>
      <c r="W16">
        <v>0.21</v>
      </c>
      <c r="X16">
        <v>1.74</v>
      </c>
      <c r="Y16">
        <v>1</v>
      </c>
      <c r="Z16">
        <v>10</v>
      </c>
    </row>
    <row r="17" spans="1:26" x14ac:dyDescent="0.3">
      <c r="A17">
        <v>15</v>
      </c>
      <c r="B17">
        <v>150</v>
      </c>
      <c r="C17" t="s">
        <v>26</v>
      </c>
      <c r="D17">
        <v>4.1208</v>
      </c>
      <c r="E17">
        <v>24.27</v>
      </c>
      <c r="F17">
        <v>18.66</v>
      </c>
      <c r="G17">
        <v>23.82</v>
      </c>
      <c r="H17">
        <v>0.28000000000000003</v>
      </c>
      <c r="I17">
        <v>47</v>
      </c>
      <c r="J17">
        <v>304.56</v>
      </c>
      <c r="K17">
        <v>61.82</v>
      </c>
      <c r="L17">
        <v>4.75</v>
      </c>
      <c r="M17">
        <v>45</v>
      </c>
      <c r="N17">
        <v>87.99</v>
      </c>
      <c r="O17">
        <v>37796.51</v>
      </c>
      <c r="P17">
        <v>302.99</v>
      </c>
      <c r="Q17">
        <v>2924.52</v>
      </c>
      <c r="R17">
        <v>105.93</v>
      </c>
      <c r="S17">
        <v>60.56</v>
      </c>
      <c r="T17">
        <v>22736.240000000002</v>
      </c>
      <c r="U17">
        <v>0.56999999999999995</v>
      </c>
      <c r="V17">
        <v>0.92</v>
      </c>
      <c r="W17">
        <v>0.24</v>
      </c>
      <c r="X17">
        <v>1.38</v>
      </c>
      <c r="Y17">
        <v>1</v>
      </c>
      <c r="Z17">
        <v>10</v>
      </c>
    </row>
    <row r="18" spans="1:26" x14ac:dyDescent="0.3">
      <c r="A18">
        <v>16</v>
      </c>
      <c r="B18">
        <v>150</v>
      </c>
      <c r="C18" t="s">
        <v>26</v>
      </c>
      <c r="D18">
        <v>4.1691000000000003</v>
      </c>
      <c r="E18">
        <v>23.99</v>
      </c>
      <c r="F18">
        <v>18.54</v>
      </c>
      <c r="G18">
        <v>25.29</v>
      </c>
      <c r="H18">
        <v>0.28999999999999998</v>
      </c>
      <c r="I18">
        <v>44</v>
      </c>
      <c r="J18">
        <v>305.08999999999997</v>
      </c>
      <c r="K18">
        <v>61.82</v>
      </c>
      <c r="L18">
        <v>5</v>
      </c>
      <c r="M18">
        <v>42</v>
      </c>
      <c r="N18">
        <v>88.27</v>
      </c>
      <c r="O18">
        <v>37862.449999999997</v>
      </c>
      <c r="P18">
        <v>299.14</v>
      </c>
      <c r="Q18">
        <v>2924.5</v>
      </c>
      <c r="R18">
        <v>101.88</v>
      </c>
      <c r="S18">
        <v>60.56</v>
      </c>
      <c r="T18">
        <v>20725.330000000002</v>
      </c>
      <c r="U18">
        <v>0.59</v>
      </c>
      <c r="V18">
        <v>0.93</v>
      </c>
      <c r="W18">
        <v>0.24</v>
      </c>
      <c r="X18">
        <v>1.27</v>
      </c>
      <c r="Y18">
        <v>1</v>
      </c>
      <c r="Z18">
        <v>10</v>
      </c>
    </row>
    <row r="19" spans="1:26" x14ac:dyDescent="0.3">
      <c r="A19">
        <v>17</v>
      </c>
      <c r="B19">
        <v>150</v>
      </c>
      <c r="C19" t="s">
        <v>26</v>
      </c>
      <c r="D19">
        <v>4.1988000000000003</v>
      </c>
      <c r="E19">
        <v>23.82</v>
      </c>
      <c r="F19">
        <v>18.489999999999998</v>
      </c>
      <c r="G19">
        <v>26.41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37928.519999999997</v>
      </c>
      <c r="P19">
        <v>295.64</v>
      </c>
      <c r="Q19">
        <v>2924.51</v>
      </c>
      <c r="R19">
        <v>100.11</v>
      </c>
      <c r="S19">
        <v>60.56</v>
      </c>
      <c r="T19">
        <v>19849.509999999998</v>
      </c>
      <c r="U19">
        <v>0.6</v>
      </c>
      <c r="V19">
        <v>0.93</v>
      </c>
      <c r="W19">
        <v>0.23</v>
      </c>
      <c r="X19">
        <v>1.21</v>
      </c>
      <c r="Y19">
        <v>1</v>
      </c>
      <c r="Z19">
        <v>10</v>
      </c>
    </row>
    <row r="20" spans="1:26" x14ac:dyDescent="0.3">
      <c r="A20">
        <v>18</v>
      </c>
      <c r="B20">
        <v>150</v>
      </c>
      <c r="C20" t="s">
        <v>26</v>
      </c>
      <c r="D20">
        <v>4.2477999999999998</v>
      </c>
      <c r="E20">
        <v>23.54</v>
      </c>
      <c r="F20">
        <v>18.38</v>
      </c>
      <c r="G20">
        <v>28.27</v>
      </c>
      <c r="H20">
        <v>0.32</v>
      </c>
      <c r="I20">
        <v>39</v>
      </c>
      <c r="J20">
        <v>306.17</v>
      </c>
      <c r="K20">
        <v>61.82</v>
      </c>
      <c r="L20">
        <v>5.5</v>
      </c>
      <c r="M20">
        <v>37</v>
      </c>
      <c r="N20">
        <v>88.84</v>
      </c>
      <c r="O20">
        <v>37994.720000000001</v>
      </c>
      <c r="P20">
        <v>291.24</v>
      </c>
      <c r="Q20">
        <v>2924.55</v>
      </c>
      <c r="R20">
        <v>96.61</v>
      </c>
      <c r="S20">
        <v>60.56</v>
      </c>
      <c r="T20">
        <v>18115.98</v>
      </c>
      <c r="U20">
        <v>0.63</v>
      </c>
      <c r="V20">
        <v>0.94</v>
      </c>
      <c r="W20">
        <v>0.23</v>
      </c>
      <c r="X20">
        <v>1.1000000000000001</v>
      </c>
      <c r="Y20">
        <v>1</v>
      </c>
      <c r="Z20">
        <v>10</v>
      </c>
    </row>
    <row r="21" spans="1:26" x14ac:dyDescent="0.3">
      <c r="A21">
        <v>19</v>
      </c>
      <c r="B21">
        <v>150</v>
      </c>
      <c r="C21" t="s">
        <v>26</v>
      </c>
      <c r="D21">
        <v>4.2808000000000002</v>
      </c>
      <c r="E21">
        <v>23.36</v>
      </c>
      <c r="F21">
        <v>18.309999999999999</v>
      </c>
      <c r="G21">
        <v>29.69</v>
      </c>
      <c r="H21">
        <v>0.33</v>
      </c>
      <c r="I21">
        <v>37</v>
      </c>
      <c r="J21">
        <v>306.7</v>
      </c>
      <c r="K21">
        <v>61.82</v>
      </c>
      <c r="L21">
        <v>5.75</v>
      </c>
      <c r="M21">
        <v>35</v>
      </c>
      <c r="N21">
        <v>89.13</v>
      </c>
      <c r="O21">
        <v>38061.040000000001</v>
      </c>
      <c r="P21">
        <v>288.04000000000002</v>
      </c>
      <c r="Q21">
        <v>2924.52</v>
      </c>
      <c r="R21">
        <v>94.32</v>
      </c>
      <c r="S21">
        <v>60.56</v>
      </c>
      <c r="T21">
        <v>16981.27</v>
      </c>
      <c r="U21">
        <v>0.64</v>
      </c>
      <c r="V21">
        <v>0.94</v>
      </c>
      <c r="W21">
        <v>0.22</v>
      </c>
      <c r="X21">
        <v>1.03</v>
      </c>
      <c r="Y21">
        <v>1</v>
      </c>
      <c r="Z21">
        <v>10</v>
      </c>
    </row>
    <row r="22" spans="1:26" x14ac:dyDescent="0.3">
      <c r="A22">
        <v>20</v>
      </c>
      <c r="B22">
        <v>150</v>
      </c>
      <c r="C22" t="s">
        <v>26</v>
      </c>
      <c r="D22">
        <v>4.3091999999999997</v>
      </c>
      <c r="E22">
        <v>23.21</v>
      </c>
      <c r="F22">
        <v>18.260000000000002</v>
      </c>
      <c r="G22">
        <v>31.31</v>
      </c>
      <c r="H22">
        <v>0.35</v>
      </c>
      <c r="I22">
        <v>35</v>
      </c>
      <c r="J22">
        <v>307.24</v>
      </c>
      <c r="K22">
        <v>61.82</v>
      </c>
      <c r="L22">
        <v>6</v>
      </c>
      <c r="M22">
        <v>33</v>
      </c>
      <c r="N22">
        <v>89.42</v>
      </c>
      <c r="O22">
        <v>38127.480000000003</v>
      </c>
      <c r="P22">
        <v>284.79000000000002</v>
      </c>
      <c r="Q22">
        <v>2924.37</v>
      </c>
      <c r="R22">
        <v>92.77</v>
      </c>
      <c r="S22">
        <v>60.56</v>
      </c>
      <c r="T22">
        <v>16217.06</v>
      </c>
      <c r="U22">
        <v>0.65</v>
      </c>
      <c r="V22">
        <v>0.94</v>
      </c>
      <c r="W22">
        <v>0.22</v>
      </c>
      <c r="X22">
        <v>0.99</v>
      </c>
      <c r="Y22">
        <v>1</v>
      </c>
      <c r="Z22">
        <v>10</v>
      </c>
    </row>
    <row r="23" spans="1:26" x14ac:dyDescent="0.3">
      <c r="A23">
        <v>21</v>
      </c>
      <c r="B23">
        <v>150</v>
      </c>
      <c r="C23" t="s">
        <v>26</v>
      </c>
      <c r="D23">
        <v>4.3263999999999996</v>
      </c>
      <c r="E23">
        <v>23.11</v>
      </c>
      <c r="F23">
        <v>18.23</v>
      </c>
      <c r="G23">
        <v>32.17</v>
      </c>
      <c r="H23">
        <v>0.36</v>
      </c>
      <c r="I23">
        <v>34</v>
      </c>
      <c r="J23">
        <v>307.77999999999997</v>
      </c>
      <c r="K23">
        <v>61.82</v>
      </c>
      <c r="L23">
        <v>6.25</v>
      </c>
      <c r="M23">
        <v>32</v>
      </c>
      <c r="N23">
        <v>89.71</v>
      </c>
      <c r="O23">
        <v>38194.050000000003</v>
      </c>
      <c r="P23">
        <v>281.64</v>
      </c>
      <c r="Q23">
        <v>2924.55</v>
      </c>
      <c r="R23">
        <v>91.63</v>
      </c>
      <c r="S23">
        <v>60.56</v>
      </c>
      <c r="T23">
        <v>15649.85</v>
      </c>
      <c r="U23">
        <v>0.66</v>
      </c>
      <c r="V23">
        <v>0.94</v>
      </c>
      <c r="W23">
        <v>0.22</v>
      </c>
      <c r="X23">
        <v>0.95</v>
      </c>
      <c r="Y23">
        <v>1</v>
      </c>
      <c r="Z23">
        <v>10</v>
      </c>
    </row>
    <row r="24" spans="1:26" x14ac:dyDescent="0.3">
      <c r="A24">
        <v>22</v>
      </c>
      <c r="B24">
        <v>150</v>
      </c>
      <c r="C24" t="s">
        <v>26</v>
      </c>
      <c r="D24">
        <v>4.3627000000000002</v>
      </c>
      <c r="E24">
        <v>22.92</v>
      </c>
      <c r="F24">
        <v>18.149999999999999</v>
      </c>
      <c r="G24">
        <v>34.020000000000003</v>
      </c>
      <c r="H24">
        <v>0.38</v>
      </c>
      <c r="I24">
        <v>32</v>
      </c>
      <c r="J24">
        <v>308.32</v>
      </c>
      <c r="K24">
        <v>61.82</v>
      </c>
      <c r="L24">
        <v>6.5</v>
      </c>
      <c r="M24">
        <v>30</v>
      </c>
      <c r="N24">
        <v>90</v>
      </c>
      <c r="O24">
        <v>38260.74</v>
      </c>
      <c r="P24">
        <v>278.26</v>
      </c>
      <c r="Q24">
        <v>2924.48</v>
      </c>
      <c r="R24">
        <v>89.01</v>
      </c>
      <c r="S24">
        <v>60.56</v>
      </c>
      <c r="T24">
        <v>14350.19</v>
      </c>
      <c r="U24">
        <v>0.68</v>
      </c>
      <c r="V24">
        <v>0.95</v>
      </c>
      <c r="W24">
        <v>0.21</v>
      </c>
      <c r="X24">
        <v>0.87</v>
      </c>
      <c r="Y24">
        <v>1</v>
      </c>
      <c r="Z24">
        <v>10</v>
      </c>
    </row>
    <row r="25" spans="1:26" x14ac:dyDescent="0.3">
      <c r="A25">
        <v>23</v>
      </c>
      <c r="B25">
        <v>150</v>
      </c>
      <c r="C25" t="s">
        <v>26</v>
      </c>
      <c r="D25">
        <v>4.3780999999999999</v>
      </c>
      <c r="E25">
        <v>22.84</v>
      </c>
      <c r="F25">
        <v>18.12</v>
      </c>
      <c r="G25">
        <v>35.07</v>
      </c>
      <c r="H25">
        <v>0.39</v>
      </c>
      <c r="I25">
        <v>31</v>
      </c>
      <c r="J25">
        <v>308.86</v>
      </c>
      <c r="K25">
        <v>61.82</v>
      </c>
      <c r="L25">
        <v>6.75</v>
      </c>
      <c r="M25">
        <v>29</v>
      </c>
      <c r="N25">
        <v>90.29</v>
      </c>
      <c r="O25">
        <v>38327.57</v>
      </c>
      <c r="P25">
        <v>274.45999999999998</v>
      </c>
      <c r="Q25">
        <v>2924.4</v>
      </c>
      <c r="R25">
        <v>88.11</v>
      </c>
      <c r="S25">
        <v>60.56</v>
      </c>
      <c r="T25">
        <v>13904.5</v>
      </c>
      <c r="U25">
        <v>0.69</v>
      </c>
      <c r="V25">
        <v>0.95</v>
      </c>
      <c r="W25">
        <v>0.21</v>
      </c>
      <c r="X25">
        <v>0.84</v>
      </c>
      <c r="Y25">
        <v>1</v>
      </c>
      <c r="Z25">
        <v>10</v>
      </c>
    </row>
    <row r="26" spans="1:26" x14ac:dyDescent="0.3">
      <c r="A26">
        <v>24</v>
      </c>
      <c r="B26">
        <v>150</v>
      </c>
      <c r="C26" t="s">
        <v>26</v>
      </c>
      <c r="D26">
        <v>4.4135</v>
      </c>
      <c r="E26">
        <v>22.66</v>
      </c>
      <c r="F26">
        <v>18.05</v>
      </c>
      <c r="G26">
        <v>37.340000000000003</v>
      </c>
      <c r="H26">
        <v>0.4</v>
      </c>
      <c r="I26">
        <v>29</v>
      </c>
      <c r="J26">
        <v>309.41000000000003</v>
      </c>
      <c r="K26">
        <v>61.82</v>
      </c>
      <c r="L26">
        <v>7</v>
      </c>
      <c r="M26">
        <v>27</v>
      </c>
      <c r="N26">
        <v>90.59</v>
      </c>
      <c r="O26">
        <v>38394.519999999997</v>
      </c>
      <c r="P26">
        <v>271.25</v>
      </c>
      <c r="Q26">
        <v>2924.39</v>
      </c>
      <c r="R26">
        <v>85.73</v>
      </c>
      <c r="S26">
        <v>60.56</v>
      </c>
      <c r="T26">
        <v>12723.47</v>
      </c>
      <c r="U26">
        <v>0.71</v>
      </c>
      <c r="V26">
        <v>0.95</v>
      </c>
      <c r="W26">
        <v>0.21</v>
      </c>
      <c r="X26">
        <v>0.77</v>
      </c>
      <c r="Y26">
        <v>1</v>
      </c>
      <c r="Z26">
        <v>10</v>
      </c>
    </row>
    <row r="27" spans="1:26" x14ac:dyDescent="0.3">
      <c r="A27">
        <v>25</v>
      </c>
      <c r="B27">
        <v>150</v>
      </c>
      <c r="C27" t="s">
        <v>26</v>
      </c>
      <c r="D27">
        <v>4.4349999999999996</v>
      </c>
      <c r="E27">
        <v>22.55</v>
      </c>
      <c r="F27">
        <v>18</v>
      </c>
      <c r="G27">
        <v>38.56</v>
      </c>
      <c r="H27">
        <v>0.42</v>
      </c>
      <c r="I27">
        <v>28</v>
      </c>
      <c r="J27">
        <v>309.95</v>
      </c>
      <c r="K27">
        <v>61.82</v>
      </c>
      <c r="L27">
        <v>7.25</v>
      </c>
      <c r="M27">
        <v>26</v>
      </c>
      <c r="N27">
        <v>90.88</v>
      </c>
      <c r="O27">
        <v>38461.599999999999</v>
      </c>
      <c r="P27">
        <v>268.20999999999998</v>
      </c>
      <c r="Q27">
        <v>2924.77</v>
      </c>
      <c r="R27">
        <v>83.66</v>
      </c>
      <c r="S27">
        <v>60.56</v>
      </c>
      <c r="T27">
        <v>11694.83</v>
      </c>
      <c r="U27">
        <v>0.72</v>
      </c>
      <c r="V27">
        <v>0.96</v>
      </c>
      <c r="W27">
        <v>0.21</v>
      </c>
      <c r="X27">
        <v>0.72</v>
      </c>
      <c r="Y27">
        <v>1</v>
      </c>
      <c r="Z27">
        <v>10</v>
      </c>
    </row>
    <row r="28" spans="1:26" x14ac:dyDescent="0.3">
      <c r="A28">
        <v>26</v>
      </c>
      <c r="B28">
        <v>150</v>
      </c>
      <c r="C28" t="s">
        <v>26</v>
      </c>
      <c r="D28">
        <v>4.4779999999999998</v>
      </c>
      <c r="E28">
        <v>22.33</v>
      </c>
      <c r="F28">
        <v>17.89</v>
      </c>
      <c r="G28">
        <v>41.28</v>
      </c>
      <c r="H28">
        <v>0.43</v>
      </c>
      <c r="I28">
        <v>26</v>
      </c>
      <c r="J28">
        <v>310.5</v>
      </c>
      <c r="K28">
        <v>61.82</v>
      </c>
      <c r="L28">
        <v>7.5</v>
      </c>
      <c r="M28">
        <v>24</v>
      </c>
      <c r="N28">
        <v>91.18</v>
      </c>
      <c r="O28">
        <v>38528.81</v>
      </c>
      <c r="P28">
        <v>261.95999999999998</v>
      </c>
      <c r="Q28">
        <v>2924.4</v>
      </c>
      <c r="R28">
        <v>80.819999999999993</v>
      </c>
      <c r="S28">
        <v>60.56</v>
      </c>
      <c r="T28">
        <v>10284.870000000001</v>
      </c>
      <c r="U28">
        <v>0.75</v>
      </c>
      <c r="V28">
        <v>0.96</v>
      </c>
      <c r="W28">
        <v>0.19</v>
      </c>
      <c r="X28">
        <v>0.61</v>
      </c>
      <c r="Y28">
        <v>1</v>
      </c>
      <c r="Z28">
        <v>10</v>
      </c>
    </row>
    <row r="29" spans="1:26" x14ac:dyDescent="0.3">
      <c r="A29">
        <v>27</v>
      </c>
      <c r="B29">
        <v>150</v>
      </c>
      <c r="C29" t="s">
        <v>26</v>
      </c>
      <c r="D29">
        <v>4.4428999999999998</v>
      </c>
      <c r="E29">
        <v>22.51</v>
      </c>
      <c r="F29">
        <v>18.07</v>
      </c>
      <c r="G29">
        <v>41.69</v>
      </c>
      <c r="H29">
        <v>0.44</v>
      </c>
      <c r="I29">
        <v>26</v>
      </c>
      <c r="J29">
        <v>311.04000000000002</v>
      </c>
      <c r="K29">
        <v>61.82</v>
      </c>
      <c r="L29">
        <v>7.75</v>
      </c>
      <c r="M29">
        <v>24</v>
      </c>
      <c r="N29">
        <v>91.47</v>
      </c>
      <c r="O29">
        <v>38596.15</v>
      </c>
      <c r="P29">
        <v>264.10000000000002</v>
      </c>
      <c r="Q29">
        <v>2924.61</v>
      </c>
      <c r="R29">
        <v>86.75</v>
      </c>
      <c r="S29">
        <v>60.56</v>
      </c>
      <c r="T29">
        <v>13248.75</v>
      </c>
      <c r="U29">
        <v>0.7</v>
      </c>
      <c r="V29">
        <v>0.95</v>
      </c>
      <c r="W29">
        <v>0.2</v>
      </c>
      <c r="X29">
        <v>0.79</v>
      </c>
      <c r="Y29">
        <v>1</v>
      </c>
      <c r="Z29">
        <v>10</v>
      </c>
    </row>
    <row r="30" spans="1:26" x14ac:dyDescent="0.3">
      <c r="A30">
        <v>28</v>
      </c>
      <c r="B30">
        <v>150</v>
      </c>
      <c r="C30" t="s">
        <v>26</v>
      </c>
      <c r="D30">
        <v>4.4678000000000004</v>
      </c>
      <c r="E30">
        <v>22.38</v>
      </c>
      <c r="F30">
        <v>18</v>
      </c>
      <c r="G30">
        <v>43.19</v>
      </c>
      <c r="H30">
        <v>0.46</v>
      </c>
      <c r="I30">
        <v>25</v>
      </c>
      <c r="J30">
        <v>311.58999999999997</v>
      </c>
      <c r="K30">
        <v>61.82</v>
      </c>
      <c r="L30">
        <v>8</v>
      </c>
      <c r="M30">
        <v>23</v>
      </c>
      <c r="N30">
        <v>91.77</v>
      </c>
      <c r="O30">
        <v>38663.620000000003</v>
      </c>
      <c r="P30">
        <v>259.22000000000003</v>
      </c>
      <c r="Q30">
        <v>2924.35</v>
      </c>
      <c r="R30">
        <v>84.12</v>
      </c>
      <c r="S30">
        <v>60.56</v>
      </c>
      <c r="T30">
        <v>11939.59</v>
      </c>
      <c r="U30">
        <v>0.72</v>
      </c>
      <c r="V30">
        <v>0.96</v>
      </c>
      <c r="W30">
        <v>0.21</v>
      </c>
      <c r="X30">
        <v>0.72</v>
      </c>
      <c r="Y30">
        <v>1</v>
      </c>
      <c r="Z30">
        <v>10</v>
      </c>
    </row>
    <row r="31" spans="1:26" x14ac:dyDescent="0.3">
      <c r="A31">
        <v>29</v>
      </c>
      <c r="B31">
        <v>150</v>
      </c>
      <c r="C31" t="s">
        <v>26</v>
      </c>
      <c r="D31">
        <v>4.4903000000000004</v>
      </c>
      <c r="E31">
        <v>22.27</v>
      </c>
      <c r="F31">
        <v>17.940000000000001</v>
      </c>
      <c r="G31">
        <v>44.85</v>
      </c>
      <c r="H31">
        <v>0.47</v>
      </c>
      <c r="I31">
        <v>24</v>
      </c>
      <c r="J31">
        <v>312.14</v>
      </c>
      <c r="K31">
        <v>61.82</v>
      </c>
      <c r="L31">
        <v>8.25</v>
      </c>
      <c r="M31">
        <v>22</v>
      </c>
      <c r="N31">
        <v>92.07</v>
      </c>
      <c r="O31">
        <v>38731.35</v>
      </c>
      <c r="P31">
        <v>255.44</v>
      </c>
      <c r="Q31">
        <v>2924.35</v>
      </c>
      <c r="R31">
        <v>82.23</v>
      </c>
      <c r="S31">
        <v>60.56</v>
      </c>
      <c r="T31">
        <v>11000.18</v>
      </c>
      <c r="U31">
        <v>0.74</v>
      </c>
      <c r="V31">
        <v>0.96</v>
      </c>
      <c r="W31">
        <v>0.2</v>
      </c>
      <c r="X31">
        <v>0.66</v>
      </c>
      <c r="Y31">
        <v>1</v>
      </c>
      <c r="Z31">
        <v>10</v>
      </c>
    </row>
    <row r="32" spans="1:26" x14ac:dyDescent="0.3">
      <c r="A32">
        <v>30</v>
      </c>
      <c r="B32">
        <v>150</v>
      </c>
      <c r="C32" t="s">
        <v>26</v>
      </c>
      <c r="D32">
        <v>4.5044000000000004</v>
      </c>
      <c r="E32">
        <v>22.2</v>
      </c>
      <c r="F32">
        <v>17.93</v>
      </c>
      <c r="G32">
        <v>46.76</v>
      </c>
      <c r="H32">
        <v>0.48</v>
      </c>
      <c r="I32">
        <v>23</v>
      </c>
      <c r="J32">
        <v>312.69</v>
      </c>
      <c r="K32">
        <v>61.82</v>
      </c>
      <c r="L32">
        <v>8.5</v>
      </c>
      <c r="M32">
        <v>20</v>
      </c>
      <c r="N32">
        <v>92.37</v>
      </c>
      <c r="O32">
        <v>38799.089999999997</v>
      </c>
      <c r="P32">
        <v>252.44</v>
      </c>
      <c r="Q32">
        <v>2924.42</v>
      </c>
      <c r="R32">
        <v>81.64</v>
      </c>
      <c r="S32">
        <v>60.56</v>
      </c>
      <c r="T32">
        <v>10711.04</v>
      </c>
      <c r="U32">
        <v>0.74</v>
      </c>
      <c r="V32">
        <v>0.96</v>
      </c>
      <c r="W32">
        <v>0.2</v>
      </c>
      <c r="X32">
        <v>0.65</v>
      </c>
      <c r="Y32">
        <v>1</v>
      </c>
      <c r="Z32">
        <v>10</v>
      </c>
    </row>
    <row r="33" spans="1:26" x14ac:dyDescent="0.3">
      <c r="A33">
        <v>31</v>
      </c>
      <c r="B33">
        <v>150</v>
      </c>
      <c r="C33" t="s">
        <v>26</v>
      </c>
      <c r="D33">
        <v>4.5231000000000003</v>
      </c>
      <c r="E33">
        <v>22.11</v>
      </c>
      <c r="F33">
        <v>17.89</v>
      </c>
      <c r="G33">
        <v>48.79</v>
      </c>
      <c r="H33">
        <v>0.5</v>
      </c>
      <c r="I33">
        <v>22</v>
      </c>
      <c r="J33">
        <v>313.24</v>
      </c>
      <c r="K33">
        <v>61.82</v>
      </c>
      <c r="L33">
        <v>8.75</v>
      </c>
      <c r="M33">
        <v>14</v>
      </c>
      <c r="N33">
        <v>92.67</v>
      </c>
      <c r="O33">
        <v>38866.959999999999</v>
      </c>
      <c r="P33">
        <v>249.52</v>
      </c>
      <c r="Q33">
        <v>2924.56</v>
      </c>
      <c r="R33">
        <v>80.34</v>
      </c>
      <c r="S33">
        <v>60.56</v>
      </c>
      <c r="T33">
        <v>10065.129999999999</v>
      </c>
      <c r="U33">
        <v>0.75</v>
      </c>
      <c r="V33">
        <v>0.96</v>
      </c>
      <c r="W33">
        <v>0.21</v>
      </c>
      <c r="X33">
        <v>0.61</v>
      </c>
      <c r="Y33">
        <v>1</v>
      </c>
      <c r="Z33">
        <v>10</v>
      </c>
    </row>
    <row r="34" spans="1:26" x14ac:dyDescent="0.3">
      <c r="A34">
        <v>32</v>
      </c>
      <c r="B34">
        <v>150</v>
      </c>
      <c r="C34" t="s">
        <v>26</v>
      </c>
      <c r="D34">
        <v>4.5395000000000003</v>
      </c>
      <c r="E34">
        <v>22.03</v>
      </c>
      <c r="F34">
        <v>17.86</v>
      </c>
      <c r="G34">
        <v>51.04</v>
      </c>
      <c r="H34">
        <v>0.51</v>
      </c>
      <c r="I34">
        <v>21</v>
      </c>
      <c r="J34">
        <v>313.79000000000002</v>
      </c>
      <c r="K34">
        <v>61.82</v>
      </c>
      <c r="L34">
        <v>9</v>
      </c>
      <c r="M34">
        <v>6</v>
      </c>
      <c r="N34">
        <v>92.97</v>
      </c>
      <c r="O34">
        <v>38934.97</v>
      </c>
      <c r="P34">
        <v>247.14</v>
      </c>
      <c r="Q34">
        <v>2924.57</v>
      </c>
      <c r="R34">
        <v>79.09</v>
      </c>
      <c r="S34">
        <v>60.56</v>
      </c>
      <c r="T34">
        <v>9446.91</v>
      </c>
      <c r="U34">
        <v>0.77</v>
      </c>
      <c r="V34">
        <v>0.96</v>
      </c>
      <c r="W34">
        <v>0.22</v>
      </c>
      <c r="X34">
        <v>0.59</v>
      </c>
      <c r="Y34">
        <v>1</v>
      </c>
      <c r="Z34">
        <v>10</v>
      </c>
    </row>
    <row r="35" spans="1:26" x14ac:dyDescent="0.3">
      <c r="A35">
        <v>33</v>
      </c>
      <c r="B35">
        <v>150</v>
      </c>
      <c r="C35" t="s">
        <v>26</v>
      </c>
      <c r="D35">
        <v>4.5373999999999999</v>
      </c>
      <c r="E35">
        <v>22.04</v>
      </c>
      <c r="F35">
        <v>17.88</v>
      </c>
      <c r="G35">
        <v>51.07</v>
      </c>
      <c r="H35">
        <v>0.52</v>
      </c>
      <c r="I35">
        <v>21</v>
      </c>
      <c r="J35">
        <v>314.33999999999997</v>
      </c>
      <c r="K35">
        <v>61.82</v>
      </c>
      <c r="L35">
        <v>9.25</v>
      </c>
      <c r="M35">
        <v>4</v>
      </c>
      <c r="N35">
        <v>93.27</v>
      </c>
      <c r="O35">
        <v>39003.11</v>
      </c>
      <c r="P35">
        <v>247.11</v>
      </c>
      <c r="Q35">
        <v>2924.47</v>
      </c>
      <c r="R35">
        <v>79.510000000000005</v>
      </c>
      <c r="S35">
        <v>60.56</v>
      </c>
      <c r="T35">
        <v>9653.7999999999993</v>
      </c>
      <c r="U35">
        <v>0.76</v>
      </c>
      <c r="V35">
        <v>0.96</v>
      </c>
      <c r="W35">
        <v>0.22</v>
      </c>
      <c r="X35">
        <v>0.6</v>
      </c>
      <c r="Y35">
        <v>1</v>
      </c>
      <c r="Z35">
        <v>10</v>
      </c>
    </row>
    <row r="36" spans="1:26" x14ac:dyDescent="0.3">
      <c r="A36">
        <v>34</v>
      </c>
      <c r="B36">
        <v>150</v>
      </c>
      <c r="C36" t="s">
        <v>26</v>
      </c>
      <c r="D36">
        <v>4.5353000000000003</v>
      </c>
      <c r="E36">
        <v>22.05</v>
      </c>
      <c r="F36">
        <v>17.89</v>
      </c>
      <c r="G36">
        <v>51.1</v>
      </c>
      <c r="H36">
        <v>0.54</v>
      </c>
      <c r="I36">
        <v>21</v>
      </c>
      <c r="J36">
        <v>314.89999999999998</v>
      </c>
      <c r="K36">
        <v>61.82</v>
      </c>
      <c r="L36">
        <v>9.5</v>
      </c>
      <c r="M36">
        <v>1</v>
      </c>
      <c r="N36">
        <v>93.57</v>
      </c>
      <c r="O36">
        <v>39071.379999999997</v>
      </c>
      <c r="P36">
        <v>247.77</v>
      </c>
      <c r="Q36">
        <v>2924.53</v>
      </c>
      <c r="R36">
        <v>79.790000000000006</v>
      </c>
      <c r="S36">
        <v>60.56</v>
      </c>
      <c r="T36">
        <v>9796.73</v>
      </c>
      <c r="U36">
        <v>0.76</v>
      </c>
      <c r="V36">
        <v>0.96</v>
      </c>
      <c r="W36">
        <v>0.22</v>
      </c>
      <c r="X36">
        <v>0.61</v>
      </c>
      <c r="Y36">
        <v>1</v>
      </c>
      <c r="Z36">
        <v>10</v>
      </c>
    </row>
    <row r="37" spans="1:26" x14ac:dyDescent="0.3">
      <c r="A37">
        <v>35</v>
      </c>
      <c r="B37">
        <v>150</v>
      </c>
      <c r="C37" t="s">
        <v>26</v>
      </c>
      <c r="D37">
        <v>4.5330000000000004</v>
      </c>
      <c r="E37">
        <v>22.06</v>
      </c>
      <c r="F37">
        <v>17.899999999999999</v>
      </c>
      <c r="G37">
        <v>51.13</v>
      </c>
      <c r="H37">
        <v>0.55000000000000004</v>
      </c>
      <c r="I37">
        <v>21</v>
      </c>
      <c r="J37">
        <v>315.45</v>
      </c>
      <c r="K37">
        <v>61.82</v>
      </c>
      <c r="L37">
        <v>9.75</v>
      </c>
      <c r="M37">
        <v>0</v>
      </c>
      <c r="N37">
        <v>93.88</v>
      </c>
      <c r="O37">
        <v>39139.800000000003</v>
      </c>
      <c r="P37">
        <v>248.1</v>
      </c>
      <c r="Q37">
        <v>2924.49</v>
      </c>
      <c r="R37">
        <v>80.069999999999993</v>
      </c>
      <c r="S37">
        <v>60.56</v>
      </c>
      <c r="T37">
        <v>9934.5300000000007</v>
      </c>
      <c r="U37">
        <v>0.76</v>
      </c>
      <c r="V37">
        <v>0.96</v>
      </c>
      <c r="W37">
        <v>0.22</v>
      </c>
      <c r="X37">
        <v>0.62</v>
      </c>
      <c r="Y37">
        <v>1</v>
      </c>
      <c r="Z3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3.2311000000000001</v>
      </c>
      <c r="E2">
        <v>30.95</v>
      </c>
      <c r="F2">
        <v>26.05</v>
      </c>
      <c r="G2">
        <v>5.33</v>
      </c>
      <c r="H2">
        <v>0.64</v>
      </c>
      <c r="I2">
        <v>293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75.78</v>
      </c>
      <c r="Q2">
        <v>2925.64</v>
      </c>
      <c r="R2">
        <v>333.73</v>
      </c>
      <c r="S2">
        <v>60.56</v>
      </c>
      <c r="T2">
        <v>135405.42000000001</v>
      </c>
      <c r="U2">
        <v>0.18</v>
      </c>
      <c r="V2">
        <v>0.66</v>
      </c>
      <c r="W2">
        <v>1.02</v>
      </c>
      <c r="X2">
        <v>8.76</v>
      </c>
      <c r="Y2">
        <v>1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4.0031999999999996</v>
      </c>
      <c r="E2">
        <v>24.98</v>
      </c>
      <c r="F2">
        <v>20.61</v>
      </c>
      <c r="G2">
        <v>10.66</v>
      </c>
      <c r="H2">
        <v>0.18</v>
      </c>
      <c r="I2">
        <v>116</v>
      </c>
      <c r="J2">
        <v>98.71</v>
      </c>
      <c r="K2">
        <v>39.72</v>
      </c>
      <c r="L2">
        <v>1</v>
      </c>
      <c r="M2">
        <v>114</v>
      </c>
      <c r="N2">
        <v>12.99</v>
      </c>
      <c r="O2">
        <v>12407.75</v>
      </c>
      <c r="P2">
        <v>159.72</v>
      </c>
      <c r="Q2">
        <v>2924.75</v>
      </c>
      <c r="R2">
        <v>169.2</v>
      </c>
      <c r="S2">
        <v>60.56</v>
      </c>
      <c r="T2">
        <v>54022.87</v>
      </c>
      <c r="U2">
        <v>0.36</v>
      </c>
      <c r="V2">
        <v>0.83</v>
      </c>
      <c r="W2">
        <v>0.35</v>
      </c>
      <c r="X2">
        <v>3.33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4.2876000000000003</v>
      </c>
      <c r="E3">
        <v>23.32</v>
      </c>
      <c r="F3">
        <v>19.63</v>
      </c>
      <c r="G3">
        <v>14.19</v>
      </c>
      <c r="H3">
        <v>0.22</v>
      </c>
      <c r="I3">
        <v>83</v>
      </c>
      <c r="J3">
        <v>99.02</v>
      </c>
      <c r="K3">
        <v>39.72</v>
      </c>
      <c r="L3">
        <v>1.25</v>
      </c>
      <c r="M3">
        <v>79</v>
      </c>
      <c r="N3">
        <v>13.05</v>
      </c>
      <c r="O3">
        <v>12446.14</v>
      </c>
      <c r="P3">
        <v>142.54</v>
      </c>
      <c r="Q3">
        <v>2924.69</v>
      </c>
      <c r="R3">
        <v>136.93</v>
      </c>
      <c r="S3">
        <v>60.56</v>
      </c>
      <c r="T3">
        <v>38054.17</v>
      </c>
      <c r="U3">
        <v>0.44</v>
      </c>
      <c r="V3">
        <v>0.88</v>
      </c>
      <c r="W3">
        <v>0.3</v>
      </c>
      <c r="X3">
        <v>2.35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4.4290000000000003</v>
      </c>
      <c r="E4">
        <v>22.58</v>
      </c>
      <c r="F4">
        <v>19.21</v>
      </c>
      <c r="G4">
        <v>17.21</v>
      </c>
      <c r="H4">
        <v>0.27</v>
      </c>
      <c r="I4">
        <v>67</v>
      </c>
      <c r="J4">
        <v>99.33</v>
      </c>
      <c r="K4">
        <v>39.72</v>
      </c>
      <c r="L4">
        <v>1.5</v>
      </c>
      <c r="M4">
        <v>17</v>
      </c>
      <c r="N4">
        <v>13.11</v>
      </c>
      <c r="O4">
        <v>12484.55</v>
      </c>
      <c r="P4">
        <v>132.22</v>
      </c>
      <c r="Q4">
        <v>2924.76</v>
      </c>
      <c r="R4">
        <v>121.58</v>
      </c>
      <c r="S4">
        <v>60.56</v>
      </c>
      <c r="T4">
        <v>30460.97</v>
      </c>
      <c r="U4">
        <v>0.5</v>
      </c>
      <c r="V4">
        <v>0.9</v>
      </c>
      <c r="W4">
        <v>0.33</v>
      </c>
      <c r="X4">
        <v>1.93</v>
      </c>
      <c r="Y4">
        <v>1</v>
      </c>
      <c r="Z4">
        <v>10</v>
      </c>
    </row>
    <row r="5" spans="1:26" x14ac:dyDescent="0.3">
      <c r="A5">
        <v>3</v>
      </c>
      <c r="B5">
        <v>45</v>
      </c>
      <c r="C5" t="s">
        <v>26</v>
      </c>
      <c r="D5">
        <v>4.4311999999999996</v>
      </c>
      <c r="E5">
        <v>22.57</v>
      </c>
      <c r="F5">
        <v>19.22</v>
      </c>
      <c r="G5">
        <v>17.48</v>
      </c>
      <c r="H5">
        <v>0.31</v>
      </c>
      <c r="I5">
        <v>66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132.22</v>
      </c>
      <c r="Q5">
        <v>2924.83</v>
      </c>
      <c r="R5">
        <v>121.16</v>
      </c>
      <c r="S5">
        <v>60.56</v>
      </c>
      <c r="T5">
        <v>30255.360000000001</v>
      </c>
      <c r="U5">
        <v>0.5</v>
      </c>
      <c r="V5">
        <v>0.9</v>
      </c>
      <c r="W5">
        <v>0.36</v>
      </c>
      <c r="X5">
        <v>1.94</v>
      </c>
      <c r="Y5">
        <v>1</v>
      </c>
      <c r="Z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2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105</v>
      </c>
      <c r="C2" t="s">
        <v>26</v>
      </c>
      <c r="D2">
        <v>2.6728999999999998</v>
      </c>
      <c r="E2">
        <v>37.409999999999997</v>
      </c>
      <c r="F2">
        <v>24.71</v>
      </c>
      <c r="G2">
        <v>5.93</v>
      </c>
      <c r="H2">
        <v>0.09</v>
      </c>
      <c r="I2">
        <v>250</v>
      </c>
      <c r="J2">
        <v>204</v>
      </c>
      <c r="K2">
        <v>55.27</v>
      </c>
      <c r="L2">
        <v>1</v>
      </c>
      <c r="M2">
        <v>248</v>
      </c>
      <c r="N2">
        <v>42.72</v>
      </c>
      <c r="O2">
        <v>25393.599999999999</v>
      </c>
      <c r="P2">
        <v>344.34</v>
      </c>
      <c r="Q2">
        <v>2925.21</v>
      </c>
      <c r="R2">
        <v>303.92</v>
      </c>
      <c r="S2">
        <v>60.56</v>
      </c>
      <c r="T2">
        <v>120717.47</v>
      </c>
      <c r="U2">
        <v>0.2</v>
      </c>
      <c r="V2">
        <v>0.7</v>
      </c>
      <c r="W2">
        <v>0.56000000000000005</v>
      </c>
      <c r="X2">
        <v>7.43</v>
      </c>
      <c r="Y2">
        <v>1</v>
      </c>
      <c r="Z2">
        <v>10</v>
      </c>
    </row>
    <row r="3" spans="1:26" x14ac:dyDescent="0.3">
      <c r="A3">
        <v>1</v>
      </c>
      <c r="B3">
        <v>105</v>
      </c>
      <c r="C3" t="s">
        <v>26</v>
      </c>
      <c r="D3">
        <v>3.0867</v>
      </c>
      <c r="E3">
        <v>32.4</v>
      </c>
      <c r="F3">
        <v>22.53</v>
      </c>
      <c r="G3">
        <v>7.51</v>
      </c>
      <c r="H3">
        <v>0.11</v>
      </c>
      <c r="I3">
        <v>180</v>
      </c>
      <c r="J3">
        <v>204.39</v>
      </c>
      <c r="K3">
        <v>55.27</v>
      </c>
      <c r="L3">
        <v>1.25</v>
      </c>
      <c r="M3">
        <v>178</v>
      </c>
      <c r="N3">
        <v>42.87</v>
      </c>
      <c r="O3">
        <v>25442.42</v>
      </c>
      <c r="P3">
        <v>310.14999999999998</v>
      </c>
      <c r="Q3">
        <v>2925.07</v>
      </c>
      <c r="R3">
        <v>232.37</v>
      </c>
      <c r="S3">
        <v>60.56</v>
      </c>
      <c r="T3">
        <v>85288.95</v>
      </c>
      <c r="U3">
        <v>0.26</v>
      </c>
      <c r="V3">
        <v>0.76</v>
      </c>
      <c r="W3">
        <v>0.45</v>
      </c>
      <c r="X3">
        <v>5.25</v>
      </c>
      <c r="Y3">
        <v>1</v>
      </c>
      <c r="Z3">
        <v>10</v>
      </c>
    </row>
    <row r="4" spans="1:26" x14ac:dyDescent="0.3">
      <c r="A4">
        <v>2</v>
      </c>
      <c r="B4">
        <v>105</v>
      </c>
      <c r="C4" t="s">
        <v>26</v>
      </c>
      <c r="D4">
        <v>3.3732000000000002</v>
      </c>
      <c r="E4">
        <v>29.65</v>
      </c>
      <c r="F4">
        <v>21.36</v>
      </c>
      <c r="G4">
        <v>9.09</v>
      </c>
      <c r="H4">
        <v>0.13</v>
      </c>
      <c r="I4">
        <v>141</v>
      </c>
      <c r="J4">
        <v>204.79</v>
      </c>
      <c r="K4">
        <v>55.27</v>
      </c>
      <c r="L4">
        <v>1.5</v>
      </c>
      <c r="M4">
        <v>139</v>
      </c>
      <c r="N4">
        <v>43.02</v>
      </c>
      <c r="O4">
        <v>25491.3</v>
      </c>
      <c r="P4">
        <v>290.27</v>
      </c>
      <c r="Q4">
        <v>2925.05</v>
      </c>
      <c r="R4">
        <v>194.04</v>
      </c>
      <c r="S4">
        <v>60.56</v>
      </c>
      <c r="T4">
        <v>66317.58</v>
      </c>
      <c r="U4">
        <v>0.31</v>
      </c>
      <c r="V4">
        <v>0.81</v>
      </c>
      <c r="W4">
        <v>0.39</v>
      </c>
      <c r="X4">
        <v>4.08</v>
      </c>
      <c r="Y4">
        <v>1</v>
      </c>
      <c r="Z4">
        <v>10</v>
      </c>
    </row>
    <row r="5" spans="1:26" x14ac:dyDescent="0.3">
      <c r="A5">
        <v>3</v>
      </c>
      <c r="B5">
        <v>105</v>
      </c>
      <c r="C5" t="s">
        <v>26</v>
      </c>
      <c r="D5">
        <v>3.5960999999999999</v>
      </c>
      <c r="E5">
        <v>27.81</v>
      </c>
      <c r="F5">
        <v>20.58</v>
      </c>
      <c r="G5">
        <v>10.74</v>
      </c>
      <c r="H5">
        <v>0.15</v>
      </c>
      <c r="I5">
        <v>115</v>
      </c>
      <c r="J5">
        <v>205.18</v>
      </c>
      <c r="K5">
        <v>55.27</v>
      </c>
      <c r="L5">
        <v>1.75</v>
      </c>
      <c r="M5">
        <v>113</v>
      </c>
      <c r="N5">
        <v>43.16</v>
      </c>
      <c r="O5">
        <v>25540.22</v>
      </c>
      <c r="P5">
        <v>276.02999999999997</v>
      </c>
      <c r="Q5">
        <v>2924.8</v>
      </c>
      <c r="R5">
        <v>168.28</v>
      </c>
      <c r="S5">
        <v>60.56</v>
      </c>
      <c r="T5">
        <v>53572.34</v>
      </c>
      <c r="U5">
        <v>0.36</v>
      </c>
      <c r="V5">
        <v>0.84</v>
      </c>
      <c r="W5">
        <v>0.35</v>
      </c>
      <c r="X5">
        <v>3.3</v>
      </c>
      <c r="Y5">
        <v>1</v>
      </c>
      <c r="Z5">
        <v>10</v>
      </c>
    </row>
    <row r="6" spans="1:26" x14ac:dyDescent="0.3">
      <c r="A6">
        <v>4</v>
      </c>
      <c r="B6">
        <v>105</v>
      </c>
      <c r="C6" t="s">
        <v>26</v>
      </c>
      <c r="D6">
        <v>3.7616000000000001</v>
      </c>
      <c r="E6">
        <v>26.58</v>
      </c>
      <c r="F6">
        <v>20.09</v>
      </c>
      <c r="G6">
        <v>12.42</v>
      </c>
      <c r="H6">
        <v>0.17</v>
      </c>
      <c r="I6">
        <v>97</v>
      </c>
      <c r="J6">
        <v>205.58</v>
      </c>
      <c r="K6">
        <v>55.27</v>
      </c>
      <c r="L6">
        <v>2</v>
      </c>
      <c r="M6">
        <v>95</v>
      </c>
      <c r="N6">
        <v>43.31</v>
      </c>
      <c r="O6">
        <v>25589.200000000001</v>
      </c>
      <c r="P6">
        <v>265.95</v>
      </c>
      <c r="Q6">
        <v>2924.56</v>
      </c>
      <c r="R6">
        <v>152.19</v>
      </c>
      <c r="S6">
        <v>60.56</v>
      </c>
      <c r="T6">
        <v>45613.29</v>
      </c>
      <c r="U6">
        <v>0.4</v>
      </c>
      <c r="V6">
        <v>0.86</v>
      </c>
      <c r="W6">
        <v>0.32</v>
      </c>
      <c r="X6">
        <v>2.81</v>
      </c>
      <c r="Y6">
        <v>1</v>
      </c>
      <c r="Z6">
        <v>10</v>
      </c>
    </row>
    <row r="7" spans="1:26" x14ac:dyDescent="0.3">
      <c r="A7">
        <v>5</v>
      </c>
      <c r="B7">
        <v>105</v>
      </c>
      <c r="C7" t="s">
        <v>26</v>
      </c>
      <c r="D7">
        <v>3.9133</v>
      </c>
      <c r="E7">
        <v>25.55</v>
      </c>
      <c r="F7">
        <v>19.62</v>
      </c>
      <c r="G7">
        <v>14.19</v>
      </c>
      <c r="H7">
        <v>0.19</v>
      </c>
      <c r="I7">
        <v>83</v>
      </c>
      <c r="J7">
        <v>205.98</v>
      </c>
      <c r="K7">
        <v>55.27</v>
      </c>
      <c r="L7">
        <v>2.25</v>
      </c>
      <c r="M7">
        <v>81</v>
      </c>
      <c r="N7">
        <v>43.46</v>
      </c>
      <c r="O7">
        <v>25638.22</v>
      </c>
      <c r="P7">
        <v>255.92</v>
      </c>
      <c r="Q7">
        <v>2924.6</v>
      </c>
      <c r="R7">
        <v>137.1</v>
      </c>
      <c r="S7">
        <v>60.56</v>
      </c>
      <c r="T7">
        <v>38139.360000000001</v>
      </c>
      <c r="U7">
        <v>0.44</v>
      </c>
      <c r="V7">
        <v>0.88</v>
      </c>
      <c r="W7">
        <v>0.3</v>
      </c>
      <c r="X7">
        <v>2.35</v>
      </c>
      <c r="Y7">
        <v>1</v>
      </c>
      <c r="Z7">
        <v>10</v>
      </c>
    </row>
    <row r="8" spans="1:26" x14ac:dyDescent="0.3">
      <c r="A8">
        <v>6</v>
      </c>
      <c r="B8">
        <v>105</v>
      </c>
      <c r="C8" t="s">
        <v>26</v>
      </c>
      <c r="D8">
        <v>4.0231000000000003</v>
      </c>
      <c r="E8">
        <v>24.86</v>
      </c>
      <c r="F8">
        <v>19.329999999999998</v>
      </c>
      <c r="G8">
        <v>15.89</v>
      </c>
      <c r="H8">
        <v>0.22</v>
      </c>
      <c r="I8">
        <v>73</v>
      </c>
      <c r="J8">
        <v>206.38</v>
      </c>
      <c r="K8">
        <v>55.27</v>
      </c>
      <c r="L8">
        <v>2.5</v>
      </c>
      <c r="M8">
        <v>71</v>
      </c>
      <c r="N8">
        <v>43.6</v>
      </c>
      <c r="O8">
        <v>25687.3</v>
      </c>
      <c r="P8">
        <v>248.61</v>
      </c>
      <c r="Q8">
        <v>2924.63</v>
      </c>
      <c r="R8">
        <v>127.4</v>
      </c>
      <c r="S8">
        <v>60.56</v>
      </c>
      <c r="T8">
        <v>33338.449999999997</v>
      </c>
      <c r="U8">
        <v>0.48</v>
      </c>
      <c r="V8">
        <v>0.89</v>
      </c>
      <c r="W8">
        <v>0.28000000000000003</v>
      </c>
      <c r="X8">
        <v>2.0499999999999998</v>
      </c>
      <c r="Y8">
        <v>1</v>
      </c>
      <c r="Z8">
        <v>10</v>
      </c>
    </row>
    <row r="9" spans="1:26" x14ac:dyDescent="0.3">
      <c r="A9">
        <v>7</v>
      </c>
      <c r="B9">
        <v>105</v>
      </c>
      <c r="C9" t="s">
        <v>26</v>
      </c>
      <c r="D9">
        <v>4.1311</v>
      </c>
      <c r="E9">
        <v>24.21</v>
      </c>
      <c r="F9">
        <v>19.05</v>
      </c>
      <c r="G9">
        <v>17.86</v>
      </c>
      <c r="H9">
        <v>0.24</v>
      </c>
      <c r="I9">
        <v>64</v>
      </c>
      <c r="J9">
        <v>206.78</v>
      </c>
      <c r="K9">
        <v>55.27</v>
      </c>
      <c r="L9">
        <v>2.75</v>
      </c>
      <c r="M9">
        <v>62</v>
      </c>
      <c r="N9">
        <v>43.75</v>
      </c>
      <c r="O9">
        <v>25736.42</v>
      </c>
      <c r="P9">
        <v>241.25</v>
      </c>
      <c r="Q9">
        <v>2924.79</v>
      </c>
      <c r="R9">
        <v>118.11</v>
      </c>
      <c r="S9">
        <v>60.56</v>
      </c>
      <c r="T9">
        <v>28739.32</v>
      </c>
      <c r="U9">
        <v>0.51</v>
      </c>
      <c r="V9">
        <v>0.9</v>
      </c>
      <c r="W9">
        <v>0.27</v>
      </c>
      <c r="X9">
        <v>1.77</v>
      </c>
      <c r="Y9">
        <v>1</v>
      </c>
      <c r="Z9">
        <v>10</v>
      </c>
    </row>
    <row r="10" spans="1:26" x14ac:dyDescent="0.3">
      <c r="A10">
        <v>8</v>
      </c>
      <c r="B10">
        <v>105</v>
      </c>
      <c r="C10" t="s">
        <v>26</v>
      </c>
      <c r="D10">
        <v>4.226</v>
      </c>
      <c r="E10">
        <v>23.66</v>
      </c>
      <c r="F10">
        <v>18.79</v>
      </c>
      <c r="G10">
        <v>19.78</v>
      </c>
      <c r="H10">
        <v>0.26</v>
      </c>
      <c r="I10">
        <v>57</v>
      </c>
      <c r="J10">
        <v>207.17</v>
      </c>
      <c r="K10">
        <v>55.27</v>
      </c>
      <c r="L10">
        <v>3</v>
      </c>
      <c r="M10">
        <v>55</v>
      </c>
      <c r="N10">
        <v>43.9</v>
      </c>
      <c r="O10">
        <v>25785.599999999999</v>
      </c>
      <c r="P10">
        <v>233.93</v>
      </c>
      <c r="Q10">
        <v>2924.58</v>
      </c>
      <c r="R10">
        <v>109.42</v>
      </c>
      <c r="S10">
        <v>60.56</v>
      </c>
      <c r="T10">
        <v>24430.240000000002</v>
      </c>
      <c r="U10">
        <v>0.55000000000000004</v>
      </c>
      <c r="V10">
        <v>0.92</v>
      </c>
      <c r="W10">
        <v>0.26</v>
      </c>
      <c r="X10">
        <v>1.51</v>
      </c>
      <c r="Y10">
        <v>1</v>
      </c>
      <c r="Z10">
        <v>10</v>
      </c>
    </row>
    <row r="11" spans="1:26" x14ac:dyDescent="0.3">
      <c r="A11">
        <v>9</v>
      </c>
      <c r="B11">
        <v>105</v>
      </c>
      <c r="C11" t="s">
        <v>26</v>
      </c>
      <c r="D11">
        <v>4.2900999999999998</v>
      </c>
      <c r="E11">
        <v>23.31</v>
      </c>
      <c r="F11">
        <v>18.64</v>
      </c>
      <c r="G11">
        <v>21.5</v>
      </c>
      <c r="H11">
        <v>0.28000000000000003</v>
      </c>
      <c r="I11">
        <v>52</v>
      </c>
      <c r="J11">
        <v>207.57</v>
      </c>
      <c r="K11">
        <v>55.27</v>
      </c>
      <c r="L11">
        <v>3.25</v>
      </c>
      <c r="M11">
        <v>50</v>
      </c>
      <c r="N11">
        <v>44.05</v>
      </c>
      <c r="O11">
        <v>25834.83</v>
      </c>
      <c r="P11">
        <v>227.98</v>
      </c>
      <c r="Q11">
        <v>2924.55</v>
      </c>
      <c r="R11">
        <v>105.39</v>
      </c>
      <c r="S11">
        <v>60.56</v>
      </c>
      <c r="T11">
        <v>22440.93</v>
      </c>
      <c r="U11">
        <v>0.56999999999999995</v>
      </c>
      <c r="V11">
        <v>0.92</v>
      </c>
      <c r="W11">
        <v>0.22</v>
      </c>
      <c r="X11">
        <v>1.36</v>
      </c>
      <c r="Y11">
        <v>1</v>
      </c>
      <c r="Z11">
        <v>10</v>
      </c>
    </row>
    <row r="12" spans="1:26" x14ac:dyDescent="0.3">
      <c r="A12">
        <v>10</v>
      </c>
      <c r="B12">
        <v>105</v>
      </c>
      <c r="C12" t="s">
        <v>26</v>
      </c>
      <c r="D12">
        <v>4.2977999999999996</v>
      </c>
      <c r="E12">
        <v>23.27</v>
      </c>
      <c r="F12">
        <v>18.760000000000002</v>
      </c>
      <c r="G12">
        <v>23.45</v>
      </c>
      <c r="H12">
        <v>0.3</v>
      </c>
      <c r="I12">
        <v>48</v>
      </c>
      <c r="J12">
        <v>207.97</v>
      </c>
      <c r="K12">
        <v>55.27</v>
      </c>
      <c r="L12">
        <v>3.5</v>
      </c>
      <c r="M12">
        <v>46</v>
      </c>
      <c r="N12">
        <v>44.2</v>
      </c>
      <c r="O12">
        <v>25884.1</v>
      </c>
      <c r="P12">
        <v>226.37</v>
      </c>
      <c r="Q12">
        <v>2924.53</v>
      </c>
      <c r="R12">
        <v>109.27</v>
      </c>
      <c r="S12">
        <v>60.56</v>
      </c>
      <c r="T12">
        <v>24400.25</v>
      </c>
      <c r="U12">
        <v>0.55000000000000004</v>
      </c>
      <c r="V12">
        <v>0.92</v>
      </c>
      <c r="W12">
        <v>0.24</v>
      </c>
      <c r="X12">
        <v>1.48</v>
      </c>
      <c r="Y12">
        <v>1</v>
      </c>
      <c r="Z12">
        <v>10</v>
      </c>
    </row>
    <row r="13" spans="1:26" x14ac:dyDescent="0.3">
      <c r="A13">
        <v>11</v>
      </c>
      <c r="B13">
        <v>105</v>
      </c>
      <c r="C13" t="s">
        <v>26</v>
      </c>
      <c r="D13">
        <v>4.3826000000000001</v>
      </c>
      <c r="E13">
        <v>22.82</v>
      </c>
      <c r="F13">
        <v>18.510000000000002</v>
      </c>
      <c r="G13">
        <v>25.83</v>
      </c>
      <c r="H13">
        <v>0.32</v>
      </c>
      <c r="I13">
        <v>43</v>
      </c>
      <c r="J13">
        <v>208.37</v>
      </c>
      <c r="K13">
        <v>55.27</v>
      </c>
      <c r="L13">
        <v>3.75</v>
      </c>
      <c r="M13">
        <v>41</v>
      </c>
      <c r="N13">
        <v>44.35</v>
      </c>
      <c r="O13">
        <v>25933.43</v>
      </c>
      <c r="P13">
        <v>218.81</v>
      </c>
      <c r="Q13">
        <v>2924.42</v>
      </c>
      <c r="R13">
        <v>100.88</v>
      </c>
      <c r="S13">
        <v>60.56</v>
      </c>
      <c r="T13">
        <v>20230.53</v>
      </c>
      <c r="U13">
        <v>0.6</v>
      </c>
      <c r="V13">
        <v>0.93</v>
      </c>
      <c r="W13">
        <v>0.23</v>
      </c>
      <c r="X13">
        <v>1.23</v>
      </c>
      <c r="Y13">
        <v>1</v>
      </c>
      <c r="Z13">
        <v>10</v>
      </c>
    </row>
    <row r="14" spans="1:26" x14ac:dyDescent="0.3">
      <c r="A14">
        <v>12</v>
      </c>
      <c r="B14">
        <v>105</v>
      </c>
      <c r="C14" t="s">
        <v>26</v>
      </c>
      <c r="D14">
        <v>4.4241000000000001</v>
      </c>
      <c r="E14">
        <v>22.6</v>
      </c>
      <c r="F14">
        <v>18.420000000000002</v>
      </c>
      <c r="G14">
        <v>27.62</v>
      </c>
      <c r="H14">
        <v>0.34</v>
      </c>
      <c r="I14">
        <v>40</v>
      </c>
      <c r="J14">
        <v>208.77</v>
      </c>
      <c r="K14">
        <v>55.27</v>
      </c>
      <c r="L14">
        <v>4</v>
      </c>
      <c r="M14">
        <v>38</v>
      </c>
      <c r="N14">
        <v>44.5</v>
      </c>
      <c r="O14">
        <v>25982.82</v>
      </c>
      <c r="P14">
        <v>213.12</v>
      </c>
      <c r="Q14">
        <v>2924.46</v>
      </c>
      <c r="R14">
        <v>97.95</v>
      </c>
      <c r="S14">
        <v>60.56</v>
      </c>
      <c r="T14">
        <v>18780.990000000002</v>
      </c>
      <c r="U14">
        <v>0.62</v>
      </c>
      <c r="V14">
        <v>0.93</v>
      </c>
      <c r="W14">
        <v>0.23</v>
      </c>
      <c r="X14">
        <v>1.1399999999999999</v>
      </c>
      <c r="Y14">
        <v>1</v>
      </c>
      <c r="Z14">
        <v>10</v>
      </c>
    </row>
    <row r="15" spans="1:26" x14ac:dyDescent="0.3">
      <c r="A15">
        <v>13</v>
      </c>
      <c r="B15">
        <v>105</v>
      </c>
      <c r="C15" t="s">
        <v>26</v>
      </c>
      <c r="D15">
        <v>4.4828999999999999</v>
      </c>
      <c r="E15">
        <v>22.31</v>
      </c>
      <c r="F15">
        <v>18.28</v>
      </c>
      <c r="G15">
        <v>30.47</v>
      </c>
      <c r="H15">
        <v>0.36</v>
      </c>
      <c r="I15">
        <v>36</v>
      </c>
      <c r="J15">
        <v>209.17</v>
      </c>
      <c r="K15">
        <v>55.27</v>
      </c>
      <c r="L15">
        <v>4.25</v>
      </c>
      <c r="M15">
        <v>34</v>
      </c>
      <c r="N15">
        <v>44.65</v>
      </c>
      <c r="O15">
        <v>26032.25</v>
      </c>
      <c r="P15">
        <v>207.47</v>
      </c>
      <c r="Q15">
        <v>2924.65</v>
      </c>
      <c r="R15">
        <v>93.39</v>
      </c>
      <c r="S15">
        <v>60.56</v>
      </c>
      <c r="T15">
        <v>16518.830000000002</v>
      </c>
      <c r="U15">
        <v>0.65</v>
      </c>
      <c r="V15">
        <v>0.94</v>
      </c>
      <c r="W15">
        <v>0.22</v>
      </c>
      <c r="X15">
        <v>1</v>
      </c>
      <c r="Y15">
        <v>1</v>
      </c>
      <c r="Z15">
        <v>10</v>
      </c>
    </row>
    <row r="16" spans="1:26" x14ac:dyDescent="0.3">
      <c r="A16">
        <v>14</v>
      </c>
      <c r="B16">
        <v>105</v>
      </c>
      <c r="C16" t="s">
        <v>26</v>
      </c>
      <c r="D16">
        <v>4.5124000000000004</v>
      </c>
      <c r="E16">
        <v>22.16</v>
      </c>
      <c r="F16">
        <v>18.22</v>
      </c>
      <c r="G16">
        <v>32.15</v>
      </c>
      <c r="H16">
        <v>0.38</v>
      </c>
      <c r="I16">
        <v>34</v>
      </c>
      <c r="J16">
        <v>209.58</v>
      </c>
      <c r="K16">
        <v>55.27</v>
      </c>
      <c r="L16">
        <v>4.5</v>
      </c>
      <c r="M16">
        <v>32</v>
      </c>
      <c r="N16">
        <v>44.8</v>
      </c>
      <c r="O16">
        <v>26081.73</v>
      </c>
      <c r="P16">
        <v>201.78</v>
      </c>
      <c r="Q16">
        <v>2924.56</v>
      </c>
      <c r="R16">
        <v>91.22</v>
      </c>
      <c r="S16">
        <v>60.56</v>
      </c>
      <c r="T16">
        <v>15442.76</v>
      </c>
      <c r="U16">
        <v>0.66</v>
      </c>
      <c r="V16">
        <v>0.94</v>
      </c>
      <c r="W16">
        <v>0.22</v>
      </c>
      <c r="X16">
        <v>0.94</v>
      </c>
      <c r="Y16">
        <v>1</v>
      </c>
      <c r="Z16">
        <v>10</v>
      </c>
    </row>
    <row r="17" spans="1:26" x14ac:dyDescent="0.3">
      <c r="A17">
        <v>15</v>
      </c>
      <c r="B17">
        <v>105</v>
      </c>
      <c r="C17" t="s">
        <v>26</v>
      </c>
      <c r="D17">
        <v>4.5548000000000002</v>
      </c>
      <c r="E17">
        <v>21.95</v>
      </c>
      <c r="F17">
        <v>18.13</v>
      </c>
      <c r="G17">
        <v>35.1</v>
      </c>
      <c r="H17">
        <v>0.4</v>
      </c>
      <c r="I17">
        <v>31</v>
      </c>
      <c r="J17">
        <v>209.98</v>
      </c>
      <c r="K17">
        <v>55.27</v>
      </c>
      <c r="L17">
        <v>4.75</v>
      </c>
      <c r="M17">
        <v>24</v>
      </c>
      <c r="N17">
        <v>44.95</v>
      </c>
      <c r="O17">
        <v>26131.27</v>
      </c>
      <c r="P17">
        <v>196.14</v>
      </c>
      <c r="Q17">
        <v>2924.57</v>
      </c>
      <c r="R17">
        <v>88.17</v>
      </c>
      <c r="S17">
        <v>60.56</v>
      </c>
      <c r="T17">
        <v>13936.26</v>
      </c>
      <c r="U17">
        <v>0.69</v>
      </c>
      <c r="V17">
        <v>0.95</v>
      </c>
      <c r="W17">
        <v>0.22</v>
      </c>
      <c r="X17">
        <v>0.85</v>
      </c>
      <c r="Y17">
        <v>1</v>
      </c>
      <c r="Z17">
        <v>10</v>
      </c>
    </row>
    <row r="18" spans="1:26" x14ac:dyDescent="0.3">
      <c r="A18">
        <v>16</v>
      </c>
      <c r="B18">
        <v>105</v>
      </c>
      <c r="C18" t="s">
        <v>26</v>
      </c>
      <c r="D18">
        <v>4.5609999999999999</v>
      </c>
      <c r="E18">
        <v>21.92</v>
      </c>
      <c r="F18">
        <v>18.14</v>
      </c>
      <c r="G18">
        <v>36.29</v>
      </c>
      <c r="H18">
        <v>0.42</v>
      </c>
      <c r="I18">
        <v>30</v>
      </c>
      <c r="J18">
        <v>210.38</v>
      </c>
      <c r="K18">
        <v>55.27</v>
      </c>
      <c r="L18">
        <v>5</v>
      </c>
      <c r="M18">
        <v>10</v>
      </c>
      <c r="N18">
        <v>45.11</v>
      </c>
      <c r="O18">
        <v>26180.86</v>
      </c>
      <c r="P18">
        <v>194.3</v>
      </c>
      <c r="Q18">
        <v>2924.63</v>
      </c>
      <c r="R18">
        <v>88.07</v>
      </c>
      <c r="S18">
        <v>60.56</v>
      </c>
      <c r="T18">
        <v>13891.59</v>
      </c>
      <c r="U18">
        <v>0.69</v>
      </c>
      <c r="V18">
        <v>0.95</v>
      </c>
      <c r="W18">
        <v>0.24</v>
      </c>
      <c r="X18">
        <v>0.87</v>
      </c>
      <c r="Y18">
        <v>1</v>
      </c>
      <c r="Z18">
        <v>10</v>
      </c>
    </row>
    <row r="19" spans="1:26" x14ac:dyDescent="0.3">
      <c r="A19">
        <v>17</v>
      </c>
      <c r="B19">
        <v>105</v>
      </c>
      <c r="C19" t="s">
        <v>26</v>
      </c>
      <c r="D19">
        <v>4.5739999999999998</v>
      </c>
      <c r="E19">
        <v>21.86</v>
      </c>
      <c r="F19">
        <v>18.12</v>
      </c>
      <c r="G19">
        <v>37.49</v>
      </c>
      <c r="H19">
        <v>0.44</v>
      </c>
      <c r="I19">
        <v>29</v>
      </c>
      <c r="J19">
        <v>210.78</v>
      </c>
      <c r="K19">
        <v>55.27</v>
      </c>
      <c r="L19">
        <v>5.25</v>
      </c>
      <c r="M19">
        <v>2</v>
      </c>
      <c r="N19">
        <v>45.26</v>
      </c>
      <c r="O19">
        <v>26230.5</v>
      </c>
      <c r="P19">
        <v>192.89</v>
      </c>
      <c r="Q19">
        <v>2924.51</v>
      </c>
      <c r="R19">
        <v>87.13</v>
      </c>
      <c r="S19">
        <v>60.56</v>
      </c>
      <c r="T19">
        <v>13423.58</v>
      </c>
      <c r="U19">
        <v>0.7</v>
      </c>
      <c r="V19">
        <v>0.95</v>
      </c>
      <c r="W19">
        <v>0.24</v>
      </c>
      <c r="X19">
        <v>0.84</v>
      </c>
      <c r="Y19">
        <v>1</v>
      </c>
      <c r="Z19">
        <v>10</v>
      </c>
    </row>
    <row r="20" spans="1:26" x14ac:dyDescent="0.3">
      <c r="A20">
        <v>18</v>
      </c>
      <c r="B20">
        <v>105</v>
      </c>
      <c r="C20" t="s">
        <v>26</v>
      </c>
      <c r="D20">
        <v>4.5682</v>
      </c>
      <c r="E20">
        <v>21.89</v>
      </c>
      <c r="F20">
        <v>18.149999999999999</v>
      </c>
      <c r="G20">
        <v>37.549999999999997</v>
      </c>
      <c r="H20">
        <v>0.46</v>
      </c>
      <c r="I20">
        <v>29</v>
      </c>
      <c r="J20">
        <v>211.18</v>
      </c>
      <c r="K20">
        <v>55.27</v>
      </c>
      <c r="L20">
        <v>5.5</v>
      </c>
      <c r="M20">
        <v>1</v>
      </c>
      <c r="N20">
        <v>45.41</v>
      </c>
      <c r="O20">
        <v>26280.2</v>
      </c>
      <c r="P20">
        <v>193.23</v>
      </c>
      <c r="Q20">
        <v>2924.52</v>
      </c>
      <c r="R20">
        <v>88.12</v>
      </c>
      <c r="S20">
        <v>60.56</v>
      </c>
      <c r="T20">
        <v>13922.21</v>
      </c>
      <c r="U20">
        <v>0.69</v>
      </c>
      <c r="V20">
        <v>0.95</v>
      </c>
      <c r="W20">
        <v>0.24</v>
      </c>
      <c r="X20">
        <v>0.87</v>
      </c>
      <c r="Y20">
        <v>1</v>
      </c>
      <c r="Z20">
        <v>10</v>
      </c>
    </row>
    <row r="21" spans="1:26" x14ac:dyDescent="0.3">
      <c r="A21">
        <v>19</v>
      </c>
      <c r="B21">
        <v>105</v>
      </c>
      <c r="C21" t="s">
        <v>26</v>
      </c>
      <c r="D21">
        <v>4.5678999999999998</v>
      </c>
      <c r="E21">
        <v>21.89</v>
      </c>
      <c r="F21">
        <v>18.149999999999999</v>
      </c>
      <c r="G21">
        <v>37.549999999999997</v>
      </c>
      <c r="H21">
        <v>0.48</v>
      </c>
      <c r="I21">
        <v>29</v>
      </c>
      <c r="J21">
        <v>211.59</v>
      </c>
      <c r="K21">
        <v>55.27</v>
      </c>
      <c r="L21">
        <v>5.75</v>
      </c>
      <c r="M21">
        <v>0</v>
      </c>
      <c r="N21">
        <v>45.57</v>
      </c>
      <c r="O21">
        <v>26329.94</v>
      </c>
      <c r="P21">
        <v>193.55</v>
      </c>
      <c r="Q21">
        <v>2924.74</v>
      </c>
      <c r="R21">
        <v>87.97</v>
      </c>
      <c r="S21">
        <v>60.56</v>
      </c>
      <c r="T21">
        <v>13843.3</v>
      </c>
      <c r="U21">
        <v>0.69</v>
      </c>
      <c r="V21">
        <v>0.95</v>
      </c>
      <c r="W21">
        <v>0.25</v>
      </c>
      <c r="X21">
        <v>0.87</v>
      </c>
      <c r="Y21">
        <v>1</v>
      </c>
      <c r="Z2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3.6147</v>
      </c>
      <c r="E2">
        <v>27.66</v>
      </c>
      <c r="F2">
        <v>21.67</v>
      </c>
      <c r="G2">
        <v>8.61</v>
      </c>
      <c r="H2">
        <v>0.14000000000000001</v>
      </c>
      <c r="I2">
        <v>151</v>
      </c>
      <c r="J2">
        <v>124.63</v>
      </c>
      <c r="K2">
        <v>45</v>
      </c>
      <c r="L2">
        <v>1</v>
      </c>
      <c r="M2">
        <v>149</v>
      </c>
      <c r="N2">
        <v>18.64</v>
      </c>
      <c r="O2">
        <v>15605.44</v>
      </c>
      <c r="P2">
        <v>208.16</v>
      </c>
      <c r="Q2">
        <v>2924.83</v>
      </c>
      <c r="R2">
        <v>204.68</v>
      </c>
      <c r="S2">
        <v>60.56</v>
      </c>
      <c r="T2">
        <v>71589.42</v>
      </c>
      <c r="U2">
        <v>0.3</v>
      </c>
      <c r="V2">
        <v>0.79</v>
      </c>
      <c r="W2">
        <v>0.39</v>
      </c>
      <c r="X2">
        <v>4.3899999999999997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3.9432999999999998</v>
      </c>
      <c r="E3">
        <v>25.36</v>
      </c>
      <c r="F3">
        <v>20.420000000000002</v>
      </c>
      <c r="G3">
        <v>11.14</v>
      </c>
      <c r="H3">
        <v>0.18</v>
      </c>
      <c r="I3">
        <v>110</v>
      </c>
      <c r="J3">
        <v>124.96</v>
      </c>
      <c r="K3">
        <v>45</v>
      </c>
      <c r="L3">
        <v>1.25</v>
      </c>
      <c r="M3">
        <v>108</v>
      </c>
      <c r="N3">
        <v>18.71</v>
      </c>
      <c r="O3">
        <v>15645.96</v>
      </c>
      <c r="P3">
        <v>189.35</v>
      </c>
      <c r="Q3">
        <v>2924.94</v>
      </c>
      <c r="R3">
        <v>163.01</v>
      </c>
      <c r="S3">
        <v>60.56</v>
      </c>
      <c r="T3">
        <v>50961.11</v>
      </c>
      <c r="U3">
        <v>0.37</v>
      </c>
      <c r="V3">
        <v>0.84</v>
      </c>
      <c r="W3">
        <v>0.34</v>
      </c>
      <c r="X3">
        <v>3.14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4.1585000000000001</v>
      </c>
      <c r="E4">
        <v>24.05</v>
      </c>
      <c r="F4">
        <v>19.72</v>
      </c>
      <c r="G4">
        <v>13.76</v>
      </c>
      <c r="H4">
        <v>0.21</v>
      </c>
      <c r="I4">
        <v>86</v>
      </c>
      <c r="J4">
        <v>125.29</v>
      </c>
      <c r="K4">
        <v>45</v>
      </c>
      <c r="L4">
        <v>1.5</v>
      </c>
      <c r="M4">
        <v>84</v>
      </c>
      <c r="N4">
        <v>18.79</v>
      </c>
      <c r="O4">
        <v>15686.51</v>
      </c>
      <c r="P4">
        <v>176.03</v>
      </c>
      <c r="Q4">
        <v>2924.7</v>
      </c>
      <c r="R4">
        <v>140.04</v>
      </c>
      <c r="S4">
        <v>60.56</v>
      </c>
      <c r="T4">
        <v>39593.25</v>
      </c>
      <c r="U4">
        <v>0.43</v>
      </c>
      <c r="V4">
        <v>0.87</v>
      </c>
      <c r="W4">
        <v>0.3</v>
      </c>
      <c r="X4">
        <v>2.44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4.3311999999999999</v>
      </c>
      <c r="E5">
        <v>23.09</v>
      </c>
      <c r="F5">
        <v>19.190000000000001</v>
      </c>
      <c r="G5">
        <v>16.690000000000001</v>
      </c>
      <c r="H5">
        <v>0.25</v>
      </c>
      <c r="I5">
        <v>69</v>
      </c>
      <c r="J5">
        <v>125.62</v>
      </c>
      <c r="K5">
        <v>45</v>
      </c>
      <c r="L5">
        <v>1.75</v>
      </c>
      <c r="M5">
        <v>67</v>
      </c>
      <c r="N5">
        <v>18.87</v>
      </c>
      <c r="O5">
        <v>15727.09</v>
      </c>
      <c r="P5">
        <v>164.21</v>
      </c>
      <c r="Q5">
        <v>2924.71</v>
      </c>
      <c r="R5">
        <v>122.92</v>
      </c>
      <c r="S5">
        <v>60.56</v>
      </c>
      <c r="T5">
        <v>31120.78</v>
      </c>
      <c r="U5">
        <v>0.49</v>
      </c>
      <c r="V5">
        <v>0.9</v>
      </c>
      <c r="W5">
        <v>0.28000000000000003</v>
      </c>
      <c r="X5">
        <v>1.91</v>
      </c>
      <c r="Y5">
        <v>1</v>
      </c>
      <c r="Z5">
        <v>10</v>
      </c>
    </row>
    <row r="6" spans="1:26" x14ac:dyDescent="0.3">
      <c r="A6">
        <v>4</v>
      </c>
      <c r="B6">
        <v>60</v>
      </c>
      <c r="C6" t="s">
        <v>26</v>
      </c>
      <c r="D6">
        <v>4.4946999999999999</v>
      </c>
      <c r="E6">
        <v>22.25</v>
      </c>
      <c r="F6">
        <v>18.690000000000001</v>
      </c>
      <c r="G6">
        <v>20.02</v>
      </c>
      <c r="H6">
        <v>0.28000000000000003</v>
      </c>
      <c r="I6">
        <v>56</v>
      </c>
      <c r="J6">
        <v>125.95</v>
      </c>
      <c r="K6">
        <v>45</v>
      </c>
      <c r="L6">
        <v>2</v>
      </c>
      <c r="M6">
        <v>48</v>
      </c>
      <c r="N6">
        <v>18.95</v>
      </c>
      <c r="O6">
        <v>15767.7</v>
      </c>
      <c r="P6">
        <v>151.44</v>
      </c>
      <c r="Q6">
        <v>2924.58</v>
      </c>
      <c r="R6">
        <v>105.69</v>
      </c>
      <c r="S6">
        <v>60.56</v>
      </c>
      <c r="T6">
        <v>22569.599999999999</v>
      </c>
      <c r="U6">
        <v>0.56999999999999995</v>
      </c>
      <c r="V6">
        <v>0.92</v>
      </c>
      <c r="W6">
        <v>0.26</v>
      </c>
      <c r="X6">
        <v>1.41</v>
      </c>
      <c r="Y6">
        <v>1</v>
      </c>
      <c r="Z6">
        <v>10</v>
      </c>
    </row>
    <row r="7" spans="1:26" x14ac:dyDescent="0.3">
      <c r="A7">
        <v>5</v>
      </c>
      <c r="B7">
        <v>60</v>
      </c>
      <c r="C7" t="s">
        <v>26</v>
      </c>
      <c r="D7">
        <v>4.4749999999999996</v>
      </c>
      <c r="E7">
        <v>22.35</v>
      </c>
      <c r="F7">
        <v>18.91</v>
      </c>
      <c r="G7">
        <v>22.25</v>
      </c>
      <c r="H7">
        <v>0.31</v>
      </c>
      <c r="I7">
        <v>51</v>
      </c>
      <c r="J7">
        <v>126.28</v>
      </c>
      <c r="K7">
        <v>45</v>
      </c>
      <c r="L7">
        <v>2.25</v>
      </c>
      <c r="M7">
        <v>12</v>
      </c>
      <c r="N7">
        <v>19.03</v>
      </c>
      <c r="O7">
        <v>15808.34</v>
      </c>
      <c r="P7">
        <v>149.27000000000001</v>
      </c>
      <c r="Q7">
        <v>2924.81</v>
      </c>
      <c r="R7">
        <v>113.02</v>
      </c>
      <c r="S7">
        <v>60.56</v>
      </c>
      <c r="T7">
        <v>26261.21</v>
      </c>
      <c r="U7">
        <v>0.54</v>
      </c>
      <c r="V7">
        <v>0.91</v>
      </c>
      <c r="W7">
        <v>0.28999999999999998</v>
      </c>
      <c r="X7">
        <v>1.63</v>
      </c>
      <c r="Y7">
        <v>1</v>
      </c>
      <c r="Z7">
        <v>10</v>
      </c>
    </row>
    <row r="8" spans="1:26" x14ac:dyDescent="0.3">
      <c r="A8">
        <v>6</v>
      </c>
      <c r="B8">
        <v>60</v>
      </c>
      <c r="C8" t="s">
        <v>26</v>
      </c>
      <c r="D8">
        <v>4.5346000000000002</v>
      </c>
      <c r="E8">
        <v>22.05</v>
      </c>
      <c r="F8">
        <v>18.64</v>
      </c>
      <c r="G8">
        <v>22.37</v>
      </c>
      <c r="H8">
        <v>0.35</v>
      </c>
      <c r="I8">
        <v>50</v>
      </c>
      <c r="J8">
        <v>126.61</v>
      </c>
      <c r="K8">
        <v>45</v>
      </c>
      <c r="L8">
        <v>2.5</v>
      </c>
      <c r="M8">
        <v>1</v>
      </c>
      <c r="N8">
        <v>19.11</v>
      </c>
      <c r="O8">
        <v>15849</v>
      </c>
      <c r="P8">
        <v>147.06</v>
      </c>
      <c r="Q8">
        <v>2924.7</v>
      </c>
      <c r="R8">
        <v>103.42</v>
      </c>
      <c r="S8">
        <v>60.56</v>
      </c>
      <c r="T8">
        <v>21463.8</v>
      </c>
      <c r="U8">
        <v>0.59</v>
      </c>
      <c r="V8">
        <v>0.92</v>
      </c>
      <c r="W8">
        <v>0.28999999999999998</v>
      </c>
      <c r="X8">
        <v>1.36</v>
      </c>
      <c r="Y8">
        <v>1</v>
      </c>
      <c r="Z8">
        <v>10</v>
      </c>
    </row>
    <row r="9" spans="1:26" x14ac:dyDescent="0.3">
      <c r="A9">
        <v>7</v>
      </c>
      <c r="B9">
        <v>60</v>
      </c>
      <c r="C9" t="s">
        <v>26</v>
      </c>
      <c r="D9">
        <v>4.5339</v>
      </c>
      <c r="E9">
        <v>22.06</v>
      </c>
      <c r="F9">
        <v>18.649999999999999</v>
      </c>
      <c r="G9">
        <v>22.38</v>
      </c>
      <c r="H9">
        <v>0.38</v>
      </c>
      <c r="I9">
        <v>50</v>
      </c>
      <c r="J9">
        <v>126.94</v>
      </c>
      <c r="K9">
        <v>45</v>
      </c>
      <c r="L9">
        <v>2.75</v>
      </c>
      <c r="M9">
        <v>0</v>
      </c>
      <c r="N9">
        <v>19.190000000000001</v>
      </c>
      <c r="O9">
        <v>15889.69</v>
      </c>
      <c r="P9">
        <v>147.44999999999999</v>
      </c>
      <c r="Q9">
        <v>2924.62</v>
      </c>
      <c r="R9">
        <v>103.54</v>
      </c>
      <c r="S9">
        <v>60.56</v>
      </c>
      <c r="T9">
        <v>21526.75</v>
      </c>
      <c r="U9">
        <v>0.57999999999999996</v>
      </c>
      <c r="V9">
        <v>0.92</v>
      </c>
      <c r="W9">
        <v>0.28999999999999998</v>
      </c>
      <c r="X9">
        <v>1.37</v>
      </c>
      <c r="Y9">
        <v>1</v>
      </c>
      <c r="Z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3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135</v>
      </c>
      <c r="C2" t="s">
        <v>26</v>
      </c>
      <c r="D2">
        <v>2.1448</v>
      </c>
      <c r="E2">
        <v>46.62</v>
      </c>
      <c r="F2">
        <v>27.19</v>
      </c>
      <c r="G2">
        <v>4.97</v>
      </c>
      <c r="H2">
        <v>7.0000000000000007E-2</v>
      </c>
      <c r="I2">
        <v>328</v>
      </c>
      <c r="J2">
        <v>263.32</v>
      </c>
      <c r="K2">
        <v>59.89</v>
      </c>
      <c r="L2">
        <v>1</v>
      </c>
      <c r="M2">
        <v>326</v>
      </c>
      <c r="N2">
        <v>67.430000000000007</v>
      </c>
      <c r="O2">
        <v>32710.1</v>
      </c>
      <c r="P2">
        <v>450.92</v>
      </c>
      <c r="Q2">
        <v>2925.89</v>
      </c>
      <c r="R2">
        <v>385.26</v>
      </c>
      <c r="S2">
        <v>60.56</v>
      </c>
      <c r="T2">
        <v>160996.73000000001</v>
      </c>
      <c r="U2">
        <v>0.16</v>
      </c>
      <c r="V2">
        <v>0.63</v>
      </c>
      <c r="W2">
        <v>0.69</v>
      </c>
      <c r="X2">
        <v>9.91</v>
      </c>
      <c r="Y2">
        <v>1</v>
      </c>
      <c r="Z2">
        <v>10</v>
      </c>
    </row>
    <row r="3" spans="1:26" x14ac:dyDescent="0.3">
      <c r="A3">
        <v>1</v>
      </c>
      <c r="B3">
        <v>135</v>
      </c>
      <c r="C3" t="s">
        <v>26</v>
      </c>
      <c r="D3">
        <v>2.5935000000000001</v>
      </c>
      <c r="E3">
        <v>38.56</v>
      </c>
      <c r="F3">
        <v>24.08</v>
      </c>
      <c r="G3">
        <v>6.28</v>
      </c>
      <c r="H3">
        <v>0.08</v>
      </c>
      <c r="I3">
        <v>230</v>
      </c>
      <c r="J3">
        <v>263.79000000000002</v>
      </c>
      <c r="K3">
        <v>59.89</v>
      </c>
      <c r="L3">
        <v>1.25</v>
      </c>
      <c r="M3">
        <v>228</v>
      </c>
      <c r="N3">
        <v>67.650000000000006</v>
      </c>
      <c r="O3">
        <v>32767.75</v>
      </c>
      <c r="P3">
        <v>396.11</v>
      </c>
      <c r="Q3">
        <v>2925.18</v>
      </c>
      <c r="R3">
        <v>283.01</v>
      </c>
      <c r="S3">
        <v>60.56</v>
      </c>
      <c r="T3">
        <v>110359.78</v>
      </c>
      <c r="U3">
        <v>0.21</v>
      </c>
      <c r="V3">
        <v>0.71</v>
      </c>
      <c r="W3">
        <v>0.53</v>
      </c>
      <c r="X3">
        <v>6.79</v>
      </c>
      <c r="Y3">
        <v>1</v>
      </c>
      <c r="Z3">
        <v>10</v>
      </c>
    </row>
    <row r="4" spans="1:26" x14ac:dyDescent="0.3">
      <c r="A4">
        <v>2</v>
      </c>
      <c r="B4">
        <v>135</v>
      </c>
      <c r="C4" t="s">
        <v>26</v>
      </c>
      <c r="D4">
        <v>2.9121999999999999</v>
      </c>
      <c r="E4">
        <v>34.340000000000003</v>
      </c>
      <c r="F4">
        <v>22.49</v>
      </c>
      <c r="G4">
        <v>7.58</v>
      </c>
      <c r="H4">
        <v>0.1</v>
      </c>
      <c r="I4">
        <v>178</v>
      </c>
      <c r="J4">
        <v>264.25</v>
      </c>
      <c r="K4">
        <v>59.89</v>
      </c>
      <c r="L4">
        <v>1.5</v>
      </c>
      <c r="M4">
        <v>176</v>
      </c>
      <c r="N4">
        <v>67.87</v>
      </c>
      <c r="O4">
        <v>32825.49</v>
      </c>
      <c r="P4">
        <v>367.14</v>
      </c>
      <c r="Q4">
        <v>2924.78</v>
      </c>
      <c r="R4">
        <v>230.79</v>
      </c>
      <c r="S4">
        <v>60.56</v>
      </c>
      <c r="T4">
        <v>84511.46</v>
      </c>
      <c r="U4">
        <v>0.26</v>
      </c>
      <c r="V4">
        <v>0.77</v>
      </c>
      <c r="W4">
        <v>0.45</v>
      </c>
      <c r="X4">
        <v>5.21</v>
      </c>
      <c r="Y4">
        <v>1</v>
      </c>
      <c r="Z4">
        <v>10</v>
      </c>
    </row>
    <row r="5" spans="1:26" x14ac:dyDescent="0.3">
      <c r="A5">
        <v>3</v>
      </c>
      <c r="B5">
        <v>135</v>
      </c>
      <c r="C5" t="s">
        <v>26</v>
      </c>
      <c r="D5">
        <v>3.1661000000000001</v>
      </c>
      <c r="E5">
        <v>31.58</v>
      </c>
      <c r="F5">
        <v>21.45</v>
      </c>
      <c r="G5">
        <v>8.94</v>
      </c>
      <c r="H5">
        <v>0.12</v>
      </c>
      <c r="I5">
        <v>144</v>
      </c>
      <c r="J5">
        <v>264.72000000000003</v>
      </c>
      <c r="K5">
        <v>59.89</v>
      </c>
      <c r="L5">
        <v>1.75</v>
      </c>
      <c r="M5">
        <v>142</v>
      </c>
      <c r="N5">
        <v>68.09</v>
      </c>
      <c r="O5">
        <v>32883.31</v>
      </c>
      <c r="P5">
        <v>347.45</v>
      </c>
      <c r="Q5">
        <v>2925.19</v>
      </c>
      <c r="R5">
        <v>197.23</v>
      </c>
      <c r="S5">
        <v>60.56</v>
      </c>
      <c r="T5">
        <v>67900.899999999994</v>
      </c>
      <c r="U5">
        <v>0.31</v>
      </c>
      <c r="V5">
        <v>0.8</v>
      </c>
      <c r="W5">
        <v>0.38</v>
      </c>
      <c r="X5">
        <v>4.17</v>
      </c>
      <c r="Y5">
        <v>1</v>
      </c>
      <c r="Z5">
        <v>10</v>
      </c>
    </row>
    <row r="6" spans="1:26" x14ac:dyDescent="0.3">
      <c r="A6">
        <v>4</v>
      </c>
      <c r="B6">
        <v>135</v>
      </c>
      <c r="C6" t="s">
        <v>26</v>
      </c>
      <c r="D6">
        <v>3.3643999999999998</v>
      </c>
      <c r="E6">
        <v>29.72</v>
      </c>
      <c r="F6">
        <v>20.75</v>
      </c>
      <c r="G6">
        <v>10.29</v>
      </c>
      <c r="H6">
        <v>0.13</v>
      </c>
      <c r="I6">
        <v>121</v>
      </c>
      <c r="J6">
        <v>265.19</v>
      </c>
      <c r="K6">
        <v>59.89</v>
      </c>
      <c r="L6">
        <v>2</v>
      </c>
      <c r="M6">
        <v>119</v>
      </c>
      <c r="N6">
        <v>68.31</v>
      </c>
      <c r="O6">
        <v>32941.21</v>
      </c>
      <c r="P6">
        <v>333.43</v>
      </c>
      <c r="Q6">
        <v>2924.91</v>
      </c>
      <c r="R6">
        <v>173.93</v>
      </c>
      <c r="S6">
        <v>60.56</v>
      </c>
      <c r="T6">
        <v>56362.98</v>
      </c>
      <c r="U6">
        <v>0.35</v>
      </c>
      <c r="V6">
        <v>0.83</v>
      </c>
      <c r="W6">
        <v>0.35</v>
      </c>
      <c r="X6">
        <v>3.47</v>
      </c>
      <c r="Y6">
        <v>1</v>
      </c>
      <c r="Z6">
        <v>10</v>
      </c>
    </row>
    <row r="7" spans="1:26" x14ac:dyDescent="0.3">
      <c r="A7">
        <v>5</v>
      </c>
      <c r="B7">
        <v>135</v>
      </c>
      <c r="C7" t="s">
        <v>26</v>
      </c>
      <c r="D7">
        <v>3.5301</v>
      </c>
      <c r="E7">
        <v>28.33</v>
      </c>
      <c r="F7">
        <v>20.22</v>
      </c>
      <c r="G7">
        <v>11.66</v>
      </c>
      <c r="H7">
        <v>0.15</v>
      </c>
      <c r="I7">
        <v>104</v>
      </c>
      <c r="J7">
        <v>265.66000000000003</v>
      </c>
      <c r="K7">
        <v>59.89</v>
      </c>
      <c r="L7">
        <v>2.25</v>
      </c>
      <c r="M7">
        <v>102</v>
      </c>
      <c r="N7">
        <v>68.53</v>
      </c>
      <c r="O7">
        <v>32999.19</v>
      </c>
      <c r="P7">
        <v>322.19</v>
      </c>
      <c r="Q7">
        <v>2924.71</v>
      </c>
      <c r="R7">
        <v>156.46</v>
      </c>
      <c r="S7">
        <v>60.56</v>
      </c>
      <c r="T7">
        <v>47715.13</v>
      </c>
      <c r="U7">
        <v>0.39</v>
      </c>
      <c r="V7">
        <v>0.85</v>
      </c>
      <c r="W7">
        <v>0.33</v>
      </c>
      <c r="X7">
        <v>2.94</v>
      </c>
      <c r="Y7">
        <v>1</v>
      </c>
      <c r="Z7">
        <v>10</v>
      </c>
    </row>
    <row r="8" spans="1:26" x14ac:dyDescent="0.3">
      <c r="A8">
        <v>6</v>
      </c>
      <c r="B8">
        <v>135</v>
      </c>
      <c r="C8" t="s">
        <v>26</v>
      </c>
      <c r="D8">
        <v>3.6503999999999999</v>
      </c>
      <c r="E8">
        <v>27.39</v>
      </c>
      <c r="F8">
        <v>19.89</v>
      </c>
      <c r="G8">
        <v>12.97</v>
      </c>
      <c r="H8">
        <v>0.17</v>
      </c>
      <c r="I8">
        <v>92</v>
      </c>
      <c r="J8">
        <v>266.13</v>
      </c>
      <c r="K8">
        <v>59.89</v>
      </c>
      <c r="L8">
        <v>2.5</v>
      </c>
      <c r="M8">
        <v>90</v>
      </c>
      <c r="N8">
        <v>68.75</v>
      </c>
      <c r="O8">
        <v>33057.26</v>
      </c>
      <c r="P8">
        <v>314.32</v>
      </c>
      <c r="Q8">
        <v>2924.76</v>
      </c>
      <c r="R8">
        <v>145.80000000000001</v>
      </c>
      <c r="S8">
        <v>60.56</v>
      </c>
      <c r="T8">
        <v>42444.46</v>
      </c>
      <c r="U8">
        <v>0.42</v>
      </c>
      <c r="V8">
        <v>0.87</v>
      </c>
      <c r="W8">
        <v>0.31</v>
      </c>
      <c r="X8">
        <v>2.61</v>
      </c>
      <c r="Y8">
        <v>1</v>
      </c>
      <c r="Z8">
        <v>10</v>
      </c>
    </row>
    <row r="9" spans="1:26" x14ac:dyDescent="0.3">
      <c r="A9">
        <v>7</v>
      </c>
      <c r="B9">
        <v>135</v>
      </c>
      <c r="C9" t="s">
        <v>26</v>
      </c>
      <c r="D9">
        <v>3.7734999999999999</v>
      </c>
      <c r="E9">
        <v>26.5</v>
      </c>
      <c r="F9">
        <v>19.55</v>
      </c>
      <c r="G9">
        <v>14.48</v>
      </c>
      <c r="H9">
        <v>0.18</v>
      </c>
      <c r="I9">
        <v>81</v>
      </c>
      <c r="J9">
        <v>266.60000000000002</v>
      </c>
      <c r="K9">
        <v>59.89</v>
      </c>
      <c r="L9">
        <v>2.75</v>
      </c>
      <c r="M9">
        <v>79</v>
      </c>
      <c r="N9">
        <v>68.97</v>
      </c>
      <c r="O9">
        <v>33115.410000000003</v>
      </c>
      <c r="P9">
        <v>306.45</v>
      </c>
      <c r="Q9">
        <v>2924.8</v>
      </c>
      <c r="R9">
        <v>134.55000000000001</v>
      </c>
      <c r="S9">
        <v>60.56</v>
      </c>
      <c r="T9">
        <v>36873.75</v>
      </c>
      <c r="U9">
        <v>0.45</v>
      </c>
      <c r="V9">
        <v>0.88</v>
      </c>
      <c r="W9">
        <v>0.3</v>
      </c>
      <c r="X9">
        <v>2.27</v>
      </c>
      <c r="Y9">
        <v>1</v>
      </c>
      <c r="Z9">
        <v>10</v>
      </c>
    </row>
    <row r="10" spans="1:26" x14ac:dyDescent="0.3">
      <c r="A10">
        <v>8</v>
      </c>
      <c r="B10">
        <v>135</v>
      </c>
      <c r="C10" t="s">
        <v>26</v>
      </c>
      <c r="D10">
        <v>3.8647999999999998</v>
      </c>
      <c r="E10">
        <v>25.87</v>
      </c>
      <c r="F10">
        <v>19.329999999999998</v>
      </c>
      <c r="G10">
        <v>15.89</v>
      </c>
      <c r="H10">
        <v>0.2</v>
      </c>
      <c r="I10">
        <v>73</v>
      </c>
      <c r="J10">
        <v>267.08</v>
      </c>
      <c r="K10">
        <v>59.89</v>
      </c>
      <c r="L10">
        <v>3</v>
      </c>
      <c r="M10">
        <v>71</v>
      </c>
      <c r="N10">
        <v>69.19</v>
      </c>
      <c r="O10">
        <v>33173.65</v>
      </c>
      <c r="P10">
        <v>300.52999999999997</v>
      </c>
      <c r="Q10">
        <v>2924.46</v>
      </c>
      <c r="R10">
        <v>127.7</v>
      </c>
      <c r="S10">
        <v>60.56</v>
      </c>
      <c r="T10">
        <v>33490.769999999997</v>
      </c>
      <c r="U10">
        <v>0.47</v>
      </c>
      <c r="V10">
        <v>0.89</v>
      </c>
      <c r="W10">
        <v>0.28000000000000003</v>
      </c>
      <c r="X10">
        <v>2.0499999999999998</v>
      </c>
      <c r="Y10">
        <v>1</v>
      </c>
      <c r="Z10">
        <v>10</v>
      </c>
    </row>
    <row r="11" spans="1:26" x14ac:dyDescent="0.3">
      <c r="A11">
        <v>9</v>
      </c>
      <c r="B11">
        <v>135</v>
      </c>
      <c r="C11" t="s">
        <v>26</v>
      </c>
      <c r="D11">
        <v>3.9533999999999998</v>
      </c>
      <c r="E11">
        <v>25.29</v>
      </c>
      <c r="F11">
        <v>19.100000000000001</v>
      </c>
      <c r="G11">
        <v>17.37</v>
      </c>
      <c r="H11">
        <v>0.22</v>
      </c>
      <c r="I11">
        <v>66</v>
      </c>
      <c r="J11">
        <v>267.55</v>
      </c>
      <c r="K11">
        <v>59.89</v>
      </c>
      <c r="L11">
        <v>3.25</v>
      </c>
      <c r="M11">
        <v>64</v>
      </c>
      <c r="N11">
        <v>69.41</v>
      </c>
      <c r="O11">
        <v>33231.97</v>
      </c>
      <c r="P11">
        <v>294.23</v>
      </c>
      <c r="Q11">
        <v>2924.77</v>
      </c>
      <c r="R11">
        <v>120.11</v>
      </c>
      <c r="S11">
        <v>60.56</v>
      </c>
      <c r="T11">
        <v>29731.599999999999</v>
      </c>
      <c r="U11">
        <v>0.5</v>
      </c>
      <c r="V11">
        <v>0.9</v>
      </c>
      <c r="W11">
        <v>0.27</v>
      </c>
      <c r="X11">
        <v>1.83</v>
      </c>
      <c r="Y11">
        <v>1</v>
      </c>
      <c r="Z11">
        <v>10</v>
      </c>
    </row>
    <row r="12" spans="1:26" x14ac:dyDescent="0.3">
      <c r="A12">
        <v>10</v>
      </c>
      <c r="B12">
        <v>135</v>
      </c>
      <c r="C12" t="s">
        <v>26</v>
      </c>
      <c r="D12">
        <v>4.0195999999999996</v>
      </c>
      <c r="E12">
        <v>24.88</v>
      </c>
      <c r="F12">
        <v>18.940000000000001</v>
      </c>
      <c r="G12">
        <v>18.63</v>
      </c>
      <c r="H12">
        <v>0.23</v>
      </c>
      <c r="I12">
        <v>61</v>
      </c>
      <c r="J12">
        <v>268.02</v>
      </c>
      <c r="K12">
        <v>59.89</v>
      </c>
      <c r="L12">
        <v>3.5</v>
      </c>
      <c r="M12">
        <v>59</v>
      </c>
      <c r="N12">
        <v>69.64</v>
      </c>
      <c r="O12">
        <v>33290.379999999997</v>
      </c>
      <c r="P12">
        <v>289.11</v>
      </c>
      <c r="Q12">
        <v>2924.59</v>
      </c>
      <c r="R12">
        <v>114.63</v>
      </c>
      <c r="S12">
        <v>60.56</v>
      </c>
      <c r="T12">
        <v>27014.69</v>
      </c>
      <c r="U12">
        <v>0.53</v>
      </c>
      <c r="V12">
        <v>0.91</v>
      </c>
      <c r="W12">
        <v>0.26</v>
      </c>
      <c r="X12">
        <v>1.66</v>
      </c>
      <c r="Y12">
        <v>1</v>
      </c>
      <c r="Z12">
        <v>10</v>
      </c>
    </row>
    <row r="13" spans="1:26" x14ac:dyDescent="0.3">
      <c r="A13">
        <v>11</v>
      </c>
      <c r="B13">
        <v>135</v>
      </c>
      <c r="C13" t="s">
        <v>26</v>
      </c>
      <c r="D13">
        <v>4.1265000000000001</v>
      </c>
      <c r="E13">
        <v>24.23</v>
      </c>
      <c r="F13">
        <v>18.600000000000001</v>
      </c>
      <c r="G13">
        <v>20.29</v>
      </c>
      <c r="H13">
        <v>0.25</v>
      </c>
      <c r="I13">
        <v>55</v>
      </c>
      <c r="J13">
        <v>268.5</v>
      </c>
      <c r="K13">
        <v>59.89</v>
      </c>
      <c r="L13">
        <v>3.75</v>
      </c>
      <c r="M13">
        <v>53</v>
      </c>
      <c r="N13">
        <v>69.86</v>
      </c>
      <c r="O13">
        <v>33348.870000000003</v>
      </c>
      <c r="P13">
        <v>280.61</v>
      </c>
      <c r="Q13">
        <v>2924.53</v>
      </c>
      <c r="R13">
        <v>102.99</v>
      </c>
      <c r="S13">
        <v>60.56</v>
      </c>
      <c r="T13">
        <v>21225.14</v>
      </c>
      <c r="U13">
        <v>0.59</v>
      </c>
      <c r="V13">
        <v>0.93</v>
      </c>
      <c r="W13">
        <v>0.25</v>
      </c>
      <c r="X13">
        <v>1.32</v>
      </c>
      <c r="Y13">
        <v>1</v>
      </c>
      <c r="Z13">
        <v>10</v>
      </c>
    </row>
    <row r="14" spans="1:26" x14ac:dyDescent="0.3">
      <c r="A14">
        <v>12</v>
      </c>
      <c r="B14">
        <v>135</v>
      </c>
      <c r="C14" t="s">
        <v>26</v>
      </c>
      <c r="D14">
        <v>4.1384999999999996</v>
      </c>
      <c r="E14">
        <v>24.16</v>
      </c>
      <c r="F14">
        <v>18.68</v>
      </c>
      <c r="G14">
        <v>21.56</v>
      </c>
      <c r="H14">
        <v>0.26</v>
      </c>
      <c r="I14">
        <v>52</v>
      </c>
      <c r="J14">
        <v>268.97000000000003</v>
      </c>
      <c r="K14">
        <v>59.89</v>
      </c>
      <c r="L14">
        <v>4</v>
      </c>
      <c r="M14">
        <v>50</v>
      </c>
      <c r="N14">
        <v>70.09</v>
      </c>
      <c r="O14">
        <v>33407.449999999997</v>
      </c>
      <c r="P14">
        <v>279.64999999999998</v>
      </c>
      <c r="Q14">
        <v>2924.46</v>
      </c>
      <c r="R14">
        <v>107.28</v>
      </c>
      <c r="S14">
        <v>60.56</v>
      </c>
      <c r="T14">
        <v>23382.91</v>
      </c>
      <c r="U14">
        <v>0.56000000000000005</v>
      </c>
      <c r="V14">
        <v>0.92</v>
      </c>
      <c r="W14">
        <v>0.22</v>
      </c>
      <c r="X14">
        <v>1.4</v>
      </c>
      <c r="Y14">
        <v>1</v>
      </c>
      <c r="Z14">
        <v>10</v>
      </c>
    </row>
    <row r="15" spans="1:26" x14ac:dyDescent="0.3">
      <c r="A15">
        <v>13</v>
      </c>
      <c r="B15">
        <v>135</v>
      </c>
      <c r="C15" t="s">
        <v>26</v>
      </c>
      <c r="D15">
        <v>4.1669999999999998</v>
      </c>
      <c r="E15">
        <v>24</v>
      </c>
      <c r="F15">
        <v>18.72</v>
      </c>
      <c r="G15">
        <v>23.4</v>
      </c>
      <c r="H15">
        <v>0.28000000000000003</v>
      </c>
      <c r="I15">
        <v>48</v>
      </c>
      <c r="J15">
        <v>269.45</v>
      </c>
      <c r="K15">
        <v>59.89</v>
      </c>
      <c r="L15">
        <v>4.25</v>
      </c>
      <c r="M15">
        <v>46</v>
      </c>
      <c r="N15">
        <v>70.31</v>
      </c>
      <c r="O15">
        <v>33466.11</v>
      </c>
      <c r="P15">
        <v>278.17</v>
      </c>
      <c r="Q15">
        <v>2924.51</v>
      </c>
      <c r="R15">
        <v>107.91</v>
      </c>
      <c r="S15">
        <v>60.56</v>
      </c>
      <c r="T15">
        <v>23721.55</v>
      </c>
      <c r="U15">
        <v>0.56000000000000005</v>
      </c>
      <c r="V15">
        <v>0.92</v>
      </c>
      <c r="W15">
        <v>0.24</v>
      </c>
      <c r="X15">
        <v>1.44</v>
      </c>
      <c r="Y15">
        <v>1</v>
      </c>
      <c r="Z15">
        <v>10</v>
      </c>
    </row>
    <row r="16" spans="1:26" x14ac:dyDescent="0.3">
      <c r="A16">
        <v>14</v>
      </c>
      <c r="B16">
        <v>135</v>
      </c>
      <c r="C16" t="s">
        <v>26</v>
      </c>
      <c r="D16">
        <v>4.2163000000000004</v>
      </c>
      <c r="E16">
        <v>23.72</v>
      </c>
      <c r="F16">
        <v>18.59</v>
      </c>
      <c r="G16">
        <v>24.79</v>
      </c>
      <c r="H16">
        <v>0.3</v>
      </c>
      <c r="I16">
        <v>45</v>
      </c>
      <c r="J16">
        <v>269.92</v>
      </c>
      <c r="K16">
        <v>59.89</v>
      </c>
      <c r="L16">
        <v>4.5</v>
      </c>
      <c r="M16">
        <v>43</v>
      </c>
      <c r="N16">
        <v>70.540000000000006</v>
      </c>
      <c r="O16">
        <v>33524.86</v>
      </c>
      <c r="P16">
        <v>273.29000000000002</v>
      </c>
      <c r="Q16">
        <v>2924.42</v>
      </c>
      <c r="R16">
        <v>103.58</v>
      </c>
      <c r="S16">
        <v>60.56</v>
      </c>
      <c r="T16">
        <v>21571.82</v>
      </c>
      <c r="U16">
        <v>0.57999999999999996</v>
      </c>
      <c r="V16">
        <v>0.93</v>
      </c>
      <c r="W16">
        <v>0.24</v>
      </c>
      <c r="X16">
        <v>1.31</v>
      </c>
      <c r="Y16">
        <v>1</v>
      </c>
      <c r="Z16">
        <v>10</v>
      </c>
    </row>
    <row r="17" spans="1:26" x14ac:dyDescent="0.3">
      <c r="A17">
        <v>15</v>
      </c>
      <c r="B17">
        <v>135</v>
      </c>
      <c r="C17" t="s">
        <v>26</v>
      </c>
      <c r="D17">
        <v>4.2638999999999996</v>
      </c>
      <c r="E17">
        <v>23.45</v>
      </c>
      <c r="F17">
        <v>18.48</v>
      </c>
      <c r="G17">
        <v>26.39</v>
      </c>
      <c r="H17">
        <v>0.31</v>
      </c>
      <c r="I17">
        <v>42</v>
      </c>
      <c r="J17">
        <v>270.39999999999998</v>
      </c>
      <c r="K17">
        <v>59.89</v>
      </c>
      <c r="L17">
        <v>4.75</v>
      </c>
      <c r="M17">
        <v>40</v>
      </c>
      <c r="N17">
        <v>70.760000000000005</v>
      </c>
      <c r="O17">
        <v>33583.699999999997</v>
      </c>
      <c r="P17">
        <v>268.75</v>
      </c>
      <c r="Q17">
        <v>2924.55</v>
      </c>
      <c r="R17">
        <v>99.8</v>
      </c>
      <c r="S17">
        <v>60.56</v>
      </c>
      <c r="T17">
        <v>19694.21</v>
      </c>
      <c r="U17">
        <v>0.61</v>
      </c>
      <c r="V17">
        <v>0.93</v>
      </c>
      <c r="W17">
        <v>0.23</v>
      </c>
      <c r="X17">
        <v>1.2</v>
      </c>
      <c r="Y17">
        <v>1</v>
      </c>
      <c r="Z17">
        <v>10</v>
      </c>
    </row>
    <row r="18" spans="1:26" x14ac:dyDescent="0.3">
      <c r="A18">
        <v>16</v>
      </c>
      <c r="B18">
        <v>135</v>
      </c>
      <c r="C18" t="s">
        <v>26</v>
      </c>
      <c r="D18">
        <v>4.3086000000000002</v>
      </c>
      <c r="E18">
        <v>23.21</v>
      </c>
      <c r="F18">
        <v>18.38</v>
      </c>
      <c r="G18">
        <v>28.28</v>
      </c>
      <c r="H18">
        <v>0.33</v>
      </c>
      <c r="I18">
        <v>39</v>
      </c>
      <c r="J18">
        <v>270.88</v>
      </c>
      <c r="K18">
        <v>59.89</v>
      </c>
      <c r="L18">
        <v>5</v>
      </c>
      <c r="M18">
        <v>37</v>
      </c>
      <c r="N18">
        <v>70.989999999999995</v>
      </c>
      <c r="O18">
        <v>33642.620000000003</v>
      </c>
      <c r="P18">
        <v>264.54000000000002</v>
      </c>
      <c r="Q18">
        <v>2924.77</v>
      </c>
      <c r="R18">
        <v>96.63</v>
      </c>
      <c r="S18">
        <v>60.56</v>
      </c>
      <c r="T18">
        <v>18123.560000000001</v>
      </c>
      <c r="U18">
        <v>0.63</v>
      </c>
      <c r="V18">
        <v>0.94</v>
      </c>
      <c r="W18">
        <v>0.23</v>
      </c>
      <c r="X18">
        <v>1.1100000000000001</v>
      </c>
      <c r="Y18">
        <v>1</v>
      </c>
      <c r="Z18">
        <v>10</v>
      </c>
    </row>
    <row r="19" spans="1:26" x14ac:dyDescent="0.3">
      <c r="A19">
        <v>17</v>
      </c>
      <c r="B19">
        <v>135</v>
      </c>
      <c r="C19" t="s">
        <v>26</v>
      </c>
      <c r="D19">
        <v>4.3414999999999999</v>
      </c>
      <c r="E19">
        <v>23.03</v>
      </c>
      <c r="F19">
        <v>18.309999999999999</v>
      </c>
      <c r="G19">
        <v>29.69</v>
      </c>
      <c r="H19">
        <v>0.34</v>
      </c>
      <c r="I19">
        <v>37</v>
      </c>
      <c r="J19">
        <v>271.36</v>
      </c>
      <c r="K19">
        <v>59.89</v>
      </c>
      <c r="L19">
        <v>5.25</v>
      </c>
      <c r="M19">
        <v>35</v>
      </c>
      <c r="N19">
        <v>71.22</v>
      </c>
      <c r="O19">
        <v>33701.64</v>
      </c>
      <c r="P19">
        <v>260.64</v>
      </c>
      <c r="Q19">
        <v>2924.51</v>
      </c>
      <c r="R19">
        <v>94.31</v>
      </c>
      <c r="S19">
        <v>60.56</v>
      </c>
      <c r="T19">
        <v>16976.36</v>
      </c>
      <c r="U19">
        <v>0.64</v>
      </c>
      <c r="V19">
        <v>0.94</v>
      </c>
      <c r="W19">
        <v>0.22</v>
      </c>
      <c r="X19">
        <v>1.03</v>
      </c>
      <c r="Y19">
        <v>1</v>
      </c>
      <c r="Z19">
        <v>10</v>
      </c>
    </row>
    <row r="20" spans="1:26" x14ac:dyDescent="0.3">
      <c r="A20">
        <v>18</v>
      </c>
      <c r="B20">
        <v>135</v>
      </c>
      <c r="C20" t="s">
        <v>26</v>
      </c>
      <c r="D20">
        <v>4.3741000000000003</v>
      </c>
      <c r="E20">
        <v>22.86</v>
      </c>
      <c r="F20">
        <v>18.239999999999998</v>
      </c>
      <c r="G20">
        <v>31.27</v>
      </c>
      <c r="H20">
        <v>0.36</v>
      </c>
      <c r="I20">
        <v>35</v>
      </c>
      <c r="J20">
        <v>271.83999999999997</v>
      </c>
      <c r="K20">
        <v>59.89</v>
      </c>
      <c r="L20">
        <v>5.5</v>
      </c>
      <c r="M20">
        <v>33</v>
      </c>
      <c r="N20">
        <v>71.45</v>
      </c>
      <c r="O20">
        <v>33760.74</v>
      </c>
      <c r="P20">
        <v>256.89</v>
      </c>
      <c r="Q20">
        <v>2924.56</v>
      </c>
      <c r="R20">
        <v>91.97</v>
      </c>
      <c r="S20">
        <v>60.56</v>
      </c>
      <c r="T20">
        <v>15814.75</v>
      </c>
      <c r="U20">
        <v>0.66</v>
      </c>
      <c r="V20">
        <v>0.94</v>
      </c>
      <c r="W20">
        <v>0.22</v>
      </c>
      <c r="X20">
        <v>0.96</v>
      </c>
      <c r="Y20">
        <v>1</v>
      </c>
      <c r="Z20">
        <v>10</v>
      </c>
    </row>
    <row r="21" spans="1:26" x14ac:dyDescent="0.3">
      <c r="A21">
        <v>19</v>
      </c>
      <c r="B21">
        <v>135</v>
      </c>
      <c r="C21" t="s">
        <v>26</v>
      </c>
      <c r="D21">
        <v>4.4023000000000003</v>
      </c>
      <c r="E21">
        <v>22.72</v>
      </c>
      <c r="F21">
        <v>18.190000000000001</v>
      </c>
      <c r="G21">
        <v>33.08</v>
      </c>
      <c r="H21">
        <v>0.38</v>
      </c>
      <c r="I21">
        <v>33</v>
      </c>
      <c r="J21">
        <v>272.32</v>
      </c>
      <c r="K21">
        <v>59.89</v>
      </c>
      <c r="L21">
        <v>5.75</v>
      </c>
      <c r="M21">
        <v>31</v>
      </c>
      <c r="N21">
        <v>71.680000000000007</v>
      </c>
      <c r="O21">
        <v>33820.050000000003</v>
      </c>
      <c r="P21">
        <v>252.87</v>
      </c>
      <c r="Q21">
        <v>2924.51</v>
      </c>
      <c r="R21">
        <v>90.51</v>
      </c>
      <c r="S21">
        <v>60.56</v>
      </c>
      <c r="T21">
        <v>15095.22</v>
      </c>
      <c r="U21">
        <v>0.67</v>
      </c>
      <c r="V21">
        <v>0.95</v>
      </c>
      <c r="W21">
        <v>0.22</v>
      </c>
      <c r="X21">
        <v>0.92</v>
      </c>
      <c r="Y21">
        <v>1</v>
      </c>
      <c r="Z21">
        <v>10</v>
      </c>
    </row>
    <row r="22" spans="1:26" x14ac:dyDescent="0.3">
      <c r="A22">
        <v>20</v>
      </c>
      <c r="B22">
        <v>135</v>
      </c>
      <c r="C22" t="s">
        <v>26</v>
      </c>
      <c r="D22">
        <v>4.4360999999999997</v>
      </c>
      <c r="E22">
        <v>22.54</v>
      </c>
      <c r="F22">
        <v>18.12</v>
      </c>
      <c r="G22">
        <v>35.08</v>
      </c>
      <c r="H22">
        <v>0.39</v>
      </c>
      <c r="I22">
        <v>31</v>
      </c>
      <c r="J22">
        <v>272.8</v>
      </c>
      <c r="K22">
        <v>59.89</v>
      </c>
      <c r="L22">
        <v>6</v>
      </c>
      <c r="M22">
        <v>29</v>
      </c>
      <c r="N22">
        <v>71.91</v>
      </c>
      <c r="O22">
        <v>33879.33</v>
      </c>
      <c r="P22">
        <v>248.52</v>
      </c>
      <c r="Q22">
        <v>2924.49</v>
      </c>
      <c r="R22">
        <v>88.17</v>
      </c>
      <c r="S22">
        <v>60.56</v>
      </c>
      <c r="T22">
        <v>13935.73</v>
      </c>
      <c r="U22">
        <v>0.69</v>
      </c>
      <c r="V22">
        <v>0.95</v>
      </c>
      <c r="W22">
        <v>0.21</v>
      </c>
      <c r="X22">
        <v>0.84</v>
      </c>
      <c r="Y22">
        <v>1</v>
      </c>
      <c r="Z22">
        <v>10</v>
      </c>
    </row>
    <row r="23" spans="1:26" x14ac:dyDescent="0.3">
      <c r="A23">
        <v>21</v>
      </c>
      <c r="B23">
        <v>135</v>
      </c>
      <c r="C23" t="s">
        <v>26</v>
      </c>
      <c r="D23">
        <v>4.4687000000000001</v>
      </c>
      <c r="E23">
        <v>22.38</v>
      </c>
      <c r="F23">
        <v>18.059999999999999</v>
      </c>
      <c r="G23">
        <v>37.36</v>
      </c>
      <c r="H23">
        <v>0.41</v>
      </c>
      <c r="I23">
        <v>29</v>
      </c>
      <c r="J23">
        <v>273.27999999999997</v>
      </c>
      <c r="K23">
        <v>59.89</v>
      </c>
      <c r="L23">
        <v>6.25</v>
      </c>
      <c r="M23">
        <v>27</v>
      </c>
      <c r="N23">
        <v>72.14</v>
      </c>
      <c r="O23">
        <v>33938.699999999997</v>
      </c>
      <c r="P23">
        <v>243.61</v>
      </c>
      <c r="Q23">
        <v>2924.42</v>
      </c>
      <c r="R23">
        <v>86.03</v>
      </c>
      <c r="S23">
        <v>60.56</v>
      </c>
      <c r="T23">
        <v>12874.38</v>
      </c>
      <c r="U23">
        <v>0.7</v>
      </c>
      <c r="V23">
        <v>0.95</v>
      </c>
      <c r="W23">
        <v>0.21</v>
      </c>
      <c r="X23">
        <v>0.78</v>
      </c>
      <c r="Y23">
        <v>1</v>
      </c>
      <c r="Z23">
        <v>10</v>
      </c>
    </row>
    <row r="24" spans="1:26" x14ac:dyDescent="0.3">
      <c r="A24">
        <v>22</v>
      </c>
      <c r="B24">
        <v>135</v>
      </c>
      <c r="C24" t="s">
        <v>26</v>
      </c>
      <c r="D24">
        <v>4.4950000000000001</v>
      </c>
      <c r="E24">
        <v>22.25</v>
      </c>
      <c r="F24">
        <v>17.98</v>
      </c>
      <c r="G24">
        <v>38.520000000000003</v>
      </c>
      <c r="H24">
        <v>0.42</v>
      </c>
      <c r="I24">
        <v>28</v>
      </c>
      <c r="J24">
        <v>273.76</v>
      </c>
      <c r="K24">
        <v>59.89</v>
      </c>
      <c r="L24">
        <v>6.5</v>
      </c>
      <c r="M24">
        <v>26</v>
      </c>
      <c r="N24">
        <v>72.37</v>
      </c>
      <c r="O24">
        <v>33998.160000000003</v>
      </c>
      <c r="P24">
        <v>240.13</v>
      </c>
      <c r="Q24">
        <v>2924.59</v>
      </c>
      <c r="R24">
        <v>82.99</v>
      </c>
      <c r="S24">
        <v>60.56</v>
      </c>
      <c r="T24">
        <v>11359.75</v>
      </c>
      <c r="U24">
        <v>0.73</v>
      </c>
      <c r="V24">
        <v>0.96</v>
      </c>
      <c r="W24">
        <v>0.22</v>
      </c>
      <c r="X24">
        <v>0.7</v>
      </c>
      <c r="Y24">
        <v>1</v>
      </c>
      <c r="Z24">
        <v>10</v>
      </c>
    </row>
    <row r="25" spans="1:26" x14ac:dyDescent="0.3">
      <c r="A25">
        <v>23</v>
      </c>
      <c r="B25">
        <v>135</v>
      </c>
      <c r="C25" t="s">
        <v>26</v>
      </c>
      <c r="D25">
        <v>4.5233999999999996</v>
      </c>
      <c r="E25">
        <v>22.11</v>
      </c>
      <c r="F25">
        <v>17.940000000000001</v>
      </c>
      <c r="G25">
        <v>41.4</v>
      </c>
      <c r="H25">
        <v>0.44</v>
      </c>
      <c r="I25">
        <v>26</v>
      </c>
      <c r="J25">
        <v>274.24</v>
      </c>
      <c r="K25">
        <v>59.89</v>
      </c>
      <c r="L25">
        <v>6.75</v>
      </c>
      <c r="M25">
        <v>24</v>
      </c>
      <c r="N25">
        <v>72.61</v>
      </c>
      <c r="O25">
        <v>34057.71</v>
      </c>
      <c r="P25">
        <v>235.3</v>
      </c>
      <c r="Q25">
        <v>2924.44</v>
      </c>
      <c r="R25">
        <v>82.61</v>
      </c>
      <c r="S25">
        <v>60.56</v>
      </c>
      <c r="T25">
        <v>11179.9</v>
      </c>
      <c r="U25">
        <v>0.73</v>
      </c>
      <c r="V25">
        <v>0.96</v>
      </c>
      <c r="W25">
        <v>0.19</v>
      </c>
      <c r="X25">
        <v>0.66</v>
      </c>
      <c r="Y25">
        <v>1</v>
      </c>
      <c r="Z25">
        <v>10</v>
      </c>
    </row>
    <row r="26" spans="1:26" x14ac:dyDescent="0.3">
      <c r="A26">
        <v>24</v>
      </c>
      <c r="B26">
        <v>135</v>
      </c>
      <c r="C26" t="s">
        <v>26</v>
      </c>
      <c r="D26">
        <v>4.5235000000000003</v>
      </c>
      <c r="E26">
        <v>22.11</v>
      </c>
      <c r="F26">
        <v>17.989999999999998</v>
      </c>
      <c r="G26">
        <v>43.18</v>
      </c>
      <c r="H26">
        <v>0.45</v>
      </c>
      <c r="I26">
        <v>25</v>
      </c>
      <c r="J26">
        <v>274.73</v>
      </c>
      <c r="K26">
        <v>59.89</v>
      </c>
      <c r="L26">
        <v>7</v>
      </c>
      <c r="M26">
        <v>23</v>
      </c>
      <c r="N26">
        <v>72.84</v>
      </c>
      <c r="O26">
        <v>34117.35</v>
      </c>
      <c r="P26">
        <v>233.79</v>
      </c>
      <c r="Q26">
        <v>2924.63</v>
      </c>
      <c r="R26">
        <v>83.83</v>
      </c>
      <c r="S26">
        <v>60.56</v>
      </c>
      <c r="T26">
        <v>11793.39</v>
      </c>
      <c r="U26">
        <v>0.72</v>
      </c>
      <c r="V26">
        <v>0.96</v>
      </c>
      <c r="W26">
        <v>0.21</v>
      </c>
      <c r="X26">
        <v>0.71</v>
      </c>
      <c r="Y26">
        <v>1</v>
      </c>
      <c r="Z26">
        <v>10</v>
      </c>
    </row>
    <row r="27" spans="1:26" x14ac:dyDescent="0.3">
      <c r="A27">
        <v>25</v>
      </c>
      <c r="B27">
        <v>135</v>
      </c>
      <c r="C27" t="s">
        <v>26</v>
      </c>
      <c r="D27">
        <v>4.5382999999999996</v>
      </c>
      <c r="E27">
        <v>22.03</v>
      </c>
      <c r="F27">
        <v>17.97</v>
      </c>
      <c r="G27">
        <v>44.92</v>
      </c>
      <c r="H27">
        <v>0.47</v>
      </c>
      <c r="I27">
        <v>24</v>
      </c>
      <c r="J27">
        <v>275.20999999999998</v>
      </c>
      <c r="K27">
        <v>59.89</v>
      </c>
      <c r="L27">
        <v>7.25</v>
      </c>
      <c r="M27">
        <v>16</v>
      </c>
      <c r="N27">
        <v>73.08</v>
      </c>
      <c r="O27">
        <v>34177.089999999997</v>
      </c>
      <c r="P27">
        <v>229.79</v>
      </c>
      <c r="Q27">
        <v>2924.42</v>
      </c>
      <c r="R27">
        <v>83.06</v>
      </c>
      <c r="S27">
        <v>60.56</v>
      </c>
      <c r="T27">
        <v>11416.25</v>
      </c>
      <c r="U27">
        <v>0.73</v>
      </c>
      <c r="V27">
        <v>0.96</v>
      </c>
      <c r="W27">
        <v>0.21</v>
      </c>
      <c r="X27">
        <v>0.69</v>
      </c>
      <c r="Y27">
        <v>1</v>
      </c>
      <c r="Z27">
        <v>10</v>
      </c>
    </row>
    <row r="28" spans="1:26" x14ac:dyDescent="0.3">
      <c r="A28">
        <v>26</v>
      </c>
      <c r="B28">
        <v>135</v>
      </c>
      <c r="C28" t="s">
        <v>26</v>
      </c>
      <c r="D28">
        <v>4.5585000000000004</v>
      </c>
      <c r="E28">
        <v>21.94</v>
      </c>
      <c r="F28">
        <v>17.920000000000002</v>
      </c>
      <c r="G28">
        <v>46.75</v>
      </c>
      <c r="H28">
        <v>0.48</v>
      </c>
      <c r="I28">
        <v>23</v>
      </c>
      <c r="J28">
        <v>275.7</v>
      </c>
      <c r="K28">
        <v>59.89</v>
      </c>
      <c r="L28">
        <v>7.5</v>
      </c>
      <c r="M28">
        <v>8</v>
      </c>
      <c r="N28">
        <v>73.31</v>
      </c>
      <c r="O28">
        <v>34236.910000000003</v>
      </c>
      <c r="P28">
        <v>226.82</v>
      </c>
      <c r="Q28">
        <v>2924.45</v>
      </c>
      <c r="R28">
        <v>81.03</v>
      </c>
      <c r="S28">
        <v>60.56</v>
      </c>
      <c r="T28">
        <v>10406.870000000001</v>
      </c>
      <c r="U28">
        <v>0.75</v>
      </c>
      <c r="V28">
        <v>0.96</v>
      </c>
      <c r="W28">
        <v>0.22</v>
      </c>
      <c r="X28">
        <v>0.64</v>
      </c>
      <c r="Y28">
        <v>1</v>
      </c>
      <c r="Z28">
        <v>10</v>
      </c>
    </row>
    <row r="29" spans="1:26" x14ac:dyDescent="0.3">
      <c r="A29">
        <v>27</v>
      </c>
      <c r="B29">
        <v>135</v>
      </c>
      <c r="C29" t="s">
        <v>26</v>
      </c>
      <c r="D29">
        <v>4.556</v>
      </c>
      <c r="E29">
        <v>21.95</v>
      </c>
      <c r="F29">
        <v>17.93</v>
      </c>
      <c r="G29">
        <v>46.78</v>
      </c>
      <c r="H29">
        <v>0.5</v>
      </c>
      <c r="I29">
        <v>23</v>
      </c>
      <c r="J29">
        <v>276.18</v>
      </c>
      <c r="K29">
        <v>59.89</v>
      </c>
      <c r="L29">
        <v>7.75</v>
      </c>
      <c r="M29">
        <v>3</v>
      </c>
      <c r="N29">
        <v>73.55</v>
      </c>
      <c r="O29">
        <v>34296.82</v>
      </c>
      <c r="P29">
        <v>226.69</v>
      </c>
      <c r="Q29">
        <v>2924.52</v>
      </c>
      <c r="R29">
        <v>81.28</v>
      </c>
      <c r="S29">
        <v>60.56</v>
      </c>
      <c r="T29">
        <v>10530</v>
      </c>
      <c r="U29">
        <v>0.75</v>
      </c>
      <c r="V29">
        <v>0.96</v>
      </c>
      <c r="W29">
        <v>0.22</v>
      </c>
      <c r="X29">
        <v>0.66</v>
      </c>
      <c r="Y29">
        <v>1</v>
      </c>
      <c r="Z29">
        <v>10</v>
      </c>
    </row>
    <row r="30" spans="1:26" x14ac:dyDescent="0.3">
      <c r="A30">
        <v>28</v>
      </c>
      <c r="B30">
        <v>135</v>
      </c>
      <c r="C30" t="s">
        <v>26</v>
      </c>
      <c r="D30">
        <v>4.5552000000000001</v>
      </c>
      <c r="E30">
        <v>21.95</v>
      </c>
      <c r="F30">
        <v>17.940000000000001</v>
      </c>
      <c r="G30">
        <v>46.79</v>
      </c>
      <c r="H30">
        <v>0.51</v>
      </c>
      <c r="I30">
        <v>23</v>
      </c>
      <c r="J30">
        <v>276.67</v>
      </c>
      <c r="K30">
        <v>59.89</v>
      </c>
      <c r="L30">
        <v>8</v>
      </c>
      <c r="M30">
        <v>0</v>
      </c>
      <c r="N30">
        <v>73.78</v>
      </c>
      <c r="O30">
        <v>34356.83</v>
      </c>
      <c r="P30">
        <v>226.73</v>
      </c>
      <c r="Q30">
        <v>2924.42</v>
      </c>
      <c r="R30">
        <v>81.22</v>
      </c>
      <c r="S30">
        <v>60.56</v>
      </c>
      <c r="T30">
        <v>10501.53</v>
      </c>
      <c r="U30">
        <v>0.75</v>
      </c>
      <c r="V30">
        <v>0.96</v>
      </c>
      <c r="W30">
        <v>0.23</v>
      </c>
      <c r="X30">
        <v>0.66</v>
      </c>
      <c r="Y30">
        <v>1</v>
      </c>
      <c r="Z30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1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3.1617000000000002</v>
      </c>
      <c r="E2">
        <v>31.63</v>
      </c>
      <c r="F2">
        <v>23.02</v>
      </c>
      <c r="G2">
        <v>7.08</v>
      </c>
      <c r="H2">
        <v>0.11</v>
      </c>
      <c r="I2">
        <v>195</v>
      </c>
      <c r="J2">
        <v>159.12</v>
      </c>
      <c r="K2">
        <v>50.28</v>
      </c>
      <c r="L2">
        <v>1</v>
      </c>
      <c r="M2">
        <v>193</v>
      </c>
      <c r="N2">
        <v>27.84</v>
      </c>
      <c r="O2">
        <v>19859.16</v>
      </c>
      <c r="P2">
        <v>268.18</v>
      </c>
      <c r="Q2">
        <v>2924.9</v>
      </c>
      <c r="R2">
        <v>248</v>
      </c>
      <c r="S2">
        <v>60.56</v>
      </c>
      <c r="T2">
        <v>93028.14</v>
      </c>
      <c r="U2">
        <v>0.24</v>
      </c>
      <c r="V2">
        <v>0.75</v>
      </c>
      <c r="W2">
        <v>0.49</v>
      </c>
      <c r="X2">
        <v>5.74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3.5347</v>
      </c>
      <c r="E3">
        <v>28.29</v>
      </c>
      <c r="F3">
        <v>21.39</v>
      </c>
      <c r="G3">
        <v>9.0399999999999991</v>
      </c>
      <c r="H3">
        <v>0.14000000000000001</v>
      </c>
      <c r="I3">
        <v>142</v>
      </c>
      <c r="J3">
        <v>159.47999999999999</v>
      </c>
      <c r="K3">
        <v>50.28</v>
      </c>
      <c r="L3">
        <v>1.25</v>
      </c>
      <c r="M3">
        <v>140</v>
      </c>
      <c r="N3">
        <v>27.95</v>
      </c>
      <c r="O3">
        <v>19902.91</v>
      </c>
      <c r="P3">
        <v>244.2</v>
      </c>
      <c r="Q3">
        <v>2925.05</v>
      </c>
      <c r="R3">
        <v>195</v>
      </c>
      <c r="S3">
        <v>60.56</v>
      </c>
      <c r="T3">
        <v>66795.69</v>
      </c>
      <c r="U3">
        <v>0.31</v>
      </c>
      <c r="V3">
        <v>0.8</v>
      </c>
      <c r="W3">
        <v>0.39</v>
      </c>
      <c r="X3">
        <v>4.1100000000000003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3.7945000000000002</v>
      </c>
      <c r="E4">
        <v>26.35</v>
      </c>
      <c r="F4">
        <v>20.45</v>
      </c>
      <c r="G4">
        <v>11.06</v>
      </c>
      <c r="H4">
        <v>0.17</v>
      </c>
      <c r="I4">
        <v>111</v>
      </c>
      <c r="J4">
        <v>159.83000000000001</v>
      </c>
      <c r="K4">
        <v>50.28</v>
      </c>
      <c r="L4">
        <v>1.5</v>
      </c>
      <c r="M4">
        <v>109</v>
      </c>
      <c r="N4">
        <v>28.05</v>
      </c>
      <c r="O4">
        <v>19946.71</v>
      </c>
      <c r="P4">
        <v>228.67</v>
      </c>
      <c r="Q4">
        <v>2924.68</v>
      </c>
      <c r="R4">
        <v>164.14</v>
      </c>
      <c r="S4">
        <v>60.56</v>
      </c>
      <c r="T4">
        <v>51520.04</v>
      </c>
      <c r="U4">
        <v>0.37</v>
      </c>
      <c r="V4">
        <v>0.84</v>
      </c>
      <c r="W4">
        <v>0.34</v>
      </c>
      <c r="X4">
        <v>3.17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3.9910000000000001</v>
      </c>
      <c r="E5">
        <v>25.06</v>
      </c>
      <c r="F5">
        <v>19.829999999999998</v>
      </c>
      <c r="G5">
        <v>13.22</v>
      </c>
      <c r="H5">
        <v>0.19</v>
      </c>
      <c r="I5">
        <v>90</v>
      </c>
      <c r="J5">
        <v>160.19</v>
      </c>
      <c r="K5">
        <v>50.28</v>
      </c>
      <c r="L5">
        <v>1.75</v>
      </c>
      <c r="M5">
        <v>88</v>
      </c>
      <c r="N5">
        <v>28.16</v>
      </c>
      <c r="O5">
        <v>19990.53</v>
      </c>
      <c r="P5">
        <v>216.72</v>
      </c>
      <c r="Q5">
        <v>2924.67</v>
      </c>
      <c r="R5">
        <v>143.83000000000001</v>
      </c>
      <c r="S5">
        <v>60.56</v>
      </c>
      <c r="T5">
        <v>41470.050000000003</v>
      </c>
      <c r="U5">
        <v>0.42</v>
      </c>
      <c r="V5">
        <v>0.87</v>
      </c>
      <c r="W5">
        <v>0.31</v>
      </c>
      <c r="X5">
        <v>2.5499999999999998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4.1351000000000004</v>
      </c>
      <c r="E6">
        <v>24.18</v>
      </c>
      <c r="F6">
        <v>19.41</v>
      </c>
      <c r="G6">
        <v>15.32</v>
      </c>
      <c r="H6">
        <v>0.22</v>
      </c>
      <c r="I6">
        <v>76</v>
      </c>
      <c r="J6">
        <v>160.54</v>
      </c>
      <c r="K6">
        <v>50.28</v>
      </c>
      <c r="L6">
        <v>2</v>
      </c>
      <c r="M6">
        <v>74</v>
      </c>
      <c r="N6">
        <v>28.26</v>
      </c>
      <c r="O6">
        <v>20034.400000000001</v>
      </c>
      <c r="P6">
        <v>206.93</v>
      </c>
      <c r="Q6">
        <v>2924.76</v>
      </c>
      <c r="R6">
        <v>130.13</v>
      </c>
      <c r="S6">
        <v>60.56</v>
      </c>
      <c r="T6">
        <v>34688.019999999997</v>
      </c>
      <c r="U6">
        <v>0.47</v>
      </c>
      <c r="V6">
        <v>0.89</v>
      </c>
      <c r="W6">
        <v>0.28000000000000003</v>
      </c>
      <c r="X6">
        <v>2.13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4.2563000000000004</v>
      </c>
      <c r="E7">
        <v>23.49</v>
      </c>
      <c r="F7">
        <v>19.079999999999998</v>
      </c>
      <c r="G7">
        <v>17.61</v>
      </c>
      <c r="H7">
        <v>0.25</v>
      </c>
      <c r="I7">
        <v>65</v>
      </c>
      <c r="J7">
        <v>160.9</v>
      </c>
      <c r="K7">
        <v>50.28</v>
      </c>
      <c r="L7">
        <v>2.25</v>
      </c>
      <c r="M7">
        <v>63</v>
      </c>
      <c r="N7">
        <v>28.37</v>
      </c>
      <c r="O7">
        <v>20078.3</v>
      </c>
      <c r="P7">
        <v>198.28</v>
      </c>
      <c r="Q7">
        <v>2924.6</v>
      </c>
      <c r="R7">
        <v>119</v>
      </c>
      <c r="S7">
        <v>60.56</v>
      </c>
      <c r="T7">
        <v>29178.75</v>
      </c>
      <c r="U7">
        <v>0.51</v>
      </c>
      <c r="V7">
        <v>0.9</v>
      </c>
      <c r="W7">
        <v>0.27</v>
      </c>
      <c r="X7">
        <v>1.8</v>
      </c>
      <c r="Y7">
        <v>1</v>
      </c>
      <c r="Z7">
        <v>10</v>
      </c>
    </row>
    <row r="8" spans="1:26" x14ac:dyDescent="0.3">
      <c r="A8">
        <v>6</v>
      </c>
      <c r="B8">
        <v>80</v>
      </c>
      <c r="C8" t="s">
        <v>26</v>
      </c>
      <c r="D8">
        <v>4.4074</v>
      </c>
      <c r="E8">
        <v>22.69</v>
      </c>
      <c r="F8">
        <v>18.59</v>
      </c>
      <c r="G8">
        <v>20.28</v>
      </c>
      <c r="H8">
        <v>0.27</v>
      </c>
      <c r="I8">
        <v>55</v>
      </c>
      <c r="J8">
        <v>161.26</v>
      </c>
      <c r="K8">
        <v>50.28</v>
      </c>
      <c r="L8">
        <v>2.5</v>
      </c>
      <c r="M8">
        <v>53</v>
      </c>
      <c r="N8">
        <v>28.48</v>
      </c>
      <c r="O8">
        <v>20122.23</v>
      </c>
      <c r="P8">
        <v>186.82</v>
      </c>
      <c r="Q8">
        <v>2924.56</v>
      </c>
      <c r="R8">
        <v>102.71</v>
      </c>
      <c r="S8">
        <v>60.56</v>
      </c>
      <c r="T8">
        <v>21085.52</v>
      </c>
      <c r="U8">
        <v>0.59</v>
      </c>
      <c r="V8">
        <v>0.93</v>
      </c>
      <c r="W8">
        <v>0.25</v>
      </c>
      <c r="X8">
        <v>1.31</v>
      </c>
      <c r="Y8">
        <v>1</v>
      </c>
      <c r="Z8">
        <v>10</v>
      </c>
    </row>
    <row r="9" spans="1:26" x14ac:dyDescent="0.3">
      <c r="A9">
        <v>7</v>
      </c>
      <c r="B9">
        <v>80</v>
      </c>
      <c r="C9" t="s">
        <v>26</v>
      </c>
      <c r="D9">
        <v>4.3712999999999997</v>
      </c>
      <c r="E9">
        <v>22.88</v>
      </c>
      <c r="F9">
        <v>18.940000000000001</v>
      </c>
      <c r="G9">
        <v>22.73</v>
      </c>
      <c r="H9">
        <v>0.3</v>
      </c>
      <c r="I9">
        <v>50</v>
      </c>
      <c r="J9">
        <v>161.61000000000001</v>
      </c>
      <c r="K9">
        <v>50.28</v>
      </c>
      <c r="L9">
        <v>2.75</v>
      </c>
      <c r="M9">
        <v>48</v>
      </c>
      <c r="N9">
        <v>28.58</v>
      </c>
      <c r="O9">
        <v>20166.2</v>
      </c>
      <c r="P9">
        <v>186.73</v>
      </c>
      <c r="Q9">
        <v>2924.51</v>
      </c>
      <c r="R9">
        <v>116.35</v>
      </c>
      <c r="S9">
        <v>60.56</v>
      </c>
      <c r="T9">
        <v>27930.76</v>
      </c>
      <c r="U9">
        <v>0.52</v>
      </c>
      <c r="V9">
        <v>0.91</v>
      </c>
      <c r="W9">
        <v>0.23</v>
      </c>
      <c r="X9">
        <v>1.66</v>
      </c>
      <c r="Y9">
        <v>1</v>
      </c>
      <c r="Z9">
        <v>10</v>
      </c>
    </row>
    <row r="10" spans="1:26" x14ac:dyDescent="0.3">
      <c r="A10">
        <v>8</v>
      </c>
      <c r="B10">
        <v>80</v>
      </c>
      <c r="C10" t="s">
        <v>26</v>
      </c>
      <c r="D10">
        <v>4.5002000000000004</v>
      </c>
      <c r="E10">
        <v>22.22</v>
      </c>
      <c r="F10">
        <v>18.510000000000002</v>
      </c>
      <c r="G10">
        <v>25.83</v>
      </c>
      <c r="H10">
        <v>0.33</v>
      </c>
      <c r="I10">
        <v>43</v>
      </c>
      <c r="J10">
        <v>161.97</v>
      </c>
      <c r="K10">
        <v>50.28</v>
      </c>
      <c r="L10">
        <v>3</v>
      </c>
      <c r="M10">
        <v>40</v>
      </c>
      <c r="N10">
        <v>28.69</v>
      </c>
      <c r="O10">
        <v>20210.21</v>
      </c>
      <c r="P10">
        <v>175.05</v>
      </c>
      <c r="Q10">
        <v>2924.48</v>
      </c>
      <c r="R10">
        <v>100.97</v>
      </c>
      <c r="S10">
        <v>60.56</v>
      </c>
      <c r="T10">
        <v>20272.89</v>
      </c>
      <c r="U10">
        <v>0.6</v>
      </c>
      <c r="V10">
        <v>0.93</v>
      </c>
      <c r="W10">
        <v>0.23</v>
      </c>
      <c r="X10">
        <v>1.23</v>
      </c>
      <c r="Y10">
        <v>1</v>
      </c>
      <c r="Z10">
        <v>10</v>
      </c>
    </row>
    <row r="11" spans="1:26" x14ac:dyDescent="0.3">
      <c r="A11">
        <v>9</v>
      </c>
      <c r="B11">
        <v>80</v>
      </c>
      <c r="C11" t="s">
        <v>26</v>
      </c>
      <c r="D11">
        <v>4.5495000000000001</v>
      </c>
      <c r="E11">
        <v>21.98</v>
      </c>
      <c r="F11">
        <v>18.399999999999999</v>
      </c>
      <c r="G11">
        <v>28.31</v>
      </c>
      <c r="H11">
        <v>0.35</v>
      </c>
      <c r="I11">
        <v>39</v>
      </c>
      <c r="J11">
        <v>162.33000000000001</v>
      </c>
      <c r="K11">
        <v>50.28</v>
      </c>
      <c r="L11">
        <v>3.25</v>
      </c>
      <c r="M11">
        <v>17</v>
      </c>
      <c r="N11">
        <v>28.8</v>
      </c>
      <c r="O11">
        <v>20254.259999999998</v>
      </c>
      <c r="P11">
        <v>169.31</v>
      </c>
      <c r="Q11">
        <v>2924.61</v>
      </c>
      <c r="R11">
        <v>96.58</v>
      </c>
      <c r="S11">
        <v>60.56</v>
      </c>
      <c r="T11">
        <v>18099.13</v>
      </c>
      <c r="U11">
        <v>0.63</v>
      </c>
      <c r="V11">
        <v>0.94</v>
      </c>
      <c r="W11">
        <v>0.25</v>
      </c>
      <c r="X11">
        <v>1.1200000000000001</v>
      </c>
      <c r="Y11">
        <v>1</v>
      </c>
      <c r="Z11">
        <v>10</v>
      </c>
    </row>
    <row r="12" spans="1:26" x14ac:dyDescent="0.3">
      <c r="A12">
        <v>10</v>
      </c>
      <c r="B12">
        <v>80</v>
      </c>
      <c r="C12" t="s">
        <v>26</v>
      </c>
      <c r="D12">
        <v>4.5593000000000004</v>
      </c>
      <c r="E12">
        <v>21.93</v>
      </c>
      <c r="F12">
        <v>18.38</v>
      </c>
      <c r="G12">
        <v>29.03</v>
      </c>
      <c r="H12">
        <v>0.38</v>
      </c>
      <c r="I12">
        <v>38</v>
      </c>
      <c r="J12">
        <v>162.68</v>
      </c>
      <c r="K12">
        <v>50.28</v>
      </c>
      <c r="L12">
        <v>3.5</v>
      </c>
      <c r="M12">
        <v>2</v>
      </c>
      <c r="N12">
        <v>28.9</v>
      </c>
      <c r="O12">
        <v>20298.34</v>
      </c>
      <c r="P12">
        <v>167.72</v>
      </c>
      <c r="Q12">
        <v>2924.54</v>
      </c>
      <c r="R12">
        <v>95.15</v>
      </c>
      <c r="S12">
        <v>60.56</v>
      </c>
      <c r="T12">
        <v>17388.22</v>
      </c>
      <c r="U12">
        <v>0.64</v>
      </c>
      <c r="V12">
        <v>0.94</v>
      </c>
      <c r="W12">
        <v>0.27</v>
      </c>
      <c r="X12">
        <v>1.1100000000000001</v>
      </c>
      <c r="Y12">
        <v>1</v>
      </c>
      <c r="Z12">
        <v>10</v>
      </c>
    </row>
    <row r="13" spans="1:26" x14ac:dyDescent="0.3">
      <c r="A13">
        <v>11</v>
      </c>
      <c r="B13">
        <v>80</v>
      </c>
      <c r="C13" t="s">
        <v>26</v>
      </c>
      <c r="D13">
        <v>4.5582000000000003</v>
      </c>
      <c r="E13">
        <v>21.94</v>
      </c>
      <c r="F13">
        <v>18.39</v>
      </c>
      <c r="G13">
        <v>29.04</v>
      </c>
      <c r="H13">
        <v>0.41</v>
      </c>
      <c r="I13">
        <v>38</v>
      </c>
      <c r="J13">
        <v>163.04</v>
      </c>
      <c r="K13">
        <v>50.28</v>
      </c>
      <c r="L13">
        <v>3.75</v>
      </c>
      <c r="M13">
        <v>0</v>
      </c>
      <c r="N13">
        <v>29.01</v>
      </c>
      <c r="O13">
        <v>20342.46</v>
      </c>
      <c r="P13">
        <v>167.9</v>
      </c>
      <c r="Q13">
        <v>2924.76</v>
      </c>
      <c r="R13">
        <v>95.25</v>
      </c>
      <c r="S13">
        <v>60.56</v>
      </c>
      <c r="T13">
        <v>17441.79</v>
      </c>
      <c r="U13">
        <v>0.64</v>
      </c>
      <c r="V13">
        <v>0.94</v>
      </c>
      <c r="W13">
        <v>0.27</v>
      </c>
      <c r="X13">
        <v>1.1100000000000001</v>
      </c>
      <c r="Y13">
        <v>1</v>
      </c>
      <c r="Z1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2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115</v>
      </c>
      <c r="C2" t="s">
        <v>26</v>
      </c>
      <c r="D2">
        <v>2.4857</v>
      </c>
      <c r="E2">
        <v>40.229999999999997</v>
      </c>
      <c r="F2">
        <v>25.5</v>
      </c>
      <c r="G2">
        <v>5.56</v>
      </c>
      <c r="H2">
        <v>0.08</v>
      </c>
      <c r="I2">
        <v>275</v>
      </c>
      <c r="J2">
        <v>222.93</v>
      </c>
      <c r="K2">
        <v>56.94</v>
      </c>
      <c r="L2">
        <v>1</v>
      </c>
      <c r="M2">
        <v>273</v>
      </c>
      <c r="N2">
        <v>49.99</v>
      </c>
      <c r="O2">
        <v>27728.69</v>
      </c>
      <c r="P2">
        <v>377.89</v>
      </c>
      <c r="Q2">
        <v>2925.77</v>
      </c>
      <c r="R2">
        <v>330.06</v>
      </c>
      <c r="S2">
        <v>60.56</v>
      </c>
      <c r="T2">
        <v>133660.9</v>
      </c>
      <c r="U2">
        <v>0.18</v>
      </c>
      <c r="V2">
        <v>0.68</v>
      </c>
      <c r="W2">
        <v>0.59</v>
      </c>
      <c r="X2">
        <v>8.2100000000000009</v>
      </c>
      <c r="Y2">
        <v>1</v>
      </c>
      <c r="Z2">
        <v>10</v>
      </c>
    </row>
    <row r="3" spans="1:26" x14ac:dyDescent="0.3">
      <c r="A3">
        <v>1</v>
      </c>
      <c r="B3">
        <v>115</v>
      </c>
      <c r="C3" t="s">
        <v>26</v>
      </c>
      <c r="D3">
        <v>2.9163000000000001</v>
      </c>
      <c r="E3">
        <v>34.29</v>
      </c>
      <c r="F3">
        <v>23.03</v>
      </c>
      <c r="G3">
        <v>7.05</v>
      </c>
      <c r="H3">
        <v>0.1</v>
      </c>
      <c r="I3">
        <v>196</v>
      </c>
      <c r="J3">
        <v>223.35</v>
      </c>
      <c r="K3">
        <v>56.94</v>
      </c>
      <c r="L3">
        <v>1.25</v>
      </c>
      <c r="M3">
        <v>194</v>
      </c>
      <c r="N3">
        <v>50.15</v>
      </c>
      <c r="O3">
        <v>27780.03</v>
      </c>
      <c r="P3">
        <v>337.62</v>
      </c>
      <c r="Q3">
        <v>2925.14</v>
      </c>
      <c r="R3">
        <v>248.53</v>
      </c>
      <c r="S3">
        <v>60.56</v>
      </c>
      <c r="T3">
        <v>93290.39</v>
      </c>
      <c r="U3">
        <v>0.24</v>
      </c>
      <c r="V3">
        <v>0.75</v>
      </c>
      <c r="W3">
        <v>0.48</v>
      </c>
      <c r="X3">
        <v>5.75</v>
      </c>
      <c r="Y3">
        <v>1</v>
      </c>
      <c r="Z3">
        <v>10</v>
      </c>
    </row>
    <row r="4" spans="1:26" x14ac:dyDescent="0.3">
      <c r="A4">
        <v>2</v>
      </c>
      <c r="B4">
        <v>115</v>
      </c>
      <c r="C4" t="s">
        <v>26</v>
      </c>
      <c r="D4">
        <v>3.2141000000000002</v>
      </c>
      <c r="E4">
        <v>31.11</v>
      </c>
      <c r="F4">
        <v>21.74</v>
      </c>
      <c r="G4">
        <v>8.52</v>
      </c>
      <c r="H4">
        <v>0.12</v>
      </c>
      <c r="I4">
        <v>153</v>
      </c>
      <c r="J4">
        <v>223.76</v>
      </c>
      <c r="K4">
        <v>56.94</v>
      </c>
      <c r="L4">
        <v>1.5</v>
      </c>
      <c r="M4">
        <v>151</v>
      </c>
      <c r="N4">
        <v>50.32</v>
      </c>
      <c r="O4">
        <v>27831.42</v>
      </c>
      <c r="P4">
        <v>315.33</v>
      </c>
      <c r="Q4">
        <v>2925.07</v>
      </c>
      <c r="R4">
        <v>206.29</v>
      </c>
      <c r="S4">
        <v>60.56</v>
      </c>
      <c r="T4">
        <v>72383.02</v>
      </c>
      <c r="U4">
        <v>0.28999999999999998</v>
      </c>
      <c r="V4">
        <v>0.79</v>
      </c>
      <c r="W4">
        <v>0.41</v>
      </c>
      <c r="X4">
        <v>4.46</v>
      </c>
      <c r="Y4">
        <v>1</v>
      </c>
      <c r="Z4">
        <v>10</v>
      </c>
    </row>
    <row r="5" spans="1:26" x14ac:dyDescent="0.3">
      <c r="A5">
        <v>3</v>
      </c>
      <c r="B5">
        <v>115</v>
      </c>
      <c r="C5" t="s">
        <v>26</v>
      </c>
      <c r="D5">
        <v>3.4554</v>
      </c>
      <c r="E5">
        <v>28.94</v>
      </c>
      <c r="F5">
        <v>20.84</v>
      </c>
      <c r="G5">
        <v>10.08</v>
      </c>
      <c r="H5">
        <v>0.14000000000000001</v>
      </c>
      <c r="I5">
        <v>124</v>
      </c>
      <c r="J5">
        <v>224.18</v>
      </c>
      <c r="K5">
        <v>56.94</v>
      </c>
      <c r="L5">
        <v>1.75</v>
      </c>
      <c r="M5">
        <v>122</v>
      </c>
      <c r="N5">
        <v>50.49</v>
      </c>
      <c r="O5">
        <v>27882.87</v>
      </c>
      <c r="P5">
        <v>299</v>
      </c>
      <c r="Q5">
        <v>2924.85</v>
      </c>
      <c r="R5">
        <v>177.04</v>
      </c>
      <c r="S5">
        <v>60.56</v>
      </c>
      <c r="T5">
        <v>57904.05</v>
      </c>
      <c r="U5">
        <v>0.34</v>
      </c>
      <c r="V5">
        <v>0.83</v>
      </c>
      <c r="W5">
        <v>0.36</v>
      </c>
      <c r="X5">
        <v>3.56</v>
      </c>
      <c r="Y5">
        <v>1</v>
      </c>
      <c r="Z5">
        <v>10</v>
      </c>
    </row>
    <row r="6" spans="1:26" x14ac:dyDescent="0.3">
      <c r="A6">
        <v>4</v>
      </c>
      <c r="B6">
        <v>115</v>
      </c>
      <c r="C6" t="s">
        <v>26</v>
      </c>
      <c r="D6">
        <v>3.6328999999999998</v>
      </c>
      <c r="E6">
        <v>27.53</v>
      </c>
      <c r="F6">
        <v>20.260000000000002</v>
      </c>
      <c r="G6">
        <v>11.58</v>
      </c>
      <c r="H6">
        <v>0.16</v>
      </c>
      <c r="I6">
        <v>105</v>
      </c>
      <c r="J6">
        <v>224.6</v>
      </c>
      <c r="K6">
        <v>56.94</v>
      </c>
      <c r="L6">
        <v>2</v>
      </c>
      <c r="M6">
        <v>103</v>
      </c>
      <c r="N6">
        <v>50.65</v>
      </c>
      <c r="O6">
        <v>27934.37</v>
      </c>
      <c r="P6">
        <v>287.41000000000003</v>
      </c>
      <c r="Q6">
        <v>2924.8</v>
      </c>
      <c r="R6">
        <v>157.69</v>
      </c>
      <c r="S6">
        <v>60.56</v>
      </c>
      <c r="T6">
        <v>48326.49</v>
      </c>
      <c r="U6">
        <v>0.38</v>
      </c>
      <c r="V6">
        <v>0.85</v>
      </c>
      <c r="W6">
        <v>0.33</v>
      </c>
      <c r="X6">
        <v>2.98</v>
      </c>
      <c r="Y6">
        <v>1</v>
      </c>
      <c r="Z6">
        <v>10</v>
      </c>
    </row>
    <row r="7" spans="1:26" x14ac:dyDescent="0.3">
      <c r="A7">
        <v>5</v>
      </c>
      <c r="B7">
        <v>115</v>
      </c>
      <c r="C7" t="s">
        <v>26</v>
      </c>
      <c r="D7">
        <v>3.7808999999999999</v>
      </c>
      <c r="E7">
        <v>26.45</v>
      </c>
      <c r="F7">
        <v>19.84</v>
      </c>
      <c r="G7">
        <v>13.23</v>
      </c>
      <c r="H7">
        <v>0.18</v>
      </c>
      <c r="I7">
        <v>90</v>
      </c>
      <c r="J7">
        <v>225.01</v>
      </c>
      <c r="K7">
        <v>56.94</v>
      </c>
      <c r="L7">
        <v>2.25</v>
      </c>
      <c r="M7">
        <v>88</v>
      </c>
      <c r="N7">
        <v>50.82</v>
      </c>
      <c r="O7">
        <v>27985.94</v>
      </c>
      <c r="P7">
        <v>278.35000000000002</v>
      </c>
      <c r="Q7">
        <v>2924.87</v>
      </c>
      <c r="R7">
        <v>143.88</v>
      </c>
      <c r="S7">
        <v>60.56</v>
      </c>
      <c r="T7">
        <v>41492.879999999997</v>
      </c>
      <c r="U7">
        <v>0.42</v>
      </c>
      <c r="V7">
        <v>0.87</v>
      </c>
      <c r="W7">
        <v>0.31</v>
      </c>
      <c r="X7">
        <v>2.56</v>
      </c>
      <c r="Y7">
        <v>1</v>
      </c>
      <c r="Z7">
        <v>10</v>
      </c>
    </row>
    <row r="8" spans="1:26" x14ac:dyDescent="0.3">
      <c r="A8">
        <v>6</v>
      </c>
      <c r="B8">
        <v>115</v>
      </c>
      <c r="C8" t="s">
        <v>26</v>
      </c>
      <c r="D8">
        <v>3.9009</v>
      </c>
      <c r="E8">
        <v>25.64</v>
      </c>
      <c r="F8">
        <v>19.510000000000002</v>
      </c>
      <c r="G8">
        <v>14.82</v>
      </c>
      <c r="H8">
        <v>0.2</v>
      </c>
      <c r="I8">
        <v>79</v>
      </c>
      <c r="J8">
        <v>225.43</v>
      </c>
      <c r="K8">
        <v>56.94</v>
      </c>
      <c r="L8">
        <v>2.5</v>
      </c>
      <c r="M8">
        <v>77</v>
      </c>
      <c r="N8">
        <v>50.99</v>
      </c>
      <c r="O8">
        <v>28037.57</v>
      </c>
      <c r="P8">
        <v>270.31</v>
      </c>
      <c r="Q8">
        <v>2924.77</v>
      </c>
      <c r="R8">
        <v>133.49</v>
      </c>
      <c r="S8">
        <v>60.56</v>
      </c>
      <c r="T8">
        <v>36357.26</v>
      </c>
      <c r="U8">
        <v>0.45</v>
      </c>
      <c r="V8">
        <v>0.88</v>
      </c>
      <c r="W8">
        <v>0.28999999999999998</v>
      </c>
      <c r="X8">
        <v>2.23</v>
      </c>
      <c r="Y8">
        <v>1</v>
      </c>
      <c r="Z8">
        <v>10</v>
      </c>
    </row>
    <row r="9" spans="1:26" x14ac:dyDescent="0.3">
      <c r="A9">
        <v>7</v>
      </c>
      <c r="B9">
        <v>115</v>
      </c>
      <c r="C9" t="s">
        <v>26</v>
      </c>
      <c r="D9">
        <v>4.0065</v>
      </c>
      <c r="E9">
        <v>24.96</v>
      </c>
      <c r="F9">
        <v>19.23</v>
      </c>
      <c r="G9">
        <v>16.48</v>
      </c>
      <c r="H9">
        <v>0.22</v>
      </c>
      <c r="I9">
        <v>70</v>
      </c>
      <c r="J9">
        <v>225.85</v>
      </c>
      <c r="K9">
        <v>56.94</v>
      </c>
      <c r="L9">
        <v>2.75</v>
      </c>
      <c r="M9">
        <v>68</v>
      </c>
      <c r="N9">
        <v>51.16</v>
      </c>
      <c r="O9">
        <v>28089.25</v>
      </c>
      <c r="P9">
        <v>263.29000000000002</v>
      </c>
      <c r="Q9">
        <v>2924.63</v>
      </c>
      <c r="R9">
        <v>123.92</v>
      </c>
      <c r="S9">
        <v>60.56</v>
      </c>
      <c r="T9">
        <v>31616.23</v>
      </c>
      <c r="U9">
        <v>0.49</v>
      </c>
      <c r="V9">
        <v>0.89</v>
      </c>
      <c r="W9">
        <v>0.28000000000000003</v>
      </c>
      <c r="X9">
        <v>1.95</v>
      </c>
      <c r="Y9">
        <v>1</v>
      </c>
      <c r="Z9">
        <v>10</v>
      </c>
    </row>
    <row r="10" spans="1:26" x14ac:dyDescent="0.3">
      <c r="A10">
        <v>8</v>
      </c>
      <c r="B10">
        <v>115</v>
      </c>
      <c r="C10" t="s">
        <v>26</v>
      </c>
      <c r="D10">
        <v>4.0942999999999996</v>
      </c>
      <c r="E10">
        <v>24.42</v>
      </c>
      <c r="F10">
        <v>19</v>
      </c>
      <c r="G10">
        <v>18.09</v>
      </c>
      <c r="H10">
        <v>0.24</v>
      </c>
      <c r="I10">
        <v>63</v>
      </c>
      <c r="J10">
        <v>226.27</v>
      </c>
      <c r="K10">
        <v>56.94</v>
      </c>
      <c r="L10">
        <v>3</v>
      </c>
      <c r="M10">
        <v>61</v>
      </c>
      <c r="N10">
        <v>51.33</v>
      </c>
      <c r="O10">
        <v>28140.99</v>
      </c>
      <c r="P10">
        <v>256.76</v>
      </c>
      <c r="Q10">
        <v>2924.42</v>
      </c>
      <c r="R10">
        <v>116.61</v>
      </c>
      <c r="S10">
        <v>60.56</v>
      </c>
      <c r="T10">
        <v>27994.78</v>
      </c>
      <c r="U10">
        <v>0.52</v>
      </c>
      <c r="V10">
        <v>0.91</v>
      </c>
      <c r="W10">
        <v>0.26</v>
      </c>
      <c r="X10">
        <v>1.72</v>
      </c>
      <c r="Y10">
        <v>1</v>
      </c>
      <c r="Z10">
        <v>10</v>
      </c>
    </row>
    <row r="11" spans="1:26" x14ac:dyDescent="0.3">
      <c r="A11">
        <v>9</v>
      </c>
      <c r="B11">
        <v>115</v>
      </c>
      <c r="C11" t="s">
        <v>26</v>
      </c>
      <c r="D11">
        <v>4.1826999999999996</v>
      </c>
      <c r="E11">
        <v>23.91</v>
      </c>
      <c r="F11">
        <v>18.75</v>
      </c>
      <c r="G11">
        <v>19.73</v>
      </c>
      <c r="H11">
        <v>0.25</v>
      </c>
      <c r="I11">
        <v>57</v>
      </c>
      <c r="J11">
        <v>226.69</v>
      </c>
      <c r="K11">
        <v>56.94</v>
      </c>
      <c r="L11">
        <v>3.25</v>
      </c>
      <c r="M11">
        <v>55</v>
      </c>
      <c r="N11">
        <v>51.5</v>
      </c>
      <c r="O11">
        <v>28192.799999999999</v>
      </c>
      <c r="P11">
        <v>250.11</v>
      </c>
      <c r="Q11">
        <v>2924.69</v>
      </c>
      <c r="R11">
        <v>107.96</v>
      </c>
      <c r="S11">
        <v>60.56</v>
      </c>
      <c r="T11">
        <v>23699.040000000001</v>
      </c>
      <c r="U11">
        <v>0.56000000000000005</v>
      </c>
      <c r="V11">
        <v>0.92</v>
      </c>
      <c r="W11">
        <v>0.26</v>
      </c>
      <c r="X11">
        <v>1.47</v>
      </c>
      <c r="Y11">
        <v>1</v>
      </c>
      <c r="Z11">
        <v>10</v>
      </c>
    </row>
    <row r="12" spans="1:26" x14ac:dyDescent="0.3">
      <c r="A12">
        <v>10</v>
      </c>
      <c r="B12">
        <v>115</v>
      </c>
      <c r="C12" t="s">
        <v>26</v>
      </c>
      <c r="D12">
        <v>4.2382999999999997</v>
      </c>
      <c r="E12">
        <v>23.59</v>
      </c>
      <c r="F12">
        <v>18.649999999999999</v>
      </c>
      <c r="G12">
        <v>21.52</v>
      </c>
      <c r="H12">
        <v>0.27</v>
      </c>
      <c r="I12">
        <v>52</v>
      </c>
      <c r="J12">
        <v>227.11</v>
      </c>
      <c r="K12">
        <v>56.94</v>
      </c>
      <c r="L12">
        <v>3.5</v>
      </c>
      <c r="M12">
        <v>50</v>
      </c>
      <c r="N12">
        <v>51.67</v>
      </c>
      <c r="O12">
        <v>28244.66</v>
      </c>
      <c r="P12">
        <v>245.01</v>
      </c>
      <c r="Q12">
        <v>2924.55</v>
      </c>
      <c r="R12">
        <v>106.2</v>
      </c>
      <c r="S12">
        <v>60.56</v>
      </c>
      <c r="T12">
        <v>22843.57</v>
      </c>
      <c r="U12">
        <v>0.56999999999999995</v>
      </c>
      <c r="V12">
        <v>0.92</v>
      </c>
      <c r="W12">
        <v>0.22</v>
      </c>
      <c r="X12">
        <v>1.37</v>
      </c>
      <c r="Y12">
        <v>1</v>
      </c>
      <c r="Z12">
        <v>10</v>
      </c>
    </row>
    <row r="13" spans="1:26" x14ac:dyDescent="0.3">
      <c r="A13">
        <v>11</v>
      </c>
      <c r="B13">
        <v>115</v>
      </c>
      <c r="C13" t="s">
        <v>26</v>
      </c>
      <c r="D13">
        <v>4.2523999999999997</v>
      </c>
      <c r="E13">
        <v>23.52</v>
      </c>
      <c r="F13">
        <v>18.75</v>
      </c>
      <c r="G13">
        <v>23.44</v>
      </c>
      <c r="H13">
        <v>0.28999999999999998</v>
      </c>
      <c r="I13">
        <v>48</v>
      </c>
      <c r="J13">
        <v>227.53</v>
      </c>
      <c r="K13">
        <v>56.94</v>
      </c>
      <c r="L13">
        <v>3.75</v>
      </c>
      <c r="M13">
        <v>46</v>
      </c>
      <c r="N13">
        <v>51.84</v>
      </c>
      <c r="O13">
        <v>28296.58</v>
      </c>
      <c r="P13">
        <v>243.5</v>
      </c>
      <c r="Q13">
        <v>2924.55</v>
      </c>
      <c r="R13">
        <v>109.08</v>
      </c>
      <c r="S13">
        <v>60.56</v>
      </c>
      <c r="T13">
        <v>24305.11</v>
      </c>
      <c r="U13">
        <v>0.56000000000000005</v>
      </c>
      <c r="V13">
        <v>0.92</v>
      </c>
      <c r="W13">
        <v>0.24</v>
      </c>
      <c r="X13">
        <v>1.47</v>
      </c>
      <c r="Y13">
        <v>1</v>
      </c>
      <c r="Z13">
        <v>10</v>
      </c>
    </row>
    <row r="14" spans="1:26" x14ac:dyDescent="0.3">
      <c r="A14">
        <v>12</v>
      </c>
      <c r="B14">
        <v>115</v>
      </c>
      <c r="C14" t="s">
        <v>26</v>
      </c>
      <c r="D14">
        <v>4.3197000000000001</v>
      </c>
      <c r="E14">
        <v>23.15</v>
      </c>
      <c r="F14">
        <v>18.559999999999999</v>
      </c>
      <c r="G14">
        <v>25.31</v>
      </c>
      <c r="H14">
        <v>0.31</v>
      </c>
      <c r="I14">
        <v>44</v>
      </c>
      <c r="J14">
        <v>227.95</v>
      </c>
      <c r="K14">
        <v>56.94</v>
      </c>
      <c r="L14">
        <v>4</v>
      </c>
      <c r="M14">
        <v>42</v>
      </c>
      <c r="N14">
        <v>52.01</v>
      </c>
      <c r="O14">
        <v>28348.560000000001</v>
      </c>
      <c r="P14">
        <v>237.59</v>
      </c>
      <c r="Q14">
        <v>2924.48</v>
      </c>
      <c r="R14">
        <v>102.6</v>
      </c>
      <c r="S14">
        <v>60.56</v>
      </c>
      <c r="T14">
        <v>21085.96</v>
      </c>
      <c r="U14">
        <v>0.59</v>
      </c>
      <c r="V14">
        <v>0.93</v>
      </c>
      <c r="W14">
        <v>0.23</v>
      </c>
      <c r="X14">
        <v>1.28</v>
      </c>
      <c r="Y14">
        <v>1</v>
      </c>
      <c r="Z14">
        <v>10</v>
      </c>
    </row>
    <row r="15" spans="1:26" x14ac:dyDescent="0.3">
      <c r="A15">
        <v>13</v>
      </c>
      <c r="B15">
        <v>115</v>
      </c>
      <c r="C15" t="s">
        <v>26</v>
      </c>
      <c r="D15">
        <v>4.3830999999999998</v>
      </c>
      <c r="E15">
        <v>22.82</v>
      </c>
      <c r="F15">
        <v>18.399999999999999</v>
      </c>
      <c r="G15">
        <v>27.6</v>
      </c>
      <c r="H15">
        <v>0.33</v>
      </c>
      <c r="I15">
        <v>40</v>
      </c>
      <c r="J15">
        <v>228.38</v>
      </c>
      <c r="K15">
        <v>56.94</v>
      </c>
      <c r="L15">
        <v>4.25</v>
      </c>
      <c r="M15">
        <v>38</v>
      </c>
      <c r="N15">
        <v>52.18</v>
      </c>
      <c r="O15">
        <v>28400.61</v>
      </c>
      <c r="P15">
        <v>231.32</v>
      </c>
      <c r="Q15">
        <v>2924.49</v>
      </c>
      <c r="R15">
        <v>97.27</v>
      </c>
      <c r="S15">
        <v>60.56</v>
      </c>
      <c r="T15">
        <v>18439.89</v>
      </c>
      <c r="U15">
        <v>0.62</v>
      </c>
      <c r="V15">
        <v>0.94</v>
      </c>
      <c r="W15">
        <v>0.23</v>
      </c>
      <c r="X15">
        <v>1.1200000000000001</v>
      </c>
      <c r="Y15">
        <v>1</v>
      </c>
      <c r="Z15">
        <v>10</v>
      </c>
    </row>
    <row r="16" spans="1:26" x14ac:dyDescent="0.3">
      <c r="A16">
        <v>14</v>
      </c>
      <c r="B16">
        <v>115</v>
      </c>
      <c r="C16" t="s">
        <v>26</v>
      </c>
      <c r="D16">
        <v>4.4095000000000004</v>
      </c>
      <c r="E16">
        <v>22.68</v>
      </c>
      <c r="F16">
        <v>18.350000000000001</v>
      </c>
      <c r="G16">
        <v>28.97</v>
      </c>
      <c r="H16">
        <v>0.35</v>
      </c>
      <c r="I16">
        <v>38</v>
      </c>
      <c r="J16">
        <v>228.8</v>
      </c>
      <c r="K16">
        <v>56.94</v>
      </c>
      <c r="L16">
        <v>4.5</v>
      </c>
      <c r="M16">
        <v>36</v>
      </c>
      <c r="N16">
        <v>52.36</v>
      </c>
      <c r="O16">
        <v>28452.71</v>
      </c>
      <c r="P16">
        <v>226.95</v>
      </c>
      <c r="Q16">
        <v>2924.44</v>
      </c>
      <c r="R16">
        <v>95.58</v>
      </c>
      <c r="S16">
        <v>60.56</v>
      </c>
      <c r="T16">
        <v>17603.72</v>
      </c>
      <c r="U16">
        <v>0.63</v>
      </c>
      <c r="V16">
        <v>0.94</v>
      </c>
      <c r="W16">
        <v>0.23</v>
      </c>
      <c r="X16">
        <v>1.07</v>
      </c>
      <c r="Y16">
        <v>1</v>
      </c>
      <c r="Z16">
        <v>10</v>
      </c>
    </row>
    <row r="17" spans="1:26" x14ac:dyDescent="0.3">
      <c r="A17">
        <v>15</v>
      </c>
      <c r="B17">
        <v>115</v>
      </c>
      <c r="C17" t="s">
        <v>26</v>
      </c>
      <c r="D17">
        <v>4.4566999999999997</v>
      </c>
      <c r="E17">
        <v>22.44</v>
      </c>
      <c r="F17">
        <v>18.239999999999998</v>
      </c>
      <c r="G17">
        <v>31.27</v>
      </c>
      <c r="H17">
        <v>0.37</v>
      </c>
      <c r="I17">
        <v>35</v>
      </c>
      <c r="J17">
        <v>229.22</v>
      </c>
      <c r="K17">
        <v>56.94</v>
      </c>
      <c r="L17">
        <v>4.75</v>
      </c>
      <c r="M17">
        <v>33</v>
      </c>
      <c r="N17">
        <v>52.53</v>
      </c>
      <c r="O17">
        <v>28504.87</v>
      </c>
      <c r="P17">
        <v>222.02</v>
      </c>
      <c r="Q17">
        <v>2924.6</v>
      </c>
      <c r="R17">
        <v>91.99</v>
      </c>
      <c r="S17">
        <v>60.56</v>
      </c>
      <c r="T17">
        <v>15826.68</v>
      </c>
      <c r="U17">
        <v>0.66</v>
      </c>
      <c r="V17">
        <v>0.94</v>
      </c>
      <c r="W17">
        <v>0.22</v>
      </c>
      <c r="X17">
        <v>0.96</v>
      </c>
      <c r="Y17">
        <v>1</v>
      </c>
      <c r="Z17">
        <v>10</v>
      </c>
    </row>
    <row r="18" spans="1:26" x14ac:dyDescent="0.3">
      <c r="A18">
        <v>16</v>
      </c>
      <c r="B18">
        <v>115</v>
      </c>
      <c r="C18" t="s">
        <v>26</v>
      </c>
      <c r="D18">
        <v>4.5002000000000004</v>
      </c>
      <c r="E18">
        <v>22.22</v>
      </c>
      <c r="F18">
        <v>18.16</v>
      </c>
      <c r="G18">
        <v>34.04</v>
      </c>
      <c r="H18">
        <v>0.39</v>
      </c>
      <c r="I18">
        <v>32</v>
      </c>
      <c r="J18">
        <v>229.65</v>
      </c>
      <c r="K18">
        <v>56.94</v>
      </c>
      <c r="L18">
        <v>5</v>
      </c>
      <c r="M18">
        <v>30</v>
      </c>
      <c r="N18">
        <v>52.7</v>
      </c>
      <c r="O18">
        <v>28557.1</v>
      </c>
      <c r="P18">
        <v>216.05</v>
      </c>
      <c r="Q18">
        <v>2924.59</v>
      </c>
      <c r="R18">
        <v>89.18</v>
      </c>
      <c r="S18">
        <v>60.56</v>
      </c>
      <c r="T18">
        <v>14433.46</v>
      </c>
      <c r="U18">
        <v>0.68</v>
      </c>
      <c r="V18">
        <v>0.95</v>
      </c>
      <c r="W18">
        <v>0.22</v>
      </c>
      <c r="X18">
        <v>0.88</v>
      </c>
      <c r="Y18">
        <v>1</v>
      </c>
      <c r="Z18">
        <v>10</v>
      </c>
    </row>
    <row r="19" spans="1:26" x14ac:dyDescent="0.3">
      <c r="A19">
        <v>17</v>
      </c>
      <c r="B19">
        <v>115</v>
      </c>
      <c r="C19" t="s">
        <v>26</v>
      </c>
      <c r="D19">
        <v>4.5346000000000002</v>
      </c>
      <c r="E19">
        <v>22.05</v>
      </c>
      <c r="F19">
        <v>18.07</v>
      </c>
      <c r="G19">
        <v>36.15</v>
      </c>
      <c r="H19">
        <v>0.41</v>
      </c>
      <c r="I19">
        <v>30</v>
      </c>
      <c r="J19">
        <v>230.07</v>
      </c>
      <c r="K19">
        <v>56.94</v>
      </c>
      <c r="L19">
        <v>5.25</v>
      </c>
      <c r="M19">
        <v>28</v>
      </c>
      <c r="N19">
        <v>52.88</v>
      </c>
      <c r="O19">
        <v>28609.38</v>
      </c>
      <c r="P19">
        <v>211.16</v>
      </c>
      <c r="Q19">
        <v>2924.45</v>
      </c>
      <c r="R19">
        <v>86.5</v>
      </c>
      <c r="S19">
        <v>60.56</v>
      </c>
      <c r="T19">
        <v>13105.66</v>
      </c>
      <c r="U19">
        <v>0.7</v>
      </c>
      <c r="V19">
        <v>0.95</v>
      </c>
      <c r="W19">
        <v>0.21</v>
      </c>
      <c r="X19">
        <v>0.8</v>
      </c>
      <c r="Y19">
        <v>1</v>
      </c>
      <c r="Z19">
        <v>10</v>
      </c>
    </row>
    <row r="20" spans="1:26" x14ac:dyDescent="0.3">
      <c r="A20">
        <v>18</v>
      </c>
      <c r="B20">
        <v>115</v>
      </c>
      <c r="C20" t="s">
        <v>26</v>
      </c>
      <c r="D20">
        <v>4.5637999999999996</v>
      </c>
      <c r="E20">
        <v>21.91</v>
      </c>
      <c r="F20">
        <v>18.02</v>
      </c>
      <c r="G20">
        <v>38.619999999999997</v>
      </c>
      <c r="H20">
        <v>0.42</v>
      </c>
      <c r="I20">
        <v>28</v>
      </c>
      <c r="J20">
        <v>230.49</v>
      </c>
      <c r="K20">
        <v>56.94</v>
      </c>
      <c r="L20">
        <v>5.5</v>
      </c>
      <c r="M20">
        <v>22</v>
      </c>
      <c r="N20">
        <v>53.05</v>
      </c>
      <c r="O20">
        <v>28661.73</v>
      </c>
      <c r="P20">
        <v>206.19</v>
      </c>
      <c r="Q20">
        <v>2924.4</v>
      </c>
      <c r="R20">
        <v>84.41</v>
      </c>
      <c r="S20">
        <v>60.56</v>
      </c>
      <c r="T20">
        <v>12069.16</v>
      </c>
      <c r="U20">
        <v>0.72</v>
      </c>
      <c r="V20">
        <v>0.95</v>
      </c>
      <c r="W20">
        <v>0.22</v>
      </c>
      <c r="X20">
        <v>0.74</v>
      </c>
      <c r="Y20">
        <v>1</v>
      </c>
      <c r="Z20">
        <v>10</v>
      </c>
    </row>
    <row r="21" spans="1:26" x14ac:dyDescent="0.3">
      <c r="A21">
        <v>19</v>
      </c>
      <c r="B21">
        <v>115</v>
      </c>
      <c r="C21" t="s">
        <v>26</v>
      </c>
      <c r="D21">
        <v>4.5751999999999997</v>
      </c>
      <c r="E21">
        <v>21.86</v>
      </c>
      <c r="F21">
        <v>18.010000000000002</v>
      </c>
      <c r="G21">
        <v>40.020000000000003</v>
      </c>
      <c r="H21">
        <v>0.44</v>
      </c>
      <c r="I21">
        <v>27</v>
      </c>
      <c r="J21">
        <v>230.92</v>
      </c>
      <c r="K21">
        <v>56.94</v>
      </c>
      <c r="L21">
        <v>5.75</v>
      </c>
      <c r="M21">
        <v>10</v>
      </c>
      <c r="N21">
        <v>53.23</v>
      </c>
      <c r="O21">
        <v>28714.14</v>
      </c>
      <c r="P21">
        <v>203.72</v>
      </c>
      <c r="Q21">
        <v>2924.52</v>
      </c>
      <c r="R21">
        <v>83.66</v>
      </c>
      <c r="S21">
        <v>60.56</v>
      </c>
      <c r="T21">
        <v>11700.24</v>
      </c>
      <c r="U21">
        <v>0.72</v>
      </c>
      <c r="V21">
        <v>0.96</v>
      </c>
      <c r="W21">
        <v>0.23</v>
      </c>
      <c r="X21">
        <v>0.73</v>
      </c>
      <c r="Y21">
        <v>1</v>
      </c>
      <c r="Z21">
        <v>10</v>
      </c>
    </row>
    <row r="22" spans="1:26" x14ac:dyDescent="0.3">
      <c r="A22">
        <v>20</v>
      </c>
      <c r="B22">
        <v>115</v>
      </c>
      <c r="C22" t="s">
        <v>26</v>
      </c>
      <c r="D22">
        <v>4.5659999999999998</v>
      </c>
      <c r="E22">
        <v>21.9</v>
      </c>
      <c r="F22">
        <v>18.059999999999999</v>
      </c>
      <c r="G22">
        <v>40.119999999999997</v>
      </c>
      <c r="H22">
        <v>0.46</v>
      </c>
      <c r="I22">
        <v>27</v>
      </c>
      <c r="J22">
        <v>231.34</v>
      </c>
      <c r="K22">
        <v>56.94</v>
      </c>
      <c r="L22">
        <v>6</v>
      </c>
      <c r="M22">
        <v>1</v>
      </c>
      <c r="N22">
        <v>53.4</v>
      </c>
      <c r="O22">
        <v>28766.61</v>
      </c>
      <c r="P22">
        <v>204.22</v>
      </c>
      <c r="Q22">
        <v>2924.36</v>
      </c>
      <c r="R22">
        <v>84.82</v>
      </c>
      <c r="S22">
        <v>60.56</v>
      </c>
      <c r="T22">
        <v>12279.9</v>
      </c>
      <c r="U22">
        <v>0.71</v>
      </c>
      <c r="V22">
        <v>0.95</v>
      </c>
      <c r="W22">
        <v>0.24</v>
      </c>
      <c r="X22">
        <v>0.78</v>
      </c>
      <c r="Y22">
        <v>1</v>
      </c>
      <c r="Z22">
        <v>10</v>
      </c>
    </row>
    <row r="23" spans="1:26" x14ac:dyDescent="0.3">
      <c r="A23">
        <v>21</v>
      </c>
      <c r="B23">
        <v>115</v>
      </c>
      <c r="C23" t="s">
        <v>26</v>
      </c>
      <c r="D23">
        <v>4.5655999999999999</v>
      </c>
      <c r="E23">
        <v>21.9</v>
      </c>
      <c r="F23">
        <v>18.059999999999999</v>
      </c>
      <c r="G23">
        <v>40.130000000000003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1</v>
      </c>
      <c r="N23">
        <v>53.58</v>
      </c>
      <c r="O23">
        <v>28819.14</v>
      </c>
      <c r="P23">
        <v>204.64</v>
      </c>
      <c r="Q23">
        <v>2924.4</v>
      </c>
      <c r="R23">
        <v>84.68</v>
      </c>
      <c r="S23">
        <v>60.56</v>
      </c>
      <c r="T23">
        <v>12210.07</v>
      </c>
      <c r="U23">
        <v>0.72</v>
      </c>
      <c r="V23">
        <v>0.95</v>
      </c>
      <c r="W23">
        <v>0.25</v>
      </c>
      <c r="X23">
        <v>0.78</v>
      </c>
      <c r="Y23">
        <v>1</v>
      </c>
      <c r="Z23">
        <v>10</v>
      </c>
    </row>
    <row r="24" spans="1:26" x14ac:dyDescent="0.3">
      <c r="A24">
        <v>22</v>
      </c>
      <c r="B24">
        <v>115</v>
      </c>
      <c r="C24" t="s">
        <v>26</v>
      </c>
      <c r="D24">
        <v>4.5659999999999998</v>
      </c>
      <c r="E24">
        <v>21.9</v>
      </c>
      <c r="F24">
        <v>18.05</v>
      </c>
      <c r="G24">
        <v>40.119999999999997</v>
      </c>
      <c r="H24">
        <v>0.5</v>
      </c>
      <c r="I24">
        <v>27</v>
      </c>
      <c r="J24">
        <v>232.2</v>
      </c>
      <c r="K24">
        <v>56.94</v>
      </c>
      <c r="L24">
        <v>6.5</v>
      </c>
      <c r="M24">
        <v>0</v>
      </c>
      <c r="N24">
        <v>53.75</v>
      </c>
      <c r="O24">
        <v>28871.74</v>
      </c>
      <c r="P24">
        <v>205.08</v>
      </c>
      <c r="Q24">
        <v>2924.56</v>
      </c>
      <c r="R24">
        <v>84.58</v>
      </c>
      <c r="S24">
        <v>60.56</v>
      </c>
      <c r="T24">
        <v>12158.14</v>
      </c>
      <c r="U24">
        <v>0.72</v>
      </c>
      <c r="V24">
        <v>0.95</v>
      </c>
      <c r="W24">
        <v>0.25</v>
      </c>
      <c r="X24">
        <v>0.78</v>
      </c>
      <c r="Y24">
        <v>1</v>
      </c>
      <c r="Z2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4.2816999999999998</v>
      </c>
      <c r="E2">
        <v>23.36</v>
      </c>
      <c r="F2">
        <v>19.899999999999999</v>
      </c>
      <c r="G2">
        <v>13.12</v>
      </c>
      <c r="H2">
        <v>0.22</v>
      </c>
      <c r="I2">
        <v>91</v>
      </c>
      <c r="J2">
        <v>80.84</v>
      </c>
      <c r="K2">
        <v>35.1</v>
      </c>
      <c r="L2">
        <v>1</v>
      </c>
      <c r="M2">
        <v>57</v>
      </c>
      <c r="N2">
        <v>9.74</v>
      </c>
      <c r="O2">
        <v>10204.209999999999</v>
      </c>
      <c r="P2">
        <v>123.52</v>
      </c>
      <c r="Q2">
        <v>2924.63</v>
      </c>
      <c r="R2">
        <v>144.46</v>
      </c>
      <c r="S2">
        <v>60.56</v>
      </c>
      <c r="T2">
        <v>41781.07</v>
      </c>
      <c r="U2">
        <v>0.42</v>
      </c>
      <c r="V2">
        <v>0.86</v>
      </c>
      <c r="W2">
        <v>0.35</v>
      </c>
      <c r="X2">
        <v>2.62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4.3197999999999999</v>
      </c>
      <c r="E3">
        <v>23.15</v>
      </c>
      <c r="F3">
        <v>19.79</v>
      </c>
      <c r="G3">
        <v>13.97</v>
      </c>
      <c r="H3">
        <v>0.27</v>
      </c>
      <c r="I3">
        <v>85</v>
      </c>
      <c r="J3">
        <v>81.14</v>
      </c>
      <c r="K3">
        <v>35.1</v>
      </c>
      <c r="L3">
        <v>1.25</v>
      </c>
      <c r="M3">
        <v>0</v>
      </c>
      <c r="N3">
        <v>9.7899999999999991</v>
      </c>
      <c r="O3">
        <v>10241.25</v>
      </c>
      <c r="P3">
        <v>120.91</v>
      </c>
      <c r="Q3">
        <v>2924.63</v>
      </c>
      <c r="R3">
        <v>138.77000000000001</v>
      </c>
      <c r="S3">
        <v>60.56</v>
      </c>
      <c r="T3">
        <v>38963.019999999997</v>
      </c>
      <c r="U3">
        <v>0.44</v>
      </c>
      <c r="V3">
        <v>0.87</v>
      </c>
      <c r="W3">
        <v>0.42</v>
      </c>
      <c r="X3">
        <v>2.52</v>
      </c>
      <c r="Y3">
        <v>1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3.8683999999999998</v>
      </c>
      <c r="E2">
        <v>25.85</v>
      </c>
      <c r="F2">
        <v>20.97</v>
      </c>
      <c r="G2">
        <v>9.83</v>
      </c>
      <c r="H2">
        <v>0.16</v>
      </c>
      <c r="I2">
        <v>128</v>
      </c>
      <c r="J2">
        <v>107.41</v>
      </c>
      <c r="K2">
        <v>41.65</v>
      </c>
      <c r="L2">
        <v>1</v>
      </c>
      <c r="M2">
        <v>126</v>
      </c>
      <c r="N2">
        <v>14.77</v>
      </c>
      <c r="O2">
        <v>13481.73</v>
      </c>
      <c r="P2">
        <v>176.52</v>
      </c>
      <c r="Q2">
        <v>2925.25</v>
      </c>
      <c r="R2">
        <v>180.94</v>
      </c>
      <c r="S2">
        <v>60.56</v>
      </c>
      <c r="T2">
        <v>59834.69</v>
      </c>
      <c r="U2">
        <v>0.33</v>
      </c>
      <c r="V2">
        <v>0.82</v>
      </c>
      <c r="W2">
        <v>0.37</v>
      </c>
      <c r="X2">
        <v>3.69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4.1615000000000002</v>
      </c>
      <c r="E3">
        <v>24.03</v>
      </c>
      <c r="F3">
        <v>19.93</v>
      </c>
      <c r="G3">
        <v>12.86</v>
      </c>
      <c r="H3">
        <v>0.2</v>
      </c>
      <c r="I3">
        <v>93</v>
      </c>
      <c r="J3">
        <v>107.73</v>
      </c>
      <c r="K3">
        <v>41.65</v>
      </c>
      <c r="L3">
        <v>1.25</v>
      </c>
      <c r="M3">
        <v>91</v>
      </c>
      <c r="N3">
        <v>14.83</v>
      </c>
      <c r="O3">
        <v>13520.81</v>
      </c>
      <c r="P3">
        <v>159.5</v>
      </c>
      <c r="Q3">
        <v>2924.9</v>
      </c>
      <c r="R3">
        <v>146.9</v>
      </c>
      <c r="S3">
        <v>60.56</v>
      </c>
      <c r="T3">
        <v>42991.68</v>
      </c>
      <c r="U3">
        <v>0.41</v>
      </c>
      <c r="V3">
        <v>0.86</v>
      </c>
      <c r="W3">
        <v>0.31</v>
      </c>
      <c r="X3">
        <v>2.65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4.3742000000000001</v>
      </c>
      <c r="E4">
        <v>22.86</v>
      </c>
      <c r="F4">
        <v>19.25</v>
      </c>
      <c r="G4">
        <v>16.27</v>
      </c>
      <c r="H4">
        <v>0.24</v>
      </c>
      <c r="I4">
        <v>71</v>
      </c>
      <c r="J4">
        <v>108.05</v>
      </c>
      <c r="K4">
        <v>41.65</v>
      </c>
      <c r="L4">
        <v>1.5</v>
      </c>
      <c r="M4">
        <v>66</v>
      </c>
      <c r="N4">
        <v>14.9</v>
      </c>
      <c r="O4">
        <v>13559.91</v>
      </c>
      <c r="P4">
        <v>145.26</v>
      </c>
      <c r="Q4">
        <v>2924.61</v>
      </c>
      <c r="R4">
        <v>124.53</v>
      </c>
      <c r="S4">
        <v>60.56</v>
      </c>
      <c r="T4">
        <v>31913.13</v>
      </c>
      <c r="U4">
        <v>0.49</v>
      </c>
      <c r="V4">
        <v>0.89</v>
      </c>
      <c r="W4">
        <v>0.28000000000000003</v>
      </c>
      <c r="X4">
        <v>1.97</v>
      </c>
      <c r="Y4">
        <v>1</v>
      </c>
      <c r="Z4">
        <v>10</v>
      </c>
    </row>
    <row r="5" spans="1:26" x14ac:dyDescent="0.3">
      <c r="A5">
        <v>3</v>
      </c>
      <c r="B5">
        <v>50</v>
      </c>
      <c r="C5" t="s">
        <v>26</v>
      </c>
      <c r="D5">
        <v>4.4545000000000003</v>
      </c>
      <c r="E5">
        <v>22.45</v>
      </c>
      <c r="F5">
        <v>19.059999999999999</v>
      </c>
      <c r="G5">
        <v>18.75</v>
      </c>
      <c r="H5">
        <v>0.28000000000000003</v>
      </c>
      <c r="I5">
        <v>61</v>
      </c>
      <c r="J5">
        <v>108.37</v>
      </c>
      <c r="K5">
        <v>41.65</v>
      </c>
      <c r="L5">
        <v>1.75</v>
      </c>
      <c r="M5">
        <v>12</v>
      </c>
      <c r="N5">
        <v>14.97</v>
      </c>
      <c r="O5">
        <v>13599.17</v>
      </c>
      <c r="P5">
        <v>137.76</v>
      </c>
      <c r="Q5">
        <v>2924.65</v>
      </c>
      <c r="R5">
        <v>116.58</v>
      </c>
      <c r="S5">
        <v>60.56</v>
      </c>
      <c r="T5">
        <v>27991.1</v>
      </c>
      <c r="U5">
        <v>0.52</v>
      </c>
      <c r="V5">
        <v>0.9</v>
      </c>
      <c r="W5">
        <v>0.33</v>
      </c>
      <c r="X5">
        <v>1.78</v>
      </c>
      <c r="Y5">
        <v>1</v>
      </c>
      <c r="Z5">
        <v>10</v>
      </c>
    </row>
    <row r="6" spans="1:26" x14ac:dyDescent="0.3">
      <c r="A6">
        <v>4</v>
      </c>
      <c r="B6">
        <v>50</v>
      </c>
      <c r="C6" t="s">
        <v>26</v>
      </c>
      <c r="D6">
        <v>4.4574999999999996</v>
      </c>
      <c r="E6">
        <v>22.43</v>
      </c>
      <c r="F6">
        <v>19.059999999999999</v>
      </c>
      <c r="G6">
        <v>19.059999999999999</v>
      </c>
      <c r="H6">
        <v>0.32</v>
      </c>
      <c r="I6">
        <v>60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138.02000000000001</v>
      </c>
      <c r="Q6">
        <v>2924.84</v>
      </c>
      <c r="R6">
        <v>116.4</v>
      </c>
      <c r="S6">
        <v>60.56</v>
      </c>
      <c r="T6">
        <v>27906.63</v>
      </c>
      <c r="U6">
        <v>0.52</v>
      </c>
      <c r="V6">
        <v>0.9</v>
      </c>
      <c r="W6">
        <v>0.34</v>
      </c>
      <c r="X6">
        <v>1.79</v>
      </c>
      <c r="Y6">
        <v>1</v>
      </c>
      <c r="Z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4.1303999999999998</v>
      </c>
      <c r="E2">
        <v>24.21</v>
      </c>
      <c r="F2">
        <v>20.78</v>
      </c>
      <c r="G2">
        <v>10.56</v>
      </c>
      <c r="H2">
        <v>0.28000000000000003</v>
      </c>
      <c r="I2">
        <v>118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108.12</v>
      </c>
      <c r="Q2">
        <v>2925.04</v>
      </c>
      <c r="R2">
        <v>169.56</v>
      </c>
      <c r="S2">
        <v>60.56</v>
      </c>
      <c r="T2">
        <v>54193.08</v>
      </c>
      <c r="U2">
        <v>0.36</v>
      </c>
      <c r="V2">
        <v>0.83</v>
      </c>
      <c r="W2">
        <v>0.51</v>
      </c>
      <c r="X2">
        <v>3.5</v>
      </c>
      <c r="Y2">
        <v>1</v>
      </c>
      <c r="Z2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1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3.0571999999999999</v>
      </c>
      <c r="E2">
        <v>32.71</v>
      </c>
      <c r="F2">
        <v>23.36</v>
      </c>
      <c r="G2">
        <v>6.8</v>
      </c>
      <c r="H2">
        <v>0.11</v>
      </c>
      <c r="I2">
        <v>206</v>
      </c>
      <c r="J2">
        <v>167.88</v>
      </c>
      <c r="K2">
        <v>51.39</v>
      </c>
      <c r="L2">
        <v>1</v>
      </c>
      <c r="M2">
        <v>204</v>
      </c>
      <c r="N2">
        <v>30.49</v>
      </c>
      <c r="O2">
        <v>20939.59</v>
      </c>
      <c r="P2">
        <v>283.14999999999998</v>
      </c>
      <c r="Q2">
        <v>2925.39</v>
      </c>
      <c r="R2">
        <v>259.16000000000003</v>
      </c>
      <c r="S2">
        <v>60.56</v>
      </c>
      <c r="T2">
        <v>98555.16</v>
      </c>
      <c r="U2">
        <v>0.23</v>
      </c>
      <c r="V2">
        <v>0.74</v>
      </c>
      <c r="W2">
        <v>0.5</v>
      </c>
      <c r="X2">
        <v>6.07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3.4371999999999998</v>
      </c>
      <c r="E3">
        <v>29.09</v>
      </c>
      <c r="F3">
        <v>21.64</v>
      </c>
      <c r="G3">
        <v>8.65</v>
      </c>
      <c r="H3">
        <v>0.13</v>
      </c>
      <c r="I3">
        <v>150</v>
      </c>
      <c r="J3">
        <v>168.25</v>
      </c>
      <c r="K3">
        <v>51.39</v>
      </c>
      <c r="L3">
        <v>1.25</v>
      </c>
      <c r="M3">
        <v>148</v>
      </c>
      <c r="N3">
        <v>30.6</v>
      </c>
      <c r="O3">
        <v>20984.25</v>
      </c>
      <c r="P3">
        <v>257.51</v>
      </c>
      <c r="Q3">
        <v>2925.59</v>
      </c>
      <c r="R3">
        <v>202.97</v>
      </c>
      <c r="S3">
        <v>60.56</v>
      </c>
      <c r="T3">
        <v>70740.45</v>
      </c>
      <c r="U3">
        <v>0.3</v>
      </c>
      <c r="V3">
        <v>0.8</v>
      </c>
      <c r="W3">
        <v>0.4</v>
      </c>
      <c r="X3">
        <v>4.3499999999999996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3.7071000000000001</v>
      </c>
      <c r="E4">
        <v>26.98</v>
      </c>
      <c r="F4">
        <v>20.64</v>
      </c>
      <c r="G4">
        <v>10.58</v>
      </c>
      <c r="H4">
        <v>0.16</v>
      </c>
      <c r="I4">
        <v>117</v>
      </c>
      <c r="J4">
        <v>168.61</v>
      </c>
      <c r="K4">
        <v>51.39</v>
      </c>
      <c r="L4">
        <v>1.5</v>
      </c>
      <c r="M4">
        <v>115</v>
      </c>
      <c r="N4">
        <v>30.71</v>
      </c>
      <c r="O4">
        <v>21028.94</v>
      </c>
      <c r="P4">
        <v>241.07</v>
      </c>
      <c r="Q4">
        <v>2925.33</v>
      </c>
      <c r="R4">
        <v>170.3</v>
      </c>
      <c r="S4">
        <v>60.56</v>
      </c>
      <c r="T4">
        <v>54568.19</v>
      </c>
      <c r="U4">
        <v>0.36</v>
      </c>
      <c r="V4">
        <v>0.83</v>
      </c>
      <c r="W4">
        <v>0.35</v>
      </c>
      <c r="X4">
        <v>3.36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3.8929</v>
      </c>
      <c r="E5">
        <v>25.69</v>
      </c>
      <c r="F5">
        <v>20.059999999999999</v>
      </c>
      <c r="G5">
        <v>12.54</v>
      </c>
      <c r="H5">
        <v>0.18</v>
      </c>
      <c r="I5">
        <v>96</v>
      </c>
      <c r="J5">
        <v>168.97</v>
      </c>
      <c r="K5">
        <v>51.39</v>
      </c>
      <c r="L5">
        <v>1.75</v>
      </c>
      <c r="M5">
        <v>94</v>
      </c>
      <c r="N5">
        <v>30.83</v>
      </c>
      <c r="O5">
        <v>21073.68</v>
      </c>
      <c r="P5">
        <v>229.84</v>
      </c>
      <c r="Q5">
        <v>2924.44</v>
      </c>
      <c r="R5">
        <v>151.5</v>
      </c>
      <c r="S5">
        <v>60.56</v>
      </c>
      <c r="T5">
        <v>45275.13</v>
      </c>
      <c r="U5">
        <v>0.4</v>
      </c>
      <c r="V5">
        <v>0.86</v>
      </c>
      <c r="W5">
        <v>0.32</v>
      </c>
      <c r="X5">
        <v>2.78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4.0641999999999996</v>
      </c>
      <c r="E6">
        <v>24.6</v>
      </c>
      <c r="F6">
        <v>19.52</v>
      </c>
      <c r="G6">
        <v>14.64</v>
      </c>
      <c r="H6">
        <v>0.21</v>
      </c>
      <c r="I6">
        <v>80</v>
      </c>
      <c r="J6">
        <v>169.33</v>
      </c>
      <c r="K6">
        <v>51.39</v>
      </c>
      <c r="L6">
        <v>2</v>
      </c>
      <c r="M6">
        <v>78</v>
      </c>
      <c r="N6">
        <v>30.94</v>
      </c>
      <c r="O6">
        <v>21118.46</v>
      </c>
      <c r="P6">
        <v>218.93</v>
      </c>
      <c r="Q6">
        <v>2924.8</v>
      </c>
      <c r="R6">
        <v>133.81</v>
      </c>
      <c r="S6">
        <v>60.56</v>
      </c>
      <c r="T6">
        <v>36509.699999999997</v>
      </c>
      <c r="U6">
        <v>0.45</v>
      </c>
      <c r="V6">
        <v>0.88</v>
      </c>
      <c r="W6">
        <v>0.28999999999999998</v>
      </c>
      <c r="X6">
        <v>2.2400000000000002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4.1948999999999996</v>
      </c>
      <c r="E7">
        <v>23.84</v>
      </c>
      <c r="F7">
        <v>19.16</v>
      </c>
      <c r="G7">
        <v>16.91</v>
      </c>
      <c r="H7">
        <v>0.24</v>
      </c>
      <c r="I7">
        <v>68</v>
      </c>
      <c r="J7">
        <v>169.7</v>
      </c>
      <c r="K7">
        <v>51.39</v>
      </c>
      <c r="L7">
        <v>2.25</v>
      </c>
      <c r="M7">
        <v>66</v>
      </c>
      <c r="N7">
        <v>31.05</v>
      </c>
      <c r="O7">
        <v>21163.27</v>
      </c>
      <c r="P7">
        <v>210.19</v>
      </c>
      <c r="Q7">
        <v>2924.67</v>
      </c>
      <c r="R7">
        <v>121.87</v>
      </c>
      <c r="S7">
        <v>60.56</v>
      </c>
      <c r="T7">
        <v>30602.37</v>
      </c>
      <c r="U7">
        <v>0.5</v>
      </c>
      <c r="V7">
        <v>0.9</v>
      </c>
      <c r="W7">
        <v>0.27</v>
      </c>
      <c r="X7">
        <v>1.88</v>
      </c>
      <c r="Y7">
        <v>1</v>
      </c>
      <c r="Z7">
        <v>10</v>
      </c>
    </row>
    <row r="8" spans="1:26" x14ac:dyDescent="0.3">
      <c r="A8">
        <v>6</v>
      </c>
      <c r="B8">
        <v>85</v>
      </c>
      <c r="C8" t="s">
        <v>26</v>
      </c>
      <c r="D8">
        <v>4.3051000000000004</v>
      </c>
      <c r="E8">
        <v>23.23</v>
      </c>
      <c r="F8">
        <v>18.86</v>
      </c>
      <c r="G8">
        <v>19.18</v>
      </c>
      <c r="H8">
        <v>0.26</v>
      </c>
      <c r="I8">
        <v>59</v>
      </c>
      <c r="J8">
        <v>170.06</v>
      </c>
      <c r="K8">
        <v>51.39</v>
      </c>
      <c r="L8">
        <v>2.5</v>
      </c>
      <c r="M8">
        <v>57</v>
      </c>
      <c r="N8">
        <v>31.17</v>
      </c>
      <c r="O8">
        <v>21208.12</v>
      </c>
      <c r="P8">
        <v>201.68</v>
      </c>
      <c r="Q8">
        <v>2924.52</v>
      </c>
      <c r="R8">
        <v>111.77</v>
      </c>
      <c r="S8">
        <v>60.56</v>
      </c>
      <c r="T8">
        <v>25595.86</v>
      </c>
      <c r="U8">
        <v>0.54</v>
      </c>
      <c r="V8">
        <v>0.91</v>
      </c>
      <c r="W8">
        <v>0.26</v>
      </c>
      <c r="X8">
        <v>1.58</v>
      </c>
      <c r="Y8">
        <v>1</v>
      </c>
      <c r="Z8">
        <v>10</v>
      </c>
    </row>
    <row r="9" spans="1:26" x14ac:dyDescent="0.3">
      <c r="A9">
        <v>7</v>
      </c>
      <c r="B9">
        <v>85</v>
      </c>
      <c r="C9" t="s">
        <v>26</v>
      </c>
      <c r="D9">
        <v>4.3947000000000003</v>
      </c>
      <c r="E9">
        <v>22.75</v>
      </c>
      <c r="F9">
        <v>18.62</v>
      </c>
      <c r="G9">
        <v>21.48</v>
      </c>
      <c r="H9">
        <v>0.28999999999999998</v>
      </c>
      <c r="I9">
        <v>52</v>
      </c>
      <c r="J9">
        <v>170.42</v>
      </c>
      <c r="K9">
        <v>51.39</v>
      </c>
      <c r="L9">
        <v>2.75</v>
      </c>
      <c r="M9">
        <v>50</v>
      </c>
      <c r="N9">
        <v>31.28</v>
      </c>
      <c r="O9">
        <v>21253.01</v>
      </c>
      <c r="P9">
        <v>193.46</v>
      </c>
      <c r="Q9">
        <v>2924.66</v>
      </c>
      <c r="R9">
        <v>104.81</v>
      </c>
      <c r="S9">
        <v>60.56</v>
      </c>
      <c r="T9">
        <v>22148.85</v>
      </c>
      <c r="U9">
        <v>0.57999999999999996</v>
      </c>
      <c r="V9">
        <v>0.92</v>
      </c>
      <c r="W9">
        <v>0.22</v>
      </c>
      <c r="X9">
        <v>1.34</v>
      </c>
      <c r="Y9">
        <v>1</v>
      </c>
      <c r="Z9">
        <v>10</v>
      </c>
    </row>
    <row r="10" spans="1:26" x14ac:dyDescent="0.3">
      <c r="A10">
        <v>8</v>
      </c>
      <c r="B10">
        <v>85</v>
      </c>
      <c r="C10" t="s">
        <v>26</v>
      </c>
      <c r="D10">
        <v>4.4116</v>
      </c>
      <c r="E10">
        <v>22.67</v>
      </c>
      <c r="F10">
        <v>18.7</v>
      </c>
      <c r="G10">
        <v>23.88</v>
      </c>
      <c r="H10">
        <v>0.31</v>
      </c>
      <c r="I10">
        <v>47</v>
      </c>
      <c r="J10">
        <v>170.79</v>
      </c>
      <c r="K10">
        <v>51.39</v>
      </c>
      <c r="L10">
        <v>3</v>
      </c>
      <c r="M10">
        <v>45</v>
      </c>
      <c r="N10">
        <v>31.4</v>
      </c>
      <c r="O10">
        <v>21297.94</v>
      </c>
      <c r="P10">
        <v>190.31</v>
      </c>
      <c r="Q10">
        <v>2924.45</v>
      </c>
      <c r="R10">
        <v>107.54</v>
      </c>
      <c r="S10">
        <v>60.56</v>
      </c>
      <c r="T10">
        <v>23542.21</v>
      </c>
      <c r="U10">
        <v>0.56000000000000005</v>
      </c>
      <c r="V10">
        <v>0.92</v>
      </c>
      <c r="W10">
        <v>0.24</v>
      </c>
      <c r="X10">
        <v>1.42</v>
      </c>
      <c r="Y10">
        <v>1</v>
      </c>
      <c r="Z10">
        <v>10</v>
      </c>
    </row>
    <row r="11" spans="1:26" x14ac:dyDescent="0.3">
      <c r="A11">
        <v>9</v>
      </c>
      <c r="B11">
        <v>85</v>
      </c>
      <c r="C11" t="s">
        <v>26</v>
      </c>
      <c r="D11">
        <v>4.5037000000000003</v>
      </c>
      <c r="E11">
        <v>22.2</v>
      </c>
      <c r="F11">
        <v>18.440000000000001</v>
      </c>
      <c r="G11">
        <v>26.99</v>
      </c>
      <c r="H11">
        <v>0.34</v>
      </c>
      <c r="I11">
        <v>41</v>
      </c>
      <c r="J11">
        <v>171.15</v>
      </c>
      <c r="K11">
        <v>51.39</v>
      </c>
      <c r="L11">
        <v>3.25</v>
      </c>
      <c r="M11">
        <v>38</v>
      </c>
      <c r="N11">
        <v>31.51</v>
      </c>
      <c r="O11">
        <v>21342.91</v>
      </c>
      <c r="P11">
        <v>180.98</v>
      </c>
      <c r="Q11">
        <v>2924.4</v>
      </c>
      <c r="R11">
        <v>98.54</v>
      </c>
      <c r="S11">
        <v>60.56</v>
      </c>
      <c r="T11">
        <v>19071.18</v>
      </c>
      <c r="U11">
        <v>0.61</v>
      </c>
      <c r="V11">
        <v>0.93</v>
      </c>
      <c r="W11">
        <v>0.23</v>
      </c>
      <c r="X11">
        <v>1.17</v>
      </c>
      <c r="Y11">
        <v>1</v>
      </c>
      <c r="Z11">
        <v>10</v>
      </c>
    </row>
    <row r="12" spans="1:26" x14ac:dyDescent="0.3">
      <c r="A12">
        <v>10</v>
      </c>
      <c r="B12">
        <v>85</v>
      </c>
      <c r="C12" t="s">
        <v>26</v>
      </c>
      <c r="D12">
        <v>4.5552999999999999</v>
      </c>
      <c r="E12">
        <v>21.95</v>
      </c>
      <c r="F12">
        <v>18.329999999999998</v>
      </c>
      <c r="G12">
        <v>29.72</v>
      </c>
      <c r="H12">
        <v>0.36</v>
      </c>
      <c r="I12">
        <v>37</v>
      </c>
      <c r="J12">
        <v>171.52</v>
      </c>
      <c r="K12">
        <v>51.39</v>
      </c>
      <c r="L12">
        <v>3.5</v>
      </c>
      <c r="M12">
        <v>25</v>
      </c>
      <c r="N12">
        <v>31.63</v>
      </c>
      <c r="O12">
        <v>21387.919999999998</v>
      </c>
      <c r="P12">
        <v>174.37</v>
      </c>
      <c r="Q12">
        <v>2924.41</v>
      </c>
      <c r="R12">
        <v>94.43</v>
      </c>
      <c r="S12">
        <v>60.56</v>
      </c>
      <c r="T12">
        <v>17033.77</v>
      </c>
      <c r="U12">
        <v>0.64</v>
      </c>
      <c r="V12">
        <v>0.94</v>
      </c>
      <c r="W12">
        <v>0.24</v>
      </c>
      <c r="X12">
        <v>1.05</v>
      </c>
      <c r="Y12">
        <v>1</v>
      </c>
      <c r="Z12">
        <v>10</v>
      </c>
    </row>
    <row r="13" spans="1:26" x14ac:dyDescent="0.3">
      <c r="A13">
        <v>11</v>
      </c>
      <c r="B13">
        <v>85</v>
      </c>
      <c r="C13" t="s">
        <v>26</v>
      </c>
      <c r="D13">
        <v>4.5621999999999998</v>
      </c>
      <c r="E13">
        <v>21.92</v>
      </c>
      <c r="F13">
        <v>18.329999999999998</v>
      </c>
      <c r="G13">
        <v>30.54</v>
      </c>
      <c r="H13">
        <v>0.39</v>
      </c>
      <c r="I13">
        <v>36</v>
      </c>
      <c r="J13">
        <v>171.88</v>
      </c>
      <c r="K13">
        <v>51.39</v>
      </c>
      <c r="L13">
        <v>3.75</v>
      </c>
      <c r="M13">
        <v>6</v>
      </c>
      <c r="N13">
        <v>31.74</v>
      </c>
      <c r="O13">
        <v>21432.959999999999</v>
      </c>
      <c r="P13">
        <v>173.36</v>
      </c>
      <c r="Q13">
        <v>2924.77</v>
      </c>
      <c r="R13">
        <v>93.57</v>
      </c>
      <c r="S13">
        <v>60.56</v>
      </c>
      <c r="T13">
        <v>16610.3</v>
      </c>
      <c r="U13">
        <v>0.65</v>
      </c>
      <c r="V13">
        <v>0.94</v>
      </c>
      <c r="W13">
        <v>0.26</v>
      </c>
      <c r="X13">
        <v>1.05</v>
      </c>
      <c r="Y13">
        <v>1</v>
      </c>
      <c r="Z13">
        <v>10</v>
      </c>
    </row>
    <row r="14" spans="1:26" x14ac:dyDescent="0.3">
      <c r="A14">
        <v>12</v>
      </c>
      <c r="B14">
        <v>85</v>
      </c>
      <c r="C14" t="s">
        <v>26</v>
      </c>
      <c r="D14">
        <v>4.5575999999999999</v>
      </c>
      <c r="E14">
        <v>21.94</v>
      </c>
      <c r="F14">
        <v>18.350000000000001</v>
      </c>
      <c r="G14">
        <v>30.58</v>
      </c>
      <c r="H14">
        <v>0.41</v>
      </c>
      <c r="I14">
        <v>36</v>
      </c>
      <c r="J14">
        <v>172.25</v>
      </c>
      <c r="K14">
        <v>51.39</v>
      </c>
      <c r="L14">
        <v>4</v>
      </c>
      <c r="M14">
        <v>0</v>
      </c>
      <c r="N14">
        <v>31.86</v>
      </c>
      <c r="O14">
        <v>21478.05</v>
      </c>
      <c r="P14">
        <v>173.28</v>
      </c>
      <c r="Q14">
        <v>2924.65</v>
      </c>
      <c r="R14">
        <v>94.14</v>
      </c>
      <c r="S14">
        <v>60.56</v>
      </c>
      <c r="T14">
        <v>16892.86</v>
      </c>
      <c r="U14">
        <v>0.64</v>
      </c>
      <c r="V14">
        <v>0.94</v>
      </c>
      <c r="W14">
        <v>0.27</v>
      </c>
      <c r="X14">
        <v>1.07</v>
      </c>
      <c r="Y14">
        <v>1</v>
      </c>
      <c r="Z14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3.9567999999999999</v>
      </c>
      <c r="E2">
        <v>25.27</v>
      </c>
      <c r="F2">
        <v>21.72</v>
      </c>
      <c r="G2">
        <v>8.8000000000000007</v>
      </c>
      <c r="H2">
        <v>0.34</v>
      </c>
      <c r="I2">
        <v>148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100.76</v>
      </c>
      <c r="Q2">
        <v>2925.26</v>
      </c>
      <c r="R2">
        <v>199.27</v>
      </c>
      <c r="S2">
        <v>60.56</v>
      </c>
      <c r="T2">
        <v>68900.509999999995</v>
      </c>
      <c r="U2">
        <v>0.3</v>
      </c>
      <c r="V2">
        <v>0.79</v>
      </c>
      <c r="W2">
        <v>0.59</v>
      </c>
      <c r="X2">
        <v>4.4400000000000004</v>
      </c>
      <c r="Y2">
        <v>1</v>
      </c>
      <c r="Z2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2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120</v>
      </c>
      <c r="C2" t="s">
        <v>26</v>
      </c>
      <c r="D2">
        <v>2.3946000000000001</v>
      </c>
      <c r="E2">
        <v>41.76</v>
      </c>
      <c r="F2">
        <v>25.93</v>
      </c>
      <c r="G2">
        <v>5.4</v>
      </c>
      <c r="H2">
        <v>0.08</v>
      </c>
      <c r="I2">
        <v>288</v>
      </c>
      <c r="J2">
        <v>232.68</v>
      </c>
      <c r="K2">
        <v>57.72</v>
      </c>
      <c r="L2">
        <v>1</v>
      </c>
      <c r="M2">
        <v>286</v>
      </c>
      <c r="N2">
        <v>53.95</v>
      </c>
      <c r="O2">
        <v>28931.02</v>
      </c>
      <c r="P2">
        <v>395.74</v>
      </c>
      <c r="Q2">
        <v>2925.85</v>
      </c>
      <c r="R2">
        <v>343.71</v>
      </c>
      <c r="S2">
        <v>60.56</v>
      </c>
      <c r="T2">
        <v>140419.14000000001</v>
      </c>
      <c r="U2">
        <v>0.18</v>
      </c>
      <c r="V2">
        <v>0.66</v>
      </c>
      <c r="W2">
        <v>0.63</v>
      </c>
      <c r="X2">
        <v>8.65</v>
      </c>
      <c r="Y2">
        <v>1</v>
      </c>
      <c r="Z2">
        <v>10</v>
      </c>
    </row>
    <row r="3" spans="1:26" x14ac:dyDescent="0.3">
      <c r="A3">
        <v>1</v>
      </c>
      <c r="B3">
        <v>120</v>
      </c>
      <c r="C3" t="s">
        <v>26</v>
      </c>
      <c r="D3">
        <v>2.8269000000000002</v>
      </c>
      <c r="E3">
        <v>35.369999999999997</v>
      </c>
      <c r="F3">
        <v>23.33</v>
      </c>
      <c r="G3">
        <v>6.83</v>
      </c>
      <c r="H3">
        <v>0.1</v>
      </c>
      <c r="I3">
        <v>205</v>
      </c>
      <c r="J3">
        <v>233.1</v>
      </c>
      <c r="K3">
        <v>57.72</v>
      </c>
      <c r="L3">
        <v>1.25</v>
      </c>
      <c r="M3">
        <v>203</v>
      </c>
      <c r="N3">
        <v>54.13</v>
      </c>
      <c r="O3">
        <v>28983.75</v>
      </c>
      <c r="P3">
        <v>352.52</v>
      </c>
      <c r="Q3">
        <v>2924.8</v>
      </c>
      <c r="R3">
        <v>258.39</v>
      </c>
      <c r="S3">
        <v>60.56</v>
      </c>
      <c r="T3">
        <v>98174.91</v>
      </c>
      <c r="U3">
        <v>0.23</v>
      </c>
      <c r="V3">
        <v>0.74</v>
      </c>
      <c r="W3">
        <v>0.49</v>
      </c>
      <c r="X3">
        <v>6.05</v>
      </c>
      <c r="Y3">
        <v>1</v>
      </c>
      <c r="Z3">
        <v>10</v>
      </c>
    </row>
    <row r="4" spans="1:26" x14ac:dyDescent="0.3">
      <c r="A4">
        <v>2</v>
      </c>
      <c r="B4">
        <v>120</v>
      </c>
      <c r="C4" t="s">
        <v>26</v>
      </c>
      <c r="D4">
        <v>3.1389999999999998</v>
      </c>
      <c r="E4">
        <v>31.86</v>
      </c>
      <c r="F4">
        <v>21.91</v>
      </c>
      <c r="G4">
        <v>8.27</v>
      </c>
      <c r="H4">
        <v>0.11</v>
      </c>
      <c r="I4">
        <v>159</v>
      </c>
      <c r="J4">
        <v>233.53</v>
      </c>
      <c r="K4">
        <v>57.72</v>
      </c>
      <c r="L4">
        <v>1.5</v>
      </c>
      <c r="M4">
        <v>157</v>
      </c>
      <c r="N4">
        <v>54.31</v>
      </c>
      <c r="O4">
        <v>29036.54</v>
      </c>
      <c r="P4">
        <v>327.69</v>
      </c>
      <c r="Q4">
        <v>2925.13</v>
      </c>
      <c r="R4">
        <v>211.94</v>
      </c>
      <c r="S4">
        <v>60.56</v>
      </c>
      <c r="T4">
        <v>75179.899999999994</v>
      </c>
      <c r="U4">
        <v>0.28999999999999998</v>
      </c>
      <c r="V4">
        <v>0.79</v>
      </c>
      <c r="W4">
        <v>0.41</v>
      </c>
      <c r="X4">
        <v>4.62</v>
      </c>
      <c r="Y4">
        <v>1</v>
      </c>
      <c r="Z4">
        <v>10</v>
      </c>
    </row>
    <row r="5" spans="1:26" x14ac:dyDescent="0.3">
      <c r="A5">
        <v>3</v>
      </c>
      <c r="B5">
        <v>120</v>
      </c>
      <c r="C5" t="s">
        <v>26</v>
      </c>
      <c r="D5">
        <v>3.3801999999999999</v>
      </c>
      <c r="E5">
        <v>29.58</v>
      </c>
      <c r="F5">
        <v>21</v>
      </c>
      <c r="G5">
        <v>9.77</v>
      </c>
      <c r="H5">
        <v>0.13</v>
      </c>
      <c r="I5">
        <v>129</v>
      </c>
      <c r="J5">
        <v>233.96</v>
      </c>
      <c r="K5">
        <v>57.72</v>
      </c>
      <c r="L5">
        <v>1.75</v>
      </c>
      <c r="M5">
        <v>127</v>
      </c>
      <c r="N5">
        <v>54.49</v>
      </c>
      <c r="O5">
        <v>29089.39</v>
      </c>
      <c r="P5">
        <v>311.10000000000002</v>
      </c>
      <c r="Q5">
        <v>2924.81</v>
      </c>
      <c r="R5">
        <v>182.11</v>
      </c>
      <c r="S5">
        <v>60.56</v>
      </c>
      <c r="T5">
        <v>60412.51</v>
      </c>
      <c r="U5">
        <v>0.33</v>
      </c>
      <c r="V5">
        <v>0.82</v>
      </c>
      <c r="W5">
        <v>0.37</v>
      </c>
      <c r="X5">
        <v>3.72</v>
      </c>
      <c r="Y5">
        <v>1</v>
      </c>
      <c r="Z5">
        <v>10</v>
      </c>
    </row>
    <row r="6" spans="1:26" x14ac:dyDescent="0.3">
      <c r="A6">
        <v>4</v>
      </c>
      <c r="B6">
        <v>120</v>
      </c>
      <c r="C6" t="s">
        <v>26</v>
      </c>
      <c r="D6">
        <v>3.5628000000000002</v>
      </c>
      <c r="E6">
        <v>28.07</v>
      </c>
      <c r="F6">
        <v>20.39</v>
      </c>
      <c r="G6">
        <v>11.23</v>
      </c>
      <c r="H6">
        <v>0.15</v>
      </c>
      <c r="I6">
        <v>109</v>
      </c>
      <c r="J6">
        <v>234.39</v>
      </c>
      <c r="K6">
        <v>57.72</v>
      </c>
      <c r="L6">
        <v>2</v>
      </c>
      <c r="M6">
        <v>107</v>
      </c>
      <c r="N6">
        <v>54.67</v>
      </c>
      <c r="O6">
        <v>29142.31</v>
      </c>
      <c r="P6">
        <v>299.05</v>
      </c>
      <c r="Q6">
        <v>2924.69</v>
      </c>
      <c r="R6">
        <v>162.22</v>
      </c>
      <c r="S6">
        <v>60.56</v>
      </c>
      <c r="T6">
        <v>50571.66</v>
      </c>
      <c r="U6">
        <v>0.37</v>
      </c>
      <c r="V6">
        <v>0.84</v>
      </c>
      <c r="W6">
        <v>0.34</v>
      </c>
      <c r="X6">
        <v>3.12</v>
      </c>
      <c r="Y6">
        <v>1</v>
      </c>
      <c r="Z6">
        <v>10</v>
      </c>
    </row>
    <row r="7" spans="1:26" x14ac:dyDescent="0.3">
      <c r="A7">
        <v>5</v>
      </c>
      <c r="B7">
        <v>120</v>
      </c>
      <c r="C7" t="s">
        <v>26</v>
      </c>
      <c r="D7">
        <v>3.7136999999999998</v>
      </c>
      <c r="E7">
        <v>26.93</v>
      </c>
      <c r="F7">
        <v>19.940000000000001</v>
      </c>
      <c r="G7">
        <v>12.73</v>
      </c>
      <c r="H7">
        <v>0.17</v>
      </c>
      <c r="I7">
        <v>94</v>
      </c>
      <c r="J7">
        <v>234.82</v>
      </c>
      <c r="K7">
        <v>57.72</v>
      </c>
      <c r="L7">
        <v>2.25</v>
      </c>
      <c r="M7">
        <v>92</v>
      </c>
      <c r="N7">
        <v>54.85</v>
      </c>
      <c r="O7">
        <v>29195.29</v>
      </c>
      <c r="P7">
        <v>289.44</v>
      </c>
      <c r="Q7">
        <v>2924.82</v>
      </c>
      <c r="R7">
        <v>147.4</v>
      </c>
      <c r="S7">
        <v>60.56</v>
      </c>
      <c r="T7">
        <v>43232.54</v>
      </c>
      <c r="U7">
        <v>0.41</v>
      </c>
      <c r="V7">
        <v>0.86</v>
      </c>
      <c r="W7">
        <v>0.31</v>
      </c>
      <c r="X7">
        <v>2.66</v>
      </c>
      <c r="Y7">
        <v>1</v>
      </c>
      <c r="Z7">
        <v>10</v>
      </c>
    </row>
    <row r="8" spans="1:26" x14ac:dyDescent="0.3">
      <c r="A8">
        <v>6</v>
      </c>
      <c r="B8">
        <v>120</v>
      </c>
      <c r="C8" t="s">
        <v>26</v>
      </c>
      <c r="D8">
        <v>3.8418999999999999</v>
      </c>
      <c r="E8">
        <v>26.03</v>
      </c>
      <c r="F8">
        <v>19.579999999999998</v>
      </c>
      <c r="G8">
        <v>14.33</v>
      </c>
      <c r="H8">
        <v>0.19</v>
      </c>
      <c r="I8">
        <v>82</v>
      </c>
      <c r="J8">
        <v>235.25</v>
      </c>
      <c r="K8">
        <v>57.72</v>
      </c>
      <c r="L8">
        <v>2.5</v>
      </c>
      <c r="M8">
        <v>80</v>
      </c>
      <c r="N8">
        <v>55.03</v>
      </c>
      <c r="O8">
        <v>29248.33</v>
      </c>
      <c r="P8">
        <v>281.08999999999997</v>
      </c>
      <c r="Q8">
        <v>2924.55</v>
      </c>
      <c r="R8">
        <v>135.87</v>
      </c>
      <c r="S8">
        <v>60.56</v>
      </c>
      <c r="T8">
        <v>37531.54</v>
      </c>
      <c r="U8">
        <v>0.45</v>
      </c>
      <c r="V8">
        <v>0.88</v>
      </c>
      <c r="W8">
        <v>0.28999999999999998</v>
      </c>
      <c r="X8">
        <v>2.31</v>
      </c>
      <c r="Y8">
        <v>1</v>
      </c>
      <c r="Z8">
        <v>10</v>
      </c>
    </row>
    <row r="9" spans="1:26" x14ac:dyDescent="0.3">
      <c r="A9">
        <v>7</v>
      </c>
      <c r="B9">
        <v>120</v>
      </c>
      <c r="C9" t="s">
        <v>26</v>
      </c>
      <c r="D9">
        <v>3.9445999999999999</v>
      </c>
      <c r="E9">
        <v>25.35</v>
      </c>
      <c r="F9">
        <v>19.32</v>
      </c>
      <c r="G9">
        <v>15.88</v>
      </c>
      <c r="H9">
        <v>0.21</v>
      </c>
      <c r="I9">
        <v>73</v>
      </c>
      <c r="J9">
        <v>235.68</v>
      </c>
      <c r="K9">
        <v>57.72</v>
      </c>
      <c r="L9">
        <v>2.75</v>
      </c>
      <c r="M9">
        <v>71</v>
      </c>
      <c r="N9">
        <v>55.21</v>
      </c>
      <c r="O9">
        <v>29301.439999999999</v>
      </c>
      <c r="P9">
        <v>274.17</v>
      </c>
      <c r="Q9">
        <v>2924.6</v>
      </c>
      <c r="R9">
        <v>126.93</v>
      </c>
      <c r="S9">
        <v>60.56</v>
      </c>
      <c r="T9">
        <v>33106.870000000003</v>
      </c>
      <c r="U9">
        <v>0.48</v>
      </c>
      <c r="V9">
        <v>0.89</v>
      </c>
      <c r="W9">
        <v>0.28000000000000003</v>
      </c>
      <c r="X9">
        <v>2.04</v>
      </c>
      <c r="Y9">
        <v>1</v>
      </c>
      <c r="Z9">
        <v>10</v>
      </c>
    </row>
    <row r="10" spans="1:26" x14ac:dyDescent="0.3">
      <c r="A10">
        <v>8</v>
      </c>
      <c r="B10">
        <v>120</v>
      </c>
      <c r="C10" t="s">
        <v>26</v>
      </c>
      <c r="D10">
        <v>4.0418000000000003</v>
      </c>
      <c r="E10">
        <v>24.74</v>
      </c>
      <c r="F10">
        <v>19.07</v>
      </c>
      <c r="G10">
        <v>17.600000000000001</v>
      </c>
      <c r="H10">
        <v>0.23</v>
      </c>
      <c r="I10">
        <v>65</v>
      </c>
      <c r="J10">
        <v>236.11</v>
      </c>
      <c r="K10">
        <v>57.72</v>
      </c>
      <c r="L10">
        <v>3</v>
      </c>
      <c r="M10">
        <v>63</v>
      </c>
      <c r="N10">
        <v>55.39</v>
      </c>
      <c r="O10">
        <v>29354.61</v>
      </c>
      <c r="P10">
        <v>267.58</v>
      </c>
      <c r="Q10">
        <v>2924.81</v>
      </c>
      <c r="R10">
        <v>118.91</v>
      </c>
      <c r="S10">
        <v>60.56</v>
      </c>
      <c r="T10">
        <v>29133.11</v>
      </c>
      <c r="U10">
        <v>0.51</v>
      </c>
      <c r="V10">
        <v>0.9</v>
      </c>
      <c r="W10">
        <v>0.27</v>
      </c>
      <c r="X10">
        <v>1.79</v>
      </c>
      <c r="Y10">
        <v>1</v>
      </c>
      <c r="Z10">
        <v>10</v>
      </c>
    </row>
    <row r="11" spans="1:26" x14ac:dyDescent="0.3">
      <c r="A11">
        <v>9</v>
      </c>
      <c r="B11">
        <v>120</v>
      </c>
      <c r="C11" t="s">
        <v>26</v>
      </c>
      <c r="D11">
        <v>4.1204999999999998</v>
      </c>
      <c r="E11">
        <v>24.27</v>
      </c>
      <c r="F11">
        <v>18.87</v>
      </c>
      <c r="G11">
        <v>19.190000000000001</v>
      </c>
      <c r="H11">
        <v>0.24</v>
      </c>
      <c r="I11">
        <v>59</v>
      </c>
      <c r="J11">
        <v>236.54</v>
      </c>
      <c r="K11">
        <v>57.72</v>
      </c>
      <c r="L11">
        <v>3.25</v>
      </c>
      <c r="M11">
        <v>57</v>
      </c>
      <c r="N11">
        <v>55.57</v>
      </c>
      <c r="O11">
        <v>29407.85</v>
      </c>
      <c r="P11">
        <v>261.68</v>
      </c>
      <c r="Q11">
        <v>2924.56</v>
      </c>
      <c r="R11">
        <v>112.19</v>
      </c>
      <c r="S11">
        <v>60.56</v>
      </c>
      <c r="T11">
        <v>25806.3</v>
      </c>
      <c r="U11">
        <v>0.54</v>
      </c>
      <c r="V11">
        <v>0.91</v>
      </c>
      <c r="W11">
        <v>0.26</v>
      </c>
      <c r="X11">
        <v>1.59</v>
      </c>
      <c r="Y11">
        <v>1</v>
      </c>
      <c r="Z11">
        <v>10</v>
      </c>
    </row>
    <row r="12" spans="1:26" x14ac:dyDescent="0.3">
      <c r="A12">
        <v>10</v>
      </c>
      <c r="B12">
        <v>120</v>
      </c>
      <c r="C12" t="s">
        <v>26</v>
      </c>
      <c r="D12">
        <v>4.2260999999999997</v>
      </c>
      <c r="E12">
        <v>23.66</v>
      </c>
      <c r="F12">
        <v>18.54</v>
      </c>
      <c r="G12">
        <v>20.99</v>
      </c>
      <c r="H12">
        <v>0.26</v>
      </c>
      <c r="I12">
        <v>53</v>
      </c>
      <c r="J12">
        <v>236.98</v>
      </c>
      <c r="K12">
        <v>57.72</v>
      </c>
      <c r="L12">
        <v>3.5</v>
      </c>
      <c r="M12">
        <v>51</v>
      </c>
      <c r="N12">
        <v>55.75</v>
      </c>
      <c r="O12">
        <v>29461.15</v>
      </c>
      <c r="P12">
        <v>253.19</v>
      </c>
      <c r="Q12">
        <v>2924.47</v>
      </c>
      <c r="R12">
        <v>101.44</v>
      </c>
      <c r="S12">
        <v>60.56</v>
      </c>
      <c r="T12">
        <v>20462.39</v>
      </c>
      <c r="U12">
        <v>0.6</v>
      </c>
      <c r="V12">
        <v>0.93</v>
      </c>
      <c r="W12">
        <v>0.24</v>
      </c>
      <c r="X12">
        <v>1.26</v>
      </c>
      <c r="Y12">
        <v>1</v>
      </c>
      <c r="Z12">
        <v>10</v>
      </c>
    </row>
    <row r="13" spans="1:26" x14ac:dyDescent="0.3">
      <c r="A13">
        <v>11</v>
      </c>
      <c r="B13">
        <v>120</v>
      </c>
      <c r="C13" t="s">
        <v>26</v>
      </c>
      <c r="D13">
        <v>4.1436999999999999</v>
      </c>
      <c r="E13">
        <v>24.13</v>
      </c>
      <c r="F13">
        <v>19.100000000000001</v>
      </c>
      <c r="G13">
        <v>22.47</v>
      </c>
      <c r="H13">
        <v>0.28000000000000003</v>
      </c>
      <c r="I13">
        <v>51</v>
      </c>
      <c r="J13">
        <v>237.41</v>
      </c>
      <c r="K13">
        <v>57.72</v>
      </c>
      <c r="L13">
        <v>3.75</v>
      </c>
      <c r="M13">
        <v>49</v>
      </c>
      <c r="N13">
        <v>55.93</v>
      </c>
      <c r="O13">
        <v>29514.51</v>
      </c>
      <c r="P13">
        <v>259.72000000000003</v>
      </c>
      <c r="Q13">
        <v>2924.56</v>
      </c>
      <c r="R13">
        <v>122.3</v>
      </c>
      <c r="S13">
        <v>60.56</v>
      </c>
      <c r="T13">
        <v>30899.99</v>
      </c>
      <c r="U13">
        <v>0.5</v>
      </c>
      <c r="V13">
        <v>0.9</v>
      </c>
      <c r="W13">
        <v>0.22</v>
      </c>
      <c r="X13">
        <v>1.82</v>
      </c>
      <c r="Y13">
        <v>1</v>
      </c>
      <c r="Z13">
        <v>10</v>
      </c>
    </row>
    <row r="14" spans="1:26" x14ac:dyDescent="0.3">
      <c r="A14">
        <v>12</v>
      </c>
      <c r="B14">
        <v>120</v>
      </c>
      <c r="C14" t="s">
        <v>26</v>
      </c>
      <c r="D14">
        <v>4.2679</v>
      </c>
      <c r="E14">
        <v>23.43</v>
      </c>
      <c r="F14">
        <v>18.63</v>
      </c>
      <c r="G14">
        <v>24.29</v>
      </c>
      <c r="H14">
        <v>0.3</v>
      </c>
      <c r="I14">
        <v>46</v>
      </c>
      <c r="J14">
        <v>237.84</v>
      </c>
      <c r="K14">
        <v>57.72</v>
      </c>
      <c r="L14">
        <v>4</v>
      </c>
      <c r="M14">
        <v>44</v>
      </c>
      <c r="N14">
        <v>56.12</v>
      </c>
      <c r="O14">
        <v>29567.95</v>
      </c>
      <c r="P14">
        <v>248.93</v>
      </c>
      <c r="Q14">
        <v>2924.63</v>
      </c>
      <c r="R14">
        <v>104.82</v>
      </c>
      <c r="S14">
        <v>60.56</v>
      </c>
      <c r="T14">
        <v>22187.18</v>
      </c>
      <c r="U14">
        <v>0.57999999999999996</v>
      </c>
      <c r="V14">
        <v>0.92</v>
      </c>
      <c r="W14">
        <v>0.24</v>
      </c>
      <c r="X14">
        <v>1.35</v>
      </c>
      <c r="Y14">
        <v>1</v>
      </c>
      <c r="Z14">
        <v>10</v>
      </c>
    </row>
    <row r="15" spans="1:26" x14ac:dyDescent="0.3">
      <c r="A15">
        <v>13</v>
      </c>
      <c r="B15">
        <v>120</v>
      </c>
      <c r="C15" t="s">
        <v>26</v>
      </c>
      <c r="D15">
        <v>4.3273000000000001</v>
      </c>
      <c r="E15">
        <v>23.11</v>
      </c>
      <c r="F15">
        <v>18.489999999999998</v>
      </c>
      <c r="G15">
        <v>26.41</v>
      </c>
      <c r="H15">
        <v>0.32</v>
      </c>
      <c r="I15">
        <v>42</v>
      </c>
      <c r="J15">
        <v>238.28</v>
      </c>
      <c r="K15">
        <v>57.72</v>
      </c>
      <c r="L15">
        <v>4.25</v>
      </c>
      <c r="M15">
        <v>40</v>
      </c>
      <c r="N15">
        <v>56.3</v>
      </c>
      <c r="O15">
        <v>29621.439999999999</v>
      </c>
      <c r="P15">
        <v>243.19</v>
      </c>
      <c r="Q15">
        <v>2924.54</v>
      </c>
      <c r="R15">
        <v>100.05</v>
      </c>
      <c r="S15">
        <v>60.56</v>
      </c>
      <c r="T15">
        <v>19821.59</v>
      </c>
      <c r="U15">
        <v>0.61</v>
      </c>
      <c r="V15">
        <v>0.93</v>
      </c>
      <c r="W15">
        <v>0.23</v>
      </c>
      <c r="X15">
        <v>1.21</v>
      </c>
      <c r="Y15">
        <v>1</v>
      </c>
      <c r="Z15">
        <v>10</v>
      </c>
    </row>
    <row r="16" spans="1:26" x14ac:dyDescent="0.3">
      <c r="A16">
        <v>14</v>
      </c>
      <c r="B16">
        <v>120</v>
      </c>
      <c r="C16" t="s">
        <v>26</v>
      </c>
      <c r="D16">
        <v>4.3727999999999998</v>
      </c>
      <c r="E16">
        <v>22.87</v>
      </c>
      <c r="F16">
        <v>18.38</v>
      </c>
      <c r="G16">
        <v>28.28</v>
      </c>
      <c r="H16">
        <v>0.34</v>
      </c>
      <c r="I16">
        <v>39</v>
      </c>
      <c r="J16">
        <v>238.71</v>
      </c>
      <c r="K16">
        <v>57.72</v>
      </c>
      <c r="L16">
        <v>4.5</v>
      </c>
      <c r="M16">
        <v>37</v>
      </c>
      <c r="N16">
        <v>56.49</v>
      </c>
      <c r="O16">
        <v>29675.01</v>
      </c>
      <c r="P16">
        <v>238.36</v>
      </c>
      <c r="Q16">
        <v>2924.51</v>
      </c>
      <c r="R16">
        <v>96.7</v>
      </c>
      <c r="S16">
        <v>60.56</v>
      </c>
      <c r="T16">
        <v>18161.43</v>
      </c>
      <c r="U16">
        <v>0.63</v>
      </c>
      <c r="V16">
        <v>0.94</v>
      </c>
      <c r="W16">
        <v>0.23</v>
      </c>
      <c r="X16">
        <v>1.1100000000000001</v>
      </c>
      <c r="Y16">
        <v>1</v>
      </c>
      <c r="Z16">
        <v>10</v>
      </c>
    </row>
    <row r="17" spans="1:26" x14ac:dyDescent="0.3">
      <c r="A17">
        <v>15</v>
      </c>
      <c r="B17">
        <v>120</v>
      </c>
      <c r="C17" t="s">
        <v>26</v>
      </c>
      <c r="D17">
        <v>4.4043000000000001</v>
      </c>
      <c r="E17">
        <v>22.71</v>
      </c>
      <c r="F17">
        <v>18.309999999999999</v>
      </c>
      <c r="G17">
        <v>29.69</v>
      </c>
      <c r="H17">
        <v>0.35</v>
      </c>
      <c r="I17">
        <v>37</v>
      </c>
      <c r="J17">
        <v>239.14</v>
      </c>
      <c r="K17">
        <v>57.72</v>
      </c>
      <c r="L17">
        <v>4.75</v>
      </c>
      <c r="M17">
        <v>35</v>
      </c>
      <c r="N17">
        <v>56.67</v>
      </c>
      <c r="O17">
        <v>29728.63</v>
      </c>
      <c r="P17">
        <v>234.61</v>
      </c>
      <c r="Q17">
        <v>2924.58</v>
      </c>
      <c r="R17">
        <v>94.27</v>
      </c>
      <c r="S17">
        <v>60.56</v>
      </c>
      <c r="T17">
        <v>16953.57</v>
      </c>
      <c r="U17">
        <v>0.64</v>
      </c>
      <c r="V17">
        <v>0.94</v>
      </c>
      <c r="W17">
        <v>0.22</v>
      </c>
      <c r="X17">
        <v>1.03</v>
      </c>
      <c r="Y17">
        <v>1</v>
      </c>
      <c r="Z17">
        <v>10</v>
      </c>
    </row>
    <row r="18" spans="1:26" x14ac:dyDescent="0.3">
      <c r="A18">
        <v>16</v>
      </c>
      <c r="B18">
        <v>120</v>
      </c>
      <c r="C18" t="s">
        <v>26</v>
      </c>
      <c r="D18">
        <v>4.4503000000000004</v>
      </c>
      <c r="E18">
        <v>22.47</v>
      </c>
      <c r="F18">
        <v>18.21</v>
      </c>
      <c r="G18">
        <v>32.14</v>
      </c>
      <c r="H18">
        <v>0.37</v>
      </c>
      <c r="I18">
        <v>34</v>
      </c>
      <c r="J18">
        <v>239.58</v>
      </c>
      <c r="K18">
        <v>57.72</v>
      </c>
      <c r="L18">
        <v>5</v>
      </c>
      <c r="M18">
        <v>32</v>
      </c>
      <c r="N18">
        <v>56.86</v>
      </c>
      <c r="O18">
        <v>29782.33</v>
      </c>
      <c r="P18">
        <v>229.39</v>
      </c>
      <c r="Q18">
        <v>2924.55</v>
      </c>
      <c r="R18">
        <v>91.03</v>
      </c>
      <c r="S18">
        <v>60.56</v>
      </c>
      <c r="T18">
        <v>15349.31</v>
      </c>
      <c r="U18">
        <v>0.67</v>
      </c>
      <c r="V18">
        <v>0.94</v>
      </c>
      <c r="W18">
        <v>0.22</v>
      </c>
      <c r="X18">
        <v>0.94</v>
      </c>
      <c r="Y18">
        <v>1</v>
      </c>
      <c r="Z18">
        <v>10</v>
      </c>
    </row>
    <row r="19" spans="1:26" x14ac:dyDescent="0.3">
      <c r="A19">
        <v>17</v>
      </c>
      <c r="B19">
        <v>120</v>
      </c>
      <c r="C19" t="s">
        <v>26</v>
      </c>
      <c r="D19">
        <v>4.4809000000000001</v>
      </c>
      <c r="E19">
        <v>22.32</v>
      </c>
      <c r="F19">
        <v>18.149999999999999</v>
      </c>
      <c r="G19">
        <v>34.03</v>
      </c>
      <c r="H19">
        <v>0.39</v>
      </c>
      <c r="I19">
        <v>32</v>
      </c>
      <c r="J19">
        <v>240.02</v>
      </c>
      <c r="K19">
        <v>57.72</v>
      </c>
      <c r="L19">
        <v>5.25</v>
      </c>
      <c r="M19">
        <v>30</v>
      </c>
      <c r="N19">
        <v>57.04</v>
      </c>
      <c r="O19">
        <v>29836.09</v>
      </c>
      <c r="P19">
        <v>224.38</v>
      </c>
      <c r="Q19">
        <v>2924.58</v>
      </c>
      <c r="R19">
        <v>89.06</v>
      </c>
      <c r="S19">
        <v>60.56</v>
      </c>
      <c r="T19">
        <v>14376.13</v>
      </c>
      <c r="U19">
        <v>0.68</v>
      </c>
      <c r="V19">
        <v>0.95</v>
      </c>
      <c r="W19">
        <v>0.21</v>
      </c>
      <c r="X19">
        <v>0.87</v>
      </c>
      <c r="Y19">
        <v>1</v>
      </c>
      <c r="Z19">
        <v>10</v>
      </c>
    </row>
    <row r="20" spans="1:26" x14ac:dyDescent="0.3">
      <c r="A20">
        <v>18</v>
      </c>
      <c r="B20">
        <v>120</v>
      </c>
      <c r="C20" t="s">
        <v>26</v>
      </c>
      <c r="D20">
        <v>4.5144000000000002</v>
      </c>
      <c r="E20">
        <v>22.15</v>
      </c>
      <c r="F20">
        <v>18.079999999999998</v>
      </c>
      <c r="G20">
        <v>36.15</v>
      </c>
      <c r="H20">
        <v>0.41</v>
      </c>
      <c r="I20">
        <v>30</v>
      </c>
      <c r="J20">
        <v>240.45</v>
      </c>
      <c r="K20">
        <v>57.72</v>
      </c>
      <c r="L20">
        <v>5.5</v>
      </c>
      <c r="M20">
        <v>28</v>
      </c>
      <c r="N20">
        <v>57.23</v>
      </c>
      <c r="O20">
        <v>29890.04</v>
      </c>
      <c r="P20">
        <v>219.97</v>
      </c>
      <c r="Q20">
        <v>2924.52</v>
      </c>
      <c r="R20">
        <v>86.48</v>
      </c>
      <c r="S20">
        <v>60.56</v>
      </c>
      <c r="T20">
        <v>13097.33</v>
      </c>
      <c r="U20">
        <v>0.7</v>
      </c>
      <c r="V20">
        <v>0.95</v>
      </c>
      <c r="W20">
        <v>0.21</v>
      </c>
      <c r="X20">
        <v>0.8</v>
      </c>
      <c r="Y20">
        <v>1</v>
      </c>
      <c r="Z20">
        <v>10</v>
      </c>
    </row>
    <row r="21" spans="1:26" x14ac:dyDescent="0.3">
      <c r="A21">
        <v>19</v>
      </c>
      <c r="B21">
        <v>120</v>
      </c>
      <c r="C21" t="s">
        <v>26</v>
      </c>
      <c r="D21">
        <v>4.5519999999999996</v>
      </c>
      <c r="E21">
        <v>21.97</v>
      </c>
      <c r="F21">
        <v>17.98</v>
      </c>
      <c r="G21">
        <v>38.54</v>
      </c>
      <c r="H21">
        <v>0.42</v>
      </c>
      <c r="I21">
        <v>28</v>
      </c>
      <c r="J21">
        <v>240.89</v>
      </c>
      <c r="K21">
        <v>57.72</v>
      </c>
      <c r="L21">
        <v>5.75</v>
      </c>
      <c r="M21">
        <v>25</v>
      </c>
      <c r="N21">
        <v>57.42</v>
      </c>
      <c r="O21">
        <v>29943.94</v>
      </c>
      <c r="P21">
        <v>214.2</v>
      </c>
      <c r="Q21">
        <v>2924.53</v>
      </c>
      <c r="R21">
        <v>83.28</v>
      </c>
      <c r="S21">
        <v>60.56</v>
      </c>
      <c r="T21">
        <v>11507.08</v>
      </c>
      <c r="U21">
        <v>0.73</v>
      </c>
      <c r="V21">
        <v>0.96</v>
      </c>
      <c r="W21">
        <v>0.21</v>
      </c>
      <c r="X21">
        <v>0.71</v>
      </c>
      <c r="Y21">
        <v>1</v>
      </c>
      <c r="Z21">
        <v>10</v>
      </c>
    </row>
    <row r="22" spans="1:26" x14ac:dyDescent="0.3">
      <c r="A22">
        <v>20</v>
      </c>
      <c r="B22">
        <v>120</v>
      </c>
      <c r="C22" t="s">
        <v>26</v>
      </c>
      <c r="D22">
        <v>4.5773999999999999</v>
      </c>
      <c r="E22">
        <v>21.85</v>
      </c>
      <c r="F22">
        <v>17.91</v>
      </c>
      <c r="G22">
        <v>39.79</v>
      </c>
      <c r="H22">
        <v>0.44</v>
      </c>
      <c r="I22">
        <v>27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208.41</v>
      </c>
      <c r="Q22">
        <v>2924.53</v>
      </c>
      <c r="R22">
        <v>80.569999999999993</v>
      </c>
      <c r="S22">
        <v>60.56</v>
      </c>
      <c r="T22">
        <v>10157.42</v>
      </c>
      <c r="U22">
        <v>0.75</v>
      </c>
      <c r="V22">
        <v>0.96</v>
      </c>
      <c r="W22">
        <v>0.21</v>
      </c>
      <c r="X22">
        <v>0.63</v>
      </c>
      <c r="Y22">
        <v>1</v>
      </c>
      <c r="Z22">
        <v>10</v>
      </c>
    </row>
    <row r="23" spans="1:26" x14ac:dyDescent="0.3">
      <c r="A23">
        <v>21</v>
      </c>
      <c r="B23">
        <v>120</v>
      </c>
      <c r="C23" t="s">
        <v>26</v>
      </c>
      <c r="D23">
        <v>4.5579000000000001</v>
      </c>
      <c r="E23">
        <v>21.94</v>
      </c>
      <c r="F23">
        <v>18.05</v>
      </c>
      <c r="G23">
        <v>41.65</v>
      </c>
      <c r="H23">
        <v>0.46</v>
      </c>
      <c r="I23">
        <v>26</v>
      </c>
      <c r="J23">
        <v>241.77</v>
      </c>
      <c r="K23">
        <v>57.72</v>
      </c>
      <c r="L23">
        <v>6.25</v>
      </c>
      <c r="M23">
        <v>6</v>
      </c>
      <c r="N23">
        <v>57.79</v>
      </c>
      <c r="O23">
        <v>30051.93</v>
      </c>
      <c r="P23">
        <v>209.53</v>
      </c>
      <c r="Q23">
        <v>2924.49</v>
      </c>
      <c r="R23">
        <v>85.06</v>
      </c>
      <c r="S23">
        <v>60.56</v>
      </c>
      <c r="T23">
        <v>12405.32</v>
      </c>
      <c r="U23">
        <v>0.71</v>
      </c>
      <c r="V23">
        <v>0.95</v>
      </c>
      <c r="W23">
        <v>0.23</v>
      </c>
      <c r="X23">
        <v>0.77</v>
      </c>
      <c r="Y23">
        <v>1</v>
      </c>
      <c r="Z23">
        <v>10</v>
      </c>
    </row>
    <row r="24" spans="1:26" x14ac:dyDescent="0.3">
      <c r="A24">
        <v>22</v>
      </c>
      <c r="B24">
        <v>120</v>
      </c>
      <c r="C24" t="s">
        <v>26</v>
      </c>
      <c r="D24">
        <v>4.5727000000000002</v>
      </c>
      <c r="E24">
        <v>21.87</v>
      </c>
      <c r="F24">
        <v>17.98</v>
      </c>
      <c r="G24">
        <v>41.48</v>
      </c>
      <c r="H24">
        <v>0.48</v>
      </c>
      <c r="I24">
        <v>26</v>
      </c>
      <c r="J24">
        <v>242.2</v>
      </c>
      <c r="K24">
        <v>57.72</v>
      </c>
      <c r="L24">
        <v>6.5</v>
      </c>
      <c r="M24">
        <v>0</v>
      </c>
      <c r="N24">
        <v>57.98</v>
      </c>
      <c r="O24">
        <v>30106.03</v>
      </c>
      <c r="P24">
        <v>208.74</v>
      </c>
      <c r="Q24">
        <v>2924.48</v>
      </c>
      <c r="R24">
        <v>82.51</v>
      </c>
      <c r="S24">
        <v>60.56</v>
      </c>
      <c r="T24">
        <v>11127.84</v>
      </c>
      <c r="U24">
        <v>0.73</v>
      </c>
      <c r="V24">
        <v>0.96</v>
      </c>
      <c r="W24">
        <v>0.23</v>
      </c>
      <c r="X24">
        <v>0.7</v>
      </c>
      <c r="Y24">
        <v>1</v>
      </c>
      <c r="Z24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3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145</v>
      </c>
      <c r="C2" t="s">
        <v>26</v>
      </c>
      <c r="D2">
        <v>1.9801</v>
      </c>
      <c r="E2">
        <v>50.5</v>
      </c>
      <c r="F2">
        <v>28.21</v>
      </c>
      <c r="G2">
        <v>4.71</v>
      </c>
      <c r="H2">
        <v>0.06</v>
      </c>
      <c r="I2">
        <v>359</v>
      </c>
      <c r="J2">
        <v>285.18</v>
      </c>
      <c r="K2">
        <v>61.2</v>
      </c>
      <c r="L2">
        <v>1</v>
      </c>
      <c r="M2">
        <v>357</v>
      </c>
      <c r="N2">
        <v>77.98</v>
      </c>
      <c r="O2">
        <v>35406.83</v>
      </c>
      <c r="P2">
        <v>493.13</v>
      </c>
      <c r="Q2">
        <v>2926.19</v>
      </c>
      <c r="R2">
        <v>418.55</v>
      </c>
      <c r="S2">
        <v>60.56</v>
      </c>
      <c r="T2">
        <v>177482.73</v>
      </c>
      <c r="U2">
        <v>0.14000000000000001</v>
      </c>
      <c r="V2">
        <v>0.61</v>
      </c>
      <c r="W2">
        <v>0.74</v>
      </c>
      <c r="X2">
        <v>10.92</v>
      </c>
      <c r="Y2">
        <v>1</v>
      </c>
      <c r="Z2">
        <v>10</v>
      </c>
    </row>
    <row r="3" spans="1:26" x14ac:dyDescent="0.3">
      <c r="A3">
        <v>1</v>
      </c>
      <c r="B3">
        <v>145</v>
      </c>
      <c r="C3" t="s">
        <v>26</v>
      </c>
      <c r="D3">
        <v>2.4359999999999999</v>
      </c>
      <c r="E3">
        <v>41.05</v>
      </c>
      <c r="F3">
        <v>24.68</v>
      </c>
      <c r="G3">
        <v>5.95</v>
      </c>
      <c r="H3">
        <v>0.08</v>
      </c>
      <c r="I3">
        <v>249</v>
      </c>
      <c r="J3">
        <v>285.68</v>
      </c>
      <c r="K3">
        <v>61.2</v>
      </c>
      <c r="L3">
        <v>1.25</v>
      </c>
      <c r="M3">
        <v>247</v>
      </c>
      <c r="N3">
        <v>78.239999999999995</v>
      </c>
      <c r="O3">
        <v>35468.6</v>
      </c>
      <c r="P3">
        <v>428.54</v>
      </c>
      <c r="Q3">
        <v>2925.35</v>
      </c>
      <c r="R3">
        <v>302.70999999999998</v>
      </c>
      <c r="S3">
        <v>60.56</v>
      </c>
      <c r="T3">
        <v>120114.2</v>
      </c>
      <c r="U3">
        <v>0.2</v>
      </c>
      <c r="V3">
        <v>0.7</v>
      </c>
      <c r="W3">
        <v>0.56999999999999995</v>
      </c>
      <c r="X3">
        <v>7.4</v>
      </c>
      <c r="Y3">
        <v>1</v>
      </c>
      <c r="Z3">
        <v>10</v>
      </c>
    </row>
    <row r="4" spans="1:26" x14ac:dyDescent="0.3">
      <c r="A4">
        <v>2</v>
      </c>
      <c r="B4">
        <v>145</v>
      </c>
      <c r="C4" t="s">
        <v>26</v>
      </c>
      <c r="D4">
        <v>2.7683</v>
      </c>
      <c r="E4">
        <v>36.119999999999997</v>
      </c>
      <c r="F4">
        <v>22.88</v>
      </c>
      <c r="G4">
        <v>7.19</v>
      </c>
      <c r="H4">
        <v>0.09</v>
      </c>
      <c r="I4">
        <v>191</v>
      </c>
      <c r="J4">
        <v>286.19</v>
      </c>
      <c r="K4">
        <v>61.2</v>
      </c>
      <c r="L4">
        <v>1.5</v>
      </c>
      <c r="M4">
        <v>189</v>
      </c>
      <c r="N4">
        <v>78.489999999999995</v>
      </c>
      <c r="O4">
        <v>35530.47</v>
      </c>
      <c r="P4">
        <v>394.59</v>
      </c>
      <c r="Q4">
        <v>2925.05</v>
      </c>
      <c r="R4">
        <v>243.56</v>
      </c>
      <c r="S4">
        <v>60.56</v>
      </c>
      <c r="T4">
        <v>90827.73</v>
      </c>
      <c r="U4">
        <v>0.25</v>
      </c>
      <c r="V4">
        <v>0.75</v>
      </c>
      <c r="W4">
        <v>0.47</v>
      </c>
      <c r="X4">
        <v>5.6</v>
      </c>
      <c r="Y4">
        <v>1</v>
      </c>
      <c r="Z4">
        <v>10</v>
      </c>
    </row>
    <row r="5" spans="1:26" x14ac:dyDescent="0.3">
      <c r="A5">
        <v>3</v>
      </c>
      <c r="B5">
        <v>145</v>
      </c>
      <c r="C5" t="s">
        <v>26</v>
      </c>
      <c r="D5">
        <v>3.0203000000000002</v>
      </c>
      <c r="E5">
        <v>33.11</v>
      </c>
      <c r="F5">
        <v>21.81</v>
      </c>
      <c r="G5">
        <v>8.44</v>
      </c>
      <c r="H5">
        <v>0.11</v>
      </c>
      <c r="I5">
        <v>155</v>
      </c>
      <c r="J5">
        <v>286.69</v>
      </c>
      <c r="K5">
        <v>61.2</v>
      </c>
      <c r="L5">
        <v>1.75</v>
      </c>
      <c r="M5">
        <v>153</v>
      </c>
      <c r="N5">
        <v>78.739999999999995</v>
      </c>
      <c r="O5">
        <v>35592.57</v>
      </c>
      <c r="P5">
        <v>373.62</v>
      </c>
      <c r="Q5">
        <v>2925.01</v>
      </c>
      <c r="R5">
        <v>208.55</v>
      </c>
      <c r="S5">
        <v>60.56</v>
      </c>
      <c r="T5">
        <v>73505.3</v>
      </c>
      <c r="U5">
        <v>0.28999999999999998</v>
      </c>
      <c r="V5">
        <v>0.79</v>
      </c>
      <c r="W5">
        <v>0.41</v>
      </c>
      <c r="X5">
        <v>4.53</v>
      </c>
      <c r="Y5">
        <v>1</v>
      </c>
      <c r="Z5">
        <v>10</v>
      </c>
    </row>
    <row r="6" spans="1:26" x14ac:dyDescent="0.3">
      <c r="A6">
        <v>4</v>
      </c>
      <c r="B6">
        <v>145</v>
      </c>
      <c r="C6" t="s">
        <v>26</v>
      </c>
      <c r="D6">
        <v>3.2281</v>
      </c>
      <c r="E6">
        <v>30.98</v>
      </c>
      <c r="F6">
        <v>21.02</v>
      </c>
      <c r="G6">
        <v>9.6999999999999993</v>
      </c>
      <c r="H6">
        <v>0.12</v>
      </c>
      <c r="I6">
        <v>130</v>
      </c>
      <c r="J6">
        <v>287.19</v>
      </c>
      <c r="K6">
        <v>61.2</v>
      </c>
      <c r="L6">
        <v>2</v>
      </c>
      <c r="M6">
        <v>128</v>
      </c>
      <c r="N6">
        <v>78.989999999999995</v>
      </c>
      <c r="O6">
        <v>35654.65</v>
      </c>
      <c r="P6">
        <v>357.7</v>
      </c>
      <c r="Q6">
        <v>2924.85</v>
      </c>
      <c r="R6">
        <v>182.84</v>
      </c>
      <c r="S6">
        <v>60.56</v>
      </c>
      <c r="T6">
        <v>60773.89</v>
      </c>
      <c r="U6">
        <v>0.33</v>
      </c>
      <c r="V6">
        <v>0.82</v>
      </c>
      <c r="W6">
        <v>0.37</v>
      </c>
      <c r="X6">
        <v>3.74</v>
      </c>
      <c r="Y6">
        <v>1</v>
      </c>
      <c r="Z6">
        <v>10</v>
      </c>
    </row>
    <row r="7" spans="1:26" x14ac:dyDescent="0.3">
      <c r="A7">
        <v>5</v>
      </c>
      <c r="B7">
        <v>145</v>
      </c>
      <c r="C7" t="s">
        <v>26</v>
      </c>
      <c r="D7">
        <v>3.3936999999999999</v>
      </c>
      <c r="E7">
        <v>29.47</v>
      </c>
      <c r="F7">
        <v>20.48</v>
      </c>
      <c r="G7">
        <v>10.97</v>
      </c>
      <c r="H7">
        <v>0.14000000000000001</v>
      </c>
      <c r="I7">
        <v>112</v>
      </c>
      <c r="J7">
        <v>287.7</v>
      </c>
      <c r="K7">
        <v>61.2</v>
      </c>
      <c r="L7">
        <v>2.25</v>
      </c>
      <c r="M7">
        <v>110</v>
      </c>
      <c r="N7">
        <v>79.25</v>
      </c>
      <c r="O7">
        <v>35716.83</v>
      </c>
      <c r="P7">
        <v>346.06</v>
      </c>
      <c r="Q7">
        <v>2924.65</v>
      </c>
      <c r="R7">
        <v>165.09</v>
      </c>
      <c r="S7">
        <v>60.56</v>
      </c>
      <c r="T7">
        <v>51991.21</v>
      </c>
      <c r="U7">
        <v>0.37</v>
      </c>
      <c r="V7">
        <v>0.84</v>
      </c>
      <c r="W7">
        <v>0.34</v>
      </c>
      <c r="X7">
        <v>3.2</v>
      </c>
      <c r="Y7">
        <v>1</v>
      </c>
      <c r="Z7">
        <v>10</v>
      </c>
    </row>
    <row r="8" spans="1:26" x14ac:dyDescent="0.3">
      <c r="A8">
        <v>6</v>
      </c>
      <c r="B8">
        <v>145</v>
      </c>
      <c r="C8" t="s">
        <v>26</v>
      </c>
      <c r="D8">
        <v>3.5341999999999998</v>
      </c>
      <c r="E8">
        <v>28.29</v>
      </c>
      <c r="F8">
        <v>20.059999999999999</v>
      </c>
      <c r="G8">
        <v>12.28</v>
      </c>
      <c r="H8">
        <v>0.15</v>
      </c>
      <c r="I8">
        <v>98</v>
      </c>
      <c r="J8">
        <v>288.2</v>
      </c>
      <c r="K8">
        <v>61.2</v>
      </c>
      <c r="L8">
        <v>2.5</v>
      </c>
      <c r="M8">
        <v>96</v>
      </c>
      <c r="N8">
        <v>79.5</v>
      </c>
      <c r="O8">
        <v>35779.11</v>
      </c>
      <c r="P8">
        <v>336.83</v>
      </c>
      <c r="Q8">
        <v>2924.84</v>
      </c>
      <c r="R8">
        <v>151.47999999999999</v>
      </c>
      <c r="S8">
        <v>60.56</v>
      </c>
      <c r="T8">
        <v>45255</v>
      </c>
      <c r="U8">
        <v>0.4</v>
      </c>
      <c r="V8">
        <v>0.86</v>
      </c>
      <c r="W8">
        <v>0.32</v>
      </c>
      <c r="X8">
        <v>2.78</v>
      </c>
      <c r="Y8">
        <v>1</v>
      </c>
      <c r="Z8">
        <v>10</v>
      </c>
    </row>
    <row r="9" spans="1:26" x14ac:dyDescent="0.3">
      <c r="A9">
        <v>7</v>
      </c>
      <c r="B9">
        <v>145</v>
      </c>
      <c r="C9" t="s">
        <v>26</v>
      </c>
      <c r="D9">
        <v>3.6520000000000001</v>
      </c>
      <c r="E9">
        <v>27.38</v>
      </c>
      <c r="F9">
        <v>19.75</v>
      </c>
      <c r="G9">
        <v>13.62</v>
      </c>
      <c r="H9">
        <v>0.17</v>
      </c>
      <c r="I9">
        <v>87</v>
      </c>
      <c r="J9">
        <v>288.70999999999998</v>
      </c>
      <c r="K9">
        <v>61.2</v>
      </c>
      <c r="L9">
        <v>2.75</v>
      </c>
      <c r="M9">
        <v>85</v>
      </c>
      <c r="N9">
        <v>79.760000000000005</v>
      </c>
      <c r="O9">
        <v>35841.5</v>
      </c>
      <c r="P9">
        <v>329.1</v>
      </c>
      <c r="Q9">
        <v>2924.96</v>
      </c>
      <c r="R9">
        <v>140.94999999999999</v>
      </c>
      <c r="S9">
        <v>60.56</v>
      </c>
      <c r="T9">
        <v>40043.370000000003</v>
      </c>
      <c r="U9">
        <v>0.43</v>
      </c>
      <c r="V9">
        <v>0.87</v>
      </c>
      <c r="W9">
        <v>0.3</v>
      </c>
      <c r="X9">
        <v>2.4700000000000002</v>
      </c>
      <c r="Y9">
        <v>1</v>
      </c>
      <c r="Z9">
        <v>10</v>
      </c>
    </row>
    <row r="10" spans="1:26" x14ac:dyDescent="0.3">
      <c r="A10">
        <v>8</v>
      </c>
      <c r="B10">
        <v>145</v>
      </c>
      <c r="C10" t="s">
        <v>26</v>
      </c>
      <c r="D10">
        <v>3.7418</v>
      </c>
      <c r="E10">
        <v>26.72</v>
      </c>
      <c r="F10">
        <v>19.52</v>
      </c>
      <c r="G10">
        <v>14.82</v>
      </c>
      <c r="H10">
        <v>0.18</v>
      </c>
      <c r="I10">
        <v>79</v>
      </c>
      <c r="J10">
        <v>289.20999999999998</v>
      </c>
      <c r="K10">
        <v>61.2</v>
      </c>
      <c r="L10">
        <v>3</v>
      </c>
      <c r="M10">
        <v>77</v>
      </c>
      <c r="N10">
        <v>80.02</v>
      </c>
      <c r="O10">
        <v>35903.99</v>
      </c>
      <c r="P10">
        <v>322.91000000000003</v>
      </c>
      <c r="Q10">
        <v>2924.85</v>
      </c>
      <c r="R10">
        <v>133.72</v>
      </c>
      <c r="S10">
        <v>60.56</v>
      </c>
      <c r="T10">
        <v>36468.980000000003</v>
      </c>
      <c r="U10">
        <v>0.45</v>
      </c>
      <c r="V10">
        <v>0.88</v>
      </c>
      <c r="W10">
        <v>0.28999999999999998</v>
      </c>
      <c r="X10">
        <v>2.2400000000000002</v>
      </c>
      <c r="Y10">
        <v>1</v>
      </c>
      <c r="Z10">
        <v>10</v>
      </c>
    </row>
    <row r="11" spans="1:26" x14ac:dyDescent="0.3">
      <c r="A11">
        <v>9</v>
      </c>
      <c r="B11">
        <v>145</v>
      </c>
      <c r="C11" t="s">
        <v>26</v>
      </c>
      <c r="D11">
        <v>3.8405</v>
      </c>
      <c r="E11">
        <v>26.04</v>
      </c>
      <c r="F11">
        <v>19.260000000000002</v>
      </c>
      <c r="G11">
        <v>16.28</v>
      </c>
      <c r="H11">
        <v>0.2</v>
      </c>
      <c r="I11">
        <v>71</v>
      </c>
      <c r="J11">
        <v>289.72000000000003</v>
      </c>
      <c r="K11">
        <v>61.2</v>
      </c>
      <c r="L11">
        <v>3.25</v>
      </c>
      <c r="M11">
        <v>69</v>
      </c>
      <c r="N11">
        <v>80.27</v>
      </c>
      <c r="O11">
        <v>35966.589999999997</v>
      </c>
      <c r="P11">
        <v>316.33</v>
      </c>
      <c r="Q11">
        <v>2924.68</v>
      </c>
      <c r="R11">
        <v>125.46</v>
      </c>
      <c r="S11">
        <v>60.56</v>
      </c>
      <c r="T11">
        <v>32378.79</v>
      </c>
      <c r="U11">
        <v>0.48</v>
      </c>
      <c r="V11">
        <v>0.89</v>
      </c>
      <c r="W11">
        <v>0.27</v>
      </c>
      <c r="X11">
        <v>1.98</v>
      </c>
      <c r="Y11">
        <v>1</v>
      </c>
      <c r="Z11">
        <v>10</v>
      </c>
    </row>
    <row r="12" spans="1:26" x14ac:dyDescent="0.3">
      <c r="A12">
        <v>10</v>
      </c>
      <c r="B12">
        <v>145</v>
      </c>
      <c r="C12" t="s">
        <v>26</v>
      </c>
      <c r="D12">
        <v>3.9167000000000001</v>
      </c>
      <c r="E12">
        <v>25.53</v>
      </c>
      <c r="F12">
        <v>19.079999999999998</v>
      </c>
      <c r="G12">
        <v>17.61</v>
      </c>
      <c r="H12">
        <v>0.21</v>
      </c>
      <c r="I12">
        <v>65</v>
      </c>
      <c r="J12">
        <v>290.23</v>
      </c>
      <c r="K12">
        <v>61.2</v>
      </c>
      <c r="L12">
        <v>3.5</v>
      </c>
      <c r="M12">
        <v>63</v>
      </c>
      <c r="N12">
        <v>80.53</v>
      </c>
      <c r="O12">
        <v>36029.29</v>
      </c>
      <c r="P12">
        <v>311.04000000000002</v>
      </c>
      <c r="Q12">
        <v>2924.6</v>
      </c>
      <c r="R12">
        <v>119.32</v>
      </c>
      <c r="S12">
        <v>60.56</v>
      </c>
      <c r="T12">
        <v>29339.83</v>
      </c>
      <c r="U12">
        <v>0.51</v>
      </c>
      <c r="V12">
        <v>0.9</v>
      </c>
      <c r="W12">
        <v>0.27</v>
      </c>
      <c r="X12">
        <v>1.8</v>
      </c>
      <c r="Y12">
        <v>1</v>
      </c>
      <c r="Z12">
        <v>10</v>
      </c>
    </row>
    <row r="13" spans="1:26" x14ac:dyDescent="0.3">
      <c r="A13">
        <v>11</v>
      </c>
      <c r="B13">
        <v>145</v>
      </c>
      <c r="C13" t="s">
        <v>26</v>
      </c>
      <c r="D13">
        <v>3.9860000000000002</v>
      </c>
      <c r="E13">
        <v>25.09</v>
      </c>
      <c r="F13">
        <v>18.91</v>
      </c>
      <c r="G13">
        <v>18.91</v>
      </c>
      <c r="H13">
        <v>0.23</v>
      </c>
      <c r="I13">
        <v>60</v>
      </c>
      <c r="J13">
        <v>290.74</v>
      </c>
      <c r="K13">
        <v>61.2</v>
      </c>
      <c r="L13">
        <v>3.75</v>
      </c>
      <c r="M13">
        <v>58</v>
      </c>
      <c r="N13">
        <v>80.790000000000006</v>
      </c>
      <c r="O13">
        <v>36092.1</v>
      </c>
      <c r="P13">
        <v>305.70999999999998</v>
      </c>
      <c r="Q13">
        <v>2924.76</v>
      </c>
      <c r="R13">
        <v>113.38</v>
      </c>
      <c r="S13">
        <v>60.56</v>
      </c>
      <c r="T13">
        <v>26395.25</v>
      </c>
      <c r="U13">
        <v>0.53</v>
      </c>
      <c r="V13">
        <v>0.91</v>
      </c>
      <c r="W13">
        <v>0.26</v>
      </c>
      <c r="X13">
        <v>1.63</v>
      </c>
      <c r="Y13">
        <v>1</v>
      </c>
      <c r="Z13">
        <v>10</v>
      </c>
    </row>
    <row r="14" spans="1:26" x14ac:dyDescent="0.3">
      <c r="A14">
        <v>12</v>
      </c>
      <c r="B14">
        <v>145</v>
      </c>
      <c r="C14" t="s">
        <v>26</v>
      </c>
      <c r="D14">
        <v>4.0819999999999999</v>
      </c>
      <c r="E14">
        <v>24.5</v>
      </c>
      <c r="F14">
        <v>18.59</v>
      </c>
      <c r="G14">
        <v>20.27</v>
      </c>
      <c r="H14">
        <v>0.24</v>
      </c>
      <c r="I14">
        <v>55</v>
      </c>
      <c r="J14">
        <v>291.25</v>
      </c>
      <c r="K14">
        <v>61.2</v>
      </c>
      <c r="L14">
        <v>4</v>
      </c>
      <c r="M14">
        <v>53</v>
      </c>
      <c r="N14">
        <v>81.05</v>
      </c>
      <c r="O14">
        <v>36155.019999999997</v>
      </c>
      <c r="P14">
        <v>297.68</v>
      </c>
      <c r="Q14">
        <v>2924.6</v>
      </c>
      <c r="R14">
        <v>102.49</v>
      </c>
      <c r="S14">
        <v>60.56</v>
      </c>
      <c r="T14">
        <v>20973.18</v>
      </c>
      <c r="U14">
        <v>0.59</v>
      </c>
      <c r="V14">
        <v>0.93</v>
      </c>
      <c r="W14">
        <v>0.25</v>
      </c>
      <c r="X14">
        <v>1.31</v>
      </c>
      <c r="Y14">
        <v>1</v>
      </c>
      <c r="Z14">
        <v>10</v>
      </c>
    </row>
    <row r="15" spans="1:26" x14ac:dyDescent="0.3">
      <c r="A15">
        <v>13</v>
      </c>
      <c r="B15">
        <v>145</v>
      </c>
      <c r="C15" t="s">
        <v>26</v>
      </c>
      <c r="D15">
        <v>4.0936000000000003</v>
      </c>
      <c r="E15">
        <v>24.43</v>
      </c>
      <c r="F15">
        <v>18.68</v>
      </c>
      <c r="G15">
        <v>21.55</v>
      </c>
      <c r="H15">
        <v>0.26</v>
      </c>
      <c r="I15">
        <v>52</v>
      </c>
      <c r="J15">
        <v>291.76</v>
      </c>
      <c r="K15">
        <v>61.2</v>
      </c>
      <c r="L15">
        <v>4.25</v>
      </c>
      <c r="M15">
        <v>50</v>
      </c>
      <c r="N15">
        <v>81.31</v>
      </c>
      <c r="O15">
        <v>36218.04</v>
      </c>
      <c r="P15">
        <v>297.19</v>
      </c>
      <c r="Q15">
        <v>2924.51</v>
      </c>
      <c r="R15">
        <v>107.12</v>
      </c>
      <c r="S15">
        <v>60.56</v>
      </c>
      <c r="T15">
        <v>23304.31</v>
      </c>
      <c r="U15">
        <v>0.56999999999999995</v>
      </c>
      <c r="V15">
        <v>0.92</v>
      </c>
      <c r="W15">
        <v>0.22</v>
      </c>
      <c r="X15">
        <v>1.4</v>
      </c>
      <c r="Y15">
        <v>1</v>
      </c>
      <c r="Z15">
        <v>10</v>
      </c>
    </row>
    <row r="16" spans="1:26" x14ac:dyDescent="0.3">
      <c r="A16">
        <v>14</v>
      </c>
      <c r="B16">
        <v>145</v>
      </c>
      <c r="C16" t="s">
        <v>26</v>
      </c>
      <c r="D16">
        <v>4.0909000000000004</v>
      </c>
      <c r="E16">
        <v>24.44</v>
      </c>
      <c r="F16">
        <v>18.850000000000001</v>
      </c>
      <c r="G16">
        <v>23.09</v>
      </c>
      <c r="H16">
        <v>0.27</v>
      </c>
      <c r="I16">
        <v>49</v>
      </c>
      <c r="J16">
        <v>292.27</v>
      </c>
      <c r="K16">
        <v>61.2</v>
      </c>
      <c r="L16">
        <v>4.5</v>
      </c>
      <c r="M16">
        <v>47</v>
      </c>
      <c r="N16">
        <v>81.569999999999993</v>
      </c>
      <c r="O16">
        <v>36281.160000000003</v>
      </c>
      <c r="P16">
        <v>298.45999999999998</v>
      </c>
      <c r="Q16">
        <v>2924.55</v>
      </c>
      <c r="R16">
        <v>112.88</v>
      </c>
      <c r="S16">
        <v>60.56</v>
      </c>
      <c r="T16">
        <v>26199.32</v>
      </c>
      <c r="U16">
        <v>0.54</v>
      </c>
      <c r="V16">
        <v>0.91</v>
      </c>
      <c r="W16">
        <v>0.24</v>
      </c>
      <c r="X16">
        <v>1.58</v>
      </c>
      <c r="Y16">
        <v>1</v>
      </c>
      <c r="Z16">
        <v>10</v>
      </c>
    </row>
    <row r="17" spans="1:26" x14ac:dyDescent="0.3">
      <c r="A17">
        <v>15</v>
      </c>
      <c r="B17">
        <v>145</v>
      </c>
      <c r="C17" t="s">
        <v>26</v>
      </c>
      <c r="D17">
        <v>4.1742999999999997</v>
      </c>
      <c r="E17">
        <v>23.96</v>
      </c>
      <c r="F17">
        <v>18.579999999999998</v>
      </c>
      <c r="G17">
        <v>24.78</v>
      </c>
      <c r="H17">
        <v>0.28999999999999998</v>
      </c>
      <c r="I17">
        <v>45</v>
      </c>
      <c r="J17">
        <v>292.79000000000002</v>
      </c>
      <c r="K17">
        <v>61.2</v>
      </c>
      <c r="L17">
        <v>4.75</v>
      </c>
      <c r="M17">
        <v>43</v>
      </c>
      <c r="N17">
        <v>81.84</v>
      </c>
      <c r="O17">
        <v>36344.400000000001</v>
      </c>
      <c r="P17">
        <v>291.3</v>
      </c>
      <c r="Q17">
        <v>2924.55</v>
      </c>
      <c r="R17">
        <v>103.3</v>
      </c>
      <c r="S17">
        <v>60.56</v>
      </c>
      <c r="T17">
        <v>21432.12</v>
      </c>
      <c r="U17">
        <v>0.59</v>
      </c>
      <c r="V17">
        <v>0.93</v>
      </c>
      <c r="W17">
        <v>0.24</v>
      </c>
      <c r="X17">
        <v>1.3</v>
      </c>
      <c r="Y17">
        <v>1</v>
      </c>
      <c r="Z17">
        <v>10</v>
      </c>
    </row>
    <row r="18" spans="1:26" x14ac:dyDescent="0.3">
      <c r="A18">
        <v>16</v>
      </c>
      <c r="B18">
        <v>145</v>
      </c>
      <c r="C18" t="s">
        <v>26</v>
      </c>
      <c r="D18">
        <v>4.2032999999999996</v>
      </c>
      <c r="E18">
        <v>23.79</v>
      </c>
      <c r="F18">
        <v>18.52</v>
      </c>
      <c r="G18">
        <v>25.85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82.1</v>
      </c>
      <c r="O18">
        <v>36407.75</v>
      </c>
      <c r="P18">
        <v>287.72000000000003</v>
      </c>
      <c r="Q18">
        <v>2924.7</v>
      </c>
      <c r="R18">
        <v>101.33</v>
      </c>
      <c r="S18">
        <v>60.56</v>
      </c>
      <c r="T18">
        <v>20457.48</v>
      </c>
      <c r="U18">
        <v>0.6</v>
      </c>
      <c r="V18">
        <v>0.93</v>
      </c>
      <c r="W18">
        <v>0.23</v>
      </c>
      <c r="X18">
        <v>1.25</v>
      </c>
      <c r="Y18">
        <v>1</v>
      </c>
      <c r="Z18">
        <v>10</v>
      </c>
    </row>
    <row r="19" spans="1:26" x14ac:dyDescent="0.3">
      <c r="A19">
        <v>17</v>
      </c>
      <c r="B19">
        <v>145</v>
      </c>
      <c r="C19" t="s">
        <v>26</v>
      </c>
      <c r="D19">
        <v>4.2537000000000003</v>
      </c>
      <c r="E19">
        <v>23.51</v>
      </c>
      <c r="F19">
        <v>18.399999999999999</v>
      </c>
      <c r="G19">
        <v>27.61</v>
      </c>
      <c r="H19">
        <v>0.32</v>
      </c>
      <c r="I19">
        <v>40</v>
      </c>
      <c r="J19">
        <v>293.81</v>
      </c>
      <c r="K19">
        <v>61.2</v>
      </c>
      <c r="L19">
        <v>5.25</v>
      </c>
      <c r="M19">
        <v>38</v>
      </c>
      <c r="N19">
        <v>82.36</v>
      </c>
      <c r="O19">
        <v>36471.199999999997</v>
      </c>
      <c r="P19">
        <v>283.17</v>
      </c>
      <c r="Q19">
        <v>2924.43</v>
      </c>
      <c r="R19">
        <v>97.3</v>
      </c>
      <c r="S19">
        <v>60.56</v>
      </c>
      <c r="T19">
        <v>18456.21</v>
      </c>
      <c r="U19">
        <v>0.62</v>
      </c>
      <c r="V19">
        <v>0.93</v>
      </c>
      <c r="W19">
        <v>0.23</v>
      </c>
      <c r="X19">
        <v>1.1299999999999999</v>
      </c>
      <c r="Y19">
        <v>1</v>
      </c>
      <c r="Z19">
        <v>10</v>
      </c>
    </row>
    <row r="20" spans="1:26" x14ac:dyDescent="0.3">
      <c r="A20">
        <v>18</v>
      </c>
      <c r="B20">
        <v>145</v>
      </c>
      <c r="C20" t="s">
        <v>26</v>
      </c>
      <c r="D20">
        <v>4.2850999999999999</v>
      </c>
      <c r="E20">
        <v>23.34</v>
      </c>
      <c r="F20">
        <v>18.34</v>
      </c>
      <c r="G20">
        <v>28.96</v>
      </c>
      <c r="H20">
        <v>0.33</v>
      </c>
      <c r="I20">
        <v>38</v>
      </c>
      <c r="J20">
        <v>294.33</v>
      </c>
      <c r="K20">
        <v>61.2</v>
      </c>
      <c r="L20">
        <v>5.5</v>
      </c>
      <c r="M20">
        <v>36</v>
      </c>
      <c r="N20">
        <v>82.63</v>
      </c>
      <c r="O20">
        <v>36534.76</v>
      </c>
      <c r="P20">
        <v>280.19</v>
      </c>
      <c r="Q20">
        <v>2924.39</v>
      </c>
      <c r="R20">
        <v>95.49</v>
      </c>
      <c r="S20">
        <v>60.56</v>
      </c>
      <c r="T20">
        <v>17558.39</v>
      </c>
      <c r="U20">
        <v>0.63</v>
      </c>
      <c r="V20">
        <v>0.94</v>
      </c>
      <c r="W20">
        <v>0.22</v>
      </c>
      <c r="X20">
        <v>1.06</v>
      </c>
      <c r="Y20">
        <v>1</v>
      </c>
      <c r="Z20">
        <v>10</v>
      </c>
    </row>
    <row r="21" spans="1:26" x14ac:dyDescent="0.3">
      <c r="A21">
        <v>19</v>
      </c>
      <c r="B21">
        <v>145</v>
      </c>
      <c r="C21" t="s">
        <v>26</v>
      </c>
      <c r="D21">
        <v>4.3144999999999998</v>
      </c>
      <c r="E21">
        <v>23.18</v>
      </c>
      <c r="F21">
        <v>18.29</v>
      </c>
      <c r="G21">
        <v>30.48</v>
      </c>
      <c r="H21">
        <v>0.35</v>
      </c>
      <c r="I21">
        <v>36</v>
      </c>
      <c r="J21">
        <v>294.83999999999997</v>
      </c>
      <c r="K21">
        <v>61.2</v>
      </c>
      <c r="L21">
        <v>5.75</v>
      </c>
      <c r="M21">
        <v>34</v>
      </c>
      <c r="N21">
        <v>82.9</v>
      </c>
      <c r="O21">
        <v>36598.44</v>
      </c>
      <c r="P21">
        <v>276.63</v>
      </c>
      <c r="Q21">
        <v>2924.48</v>
      </c>
      <c r="R21">
        <v>93.6</v>
      </c>
      <c r="S21">
        <v>60.56</v>
      </c>
      <c r="T21">
        <v>16625.099999999999</v>
      </c>
      <c r="U21">
        <v>0.65</v>
      </c>
      <c r="V21">
        <v>0.94</v>
      </c>
      <c r="W21">
        <v>0.22</v>
      </c>
      <c r="X21">
        <v>1.01</v>
      </c>
      <c r="Y21">
        <v>1</v>
      </c>
      <c r="Z21">
        <v>10</v>
      </c>
    </row>
    <row r="22" spans="1:26" x14ac:dyDescent="0.3">
      <c r="A22">
        <v>20</v>
      </c>
      <c r="B22">
        <v>145</v>
      </c>
      <c r="C22" t="s">
        <v>26</v>
      </c>
      <c r="D22">
        <v>4.3491999999999997</v>
      </c>
      <c r="E22">
        <v>22.99</v>
      </c>
      <c r="F22">
        <v>18.21</v>
      </c>
      <c r="G22">
        <v>32.14</v>
      </c>
      <c r="H22">
        <v>0.36</v>
      </c>
      <c r="I22">
        <v>34</v>
      </c>
      <c r="J22">
        <v>295.36</v>
      </c>
      <c r="K22">
        <v>61.2</v>
      </c>
      <c r="L22">
        <v>6</v>
      </c>
      <c r="M22">
        <v>32</v>
      </c>
      <c r="N22">
        <v>83.16</v>
      </c>
      <c r="O22">
        <v>36662.22</v>
      </c>
      <c r="P22">
        <v>272.79000000000002</v>
      </c>
      <c r="Q22">
        <v>2924.54</v>
      </c>
      <c r="R22">
        <v>91.05</v>
      </c>
      <c r="S22">
        <v>60.56</v>
      </c>
      <c r="T22">
        <v>15357.89</v>
      </c>
      <c r="U22">
        <v>0.67</v>
      </c>
      <c r="V22">
        <v>0.94</v>
      </c>
      <c r="W22">
        <v>0.22</v>
      </c>
      <c r="X22">
        <v>0.93</v>
      </c>
      <c r="Y22">
        <v>1</v>
      </c>
      <c r="Z22">
        <v>10</v>
      </c>
    </row>
    <row r="23" spans="1:26" x14ac:dyDescent="0.3">
      <c r="A23">
        <v>21</v>
      </c>
      <c r="B23">
        <v>145</v>
      </c>
      <c r="C23" t="s">
        <v>26</v>
      </c>
      <c r="D23">
        <v>4.3817000000000004</v>
      </c>
      <c r="E23">
        <v>22.82</v>
      </c>
      <c r="F23">
        <v>18.149999999999999</v>
      </c>
      <c r="G23">
        <v>34.03</v>
      </c>
      <c r="H23">
        <v>0.38</v>
      </c>
      <c r="I23">
        <v>32</v>
      </c>
      <c r="J23">
        <v>295.88</v>
      </c>
      <c r="K23">
        <v>61.2</v>
      </c>
      <c r="L23">
        <v>6.25</v>
      </c>
      <c r="M23">
        <v>30</v>
      </c>
      <c r="N23">
        <v>83.43</v>
      </c>
      <c r="O23">
        <v>36726.120000000003</v>
      </c>
      <c r="P23">
        <v>269.27999999999997</v>
      </c>
      <c r="Q23">
        <v>2924.48</v>
      </c>
      <c r="R23">
        <v>88.89</v>
      </c>
      <c r="S23">
        <v>60.56</v>
      </c>
      <c r="T23">
        <v>14290.53</v>
      </c>
      <c r="U23">
        <v>0.68</v>
      </c>
      <c r="V23">
        <v>0.95</v>
      </c>
      <c r="W23">
        <v>0.22</v>
      </c>
      <c r="X23">
        <v>0.87</v>
      </c>
      <c r="Y23">
        <v>1</v>
      </c>
      <c r="Z23">
        <v>10</v>
      </c>
    </row>
    <row r="24" spans="1:26" x14ac:dyDescent="0.3">
      <c r="A24">
        <v>22</v>
      </c>
      <c r="B24">
        <v>145</v>
      </c>
      <c r="C24" t="s">
        <v>26</v>
      </c>
      <c r="D24">
        <v>4.3981000000000003</v>
      </c>
      <c r="E24">
        <v>22.74</v>
      </c>
      <c r="F24">
        <v>18.12</v>
      </c>
      <c r="G24">
        <v>35.07</v>
      </c>
      <c r="H24">
        <v>0.39</v>
      </c>
      <c r="I24">
        <v>31</v>
      </c>
      <c r="J24">
        <v>296.39999999999998</v>
      </c>
      <c r="K24">
        <v>61.2</v>
      </c>
      <c r="L24">
        <v>6.5</v>
      </c>
      <c r="M24">
        <v>29</v>
      </c>
      <c r="N24">
        <v>83.7</v>
      </c>
      <c r="O24">
        <v>36790.129999999997</v>
      </c>
      <c r="P24">
        <v>265.36</v>
      </c>
      <c r="Q24">
        <v>2924.46</v>
      </c>
      <c r="R24">
        <v>87.98</v>
      </c>
      <c r="S24">
        <v>60.56</v>
      </c>
      <c r="T24">
        <v>13841.81</v>
      </c>
      <c r="U24">
        <v>0.69</v>
      </c>
      <c r="V24">
        <v>0.95</v>
      </c>
      <c r="W24">
        <v>0.21</v>
      </c>
      <c r="X24">
        <v>0.84</v>
      </c>
      <c r="Y24">
        <v>1</v>
      </c>
      <c r="Z24">
        <v>10</v>
      </c>
    </row>
    <row r="25" spans="1:26" x14ac:dyDescent="0.3">
      <c r="A25">
        <v>23</v>
      </c>
      <c r="B25">
        <v>145</v>
      </c>
      <c r="C25" t="s">
        <v>26</v>
      </c>
      <c r="D25">
        <v>4.4307999999999996</v>
      </c>
      <c r="E25">
        <v>22.57</v>
      </c>
      <c r="F25">
        <v>18.059999999999999</v>
      </c>
      <c r="G25">
        <v>37.36</v>
      </c>
      <c r="H25">
        <v>0.4</v>
      </c>
      <c r="I25">
        <v>29</v>
      </c>
      <c r="J25">
        <v>296.92</v>
      </c>
      <c r="K25">
        <v>61.2</v>
      </c>
      <c r="L25">
        <v>6.75</v>
      </c>
      <c r="M25">
        <v>27</v>
      </c>
      <c r="N25">
        <v>83.97</v>
      </c>
      <c r="O25">
        <v>36854.25</v>
      </c>
      <c r="P25">
        <v>261.91000000000003</v>
      </c>
      <c r="Q25">
        <v>2924.6</v>
      </c>
      <c r="R25">
        <v>85.85</v>
      </c>
      <c r="S25">
        <v>60.56</v>
      </c>
      <c r="T25">
        <v>12786.49</v>
      </c>
      <c r="U25">
        <v>0.71</v>
      </c>
      <c r="V25">
        <v>0.95</v>
      </c>
      <c r="W25">
        <v>0.21</v>
      </c>
      <c r="X25">
        <v>0.78</v>
      </c>
      <c r="Y25">
        <v>1</v>
      </c>
      <c r="Z25">
        <v>10</v>
      </c>
    </row>
    <row r="26" spans="1:26" x14ac:dyDescent="0.3">
      <c r="A26">
        <v>24</v>
      </c>
      <c r="B26">
        <v>145</v>
      </c>
      <c r="C26" t="s">
        <v>26</v>
      </c>
      <c r="D26">
        <v>4.4561999999999999</v>
      </c>
      <c r="E26">
        <v>22.44</v>
      </c>
      <c r="F26">
        <v>17.98</v>
      </c>
      <c r="G26">
        <v>38.53</v>
      </c>
      <c r="H26">
        <v>0.42</v>
      </c>
      <c r="I26">
        <v>28</v>
      </c>
      <c r="J26">
        <v>297.44</v>
      </c>
      <c r="K26">
        <v>61.2</v>
      </c>
      <c r="L26">
        <v>7</v>
      </c>
      <c r="M26">
        <v>26</v>
      </c>
      <c r="N26">
        <v>84.24</v>
      </c>
      <c r="O26">
        <v>36918.480000000003</v>
      </c>
      <c r="P26">
        <v>258.36</v>
      </c>
      <c r="Q26">
        <v>2924.4</v>
      </c>
      <c r="R26">
        <v>83.18</v>
      </c>
      <c r="S26">
        <v>60.56</v>
      </c>
      <c r="T26">
        <v>11455.28</v>
      </c>
      <c r="U26">
        <v>0.73</v>
      </c>
      <c r="V26">
        <v>0.96</v>
      </c>
      <c r="W26">
        <v>0.22</v>
      </c>
      <c r="X26">
        <v>0.71</v>
      </c>
      <c r="Y26">
        <v>1</v>
      </c>
      <c r="Z26">
        <v>10</v>
      </c>
    </row>
    <row r="27" spans="1:26" x14ac:dyDescent="0.3">
      <c r="A27">
        <v>25</v>
      </c>
      <c r="B27">
        <v>145</v>
      </c>
      <c r="C27" t="s">
        <v>26</v>
      </c>
      <c r="D27">
        <v>4.4916999999999998</v>
      </c>
      <c r="E27">
        <v>22.26</v>
      </c>
      <c r="F27">
        <v>17.91</v>
      </c>
      <c r="G27">
        <v>41.34</v>
      </c>
      <c r="H27">
        <v>0.43</v>
      </c>
      <c r="I27">
        <v>26</v>
      </c>
      <c r="J27">
        <v>297.95999999999998</v>
      </c>
      <c r="K27">
        <v>61.2</v>
      </c>
      <c r="L27">
        <v>7.25</v>
      </c>
      <c r="M27">
        <v>24</v>
      </c>
      <c r="N27">
        <v>84.51</v>
      </c>
      <c r="O27">
        <v>36982.83</v>
      </c>
      <c r="P27">
        <v>253.04</v>
      </c>
      <c r="Q27">
        <v>2924.54</v>
      </c>
      <c r="R27">
        <v>81.62</v>
      </c>
      <c r="S27">
        <v>60.56</v>
      </c>
      <c r="T27">
        <v>10683.73</v>
      </c>
      <c r="U27">
        <v>0.74</v>
      </c>
      <c r="V27">
        <v>0.96</v>
      </c>
      <c r="W27">
        <v>0.19</v>
      </c>
      <c r="X27">
        <v>0.64</v>
      </c>
      <c r="Y27">
        <v>1</v>
      </c>
      <c r="Z27">
        <v>10</v>
      </c>
    </row>
    <row r="28" spans="1:26" x14ac:dyDescent="0.3">
      <c r="A28">
        <v>26</v>
      </c>
      <c r="B28">
        <v>145</v>
      </c>
      <c r="C28" t="s">
        <v>26</v>
      </c>
      <c r="D28">
        <v>4.4547999999999996</v>
      </c>
      <c r="E28">
        <v>22.45</v>
      </c>
      <c r="F28">
        <v>18.100000000000001</v>
      </c>
      <c r="G28">
        <v>41.76</v>
      </c>
      <c r="H28">
        <v>0.45</v>
      </c>
      <c r="I28">
        <v>26</v>
      </c>
      <c r="J28">
        <v>298.48</v>
      </c>
      <c r="K28">
        <v>61.2</v>
      </c>
      <c r="L28">
        <v>7.5</v>
      </c>
      <c r="M28">
        <v>24</v>
      </c>
      <c r="N28">
        <v>84.79</v>
      </c>
      <c r="O28">
        <v>37047.29</v>
      </c>
      <c r="P28">
        <v>255.02</v>
      </c>
      <c r="Q28">
        <v>2924.39</v>
      </c>
      <c r="R28">
        <v>87.72</v>
      </c>
      <c r="S28">
        <v>60.56</v>
      </c>
      <c r="T28">
        <v>13733.01</v>
      </c>
      <c r="U28">
        <v>0.69</v>
      </c>
      <c r="V28">
        <v>0.95</v>
      </c>
      <c r="W28">
        <v>0.21</v>
      </c>
      <c r="X28">
        <v>0.82</v>
      </c>
      <c r="Y28">
        <v>1</v>
      </c>
      <c r="Z28">
        <v>10</v>
      </c>
    </row>
    <row r="29" spans="1:26" x14ac:dyDescent="0.3">
      <c r="A29">
        <v>27</v>
      </c>
      <c r="B29">
        <v>145</v>
      </c>
      <c r="C29" t="s">
        <v>26</v>
      </c>
      <c r="D29">
        <v>4.5063000000000004</v>
      </c>
      <c r="E29">
        <v>22.19</v>
      </c>
      <c r="F29">
        <v>17.95</v>
      </c>
      <c r="G29">
        <v>44.87</v>
      </c>
      <c r="H29">
        <v>0.46</v>
      </c>
      <c r="I29">
        <v>24</v>
      </c>
      <c r="J29">
        <v>299.01</v>
      </c>
      <c r="K29">
        <v>61.2</v>
      </c>
      <c r="L29">
        <v>7.75</v>
      </c>
      <c r="M29">
        <v>22</v>
      </c>
      <c r="N29">
        <v>85.06</v>
      </c>
      <c r="O29">
        <v>37111.870000000003</v>
      </c>
      <c r="P29">
        <v>247.95</v>
      </c>
      <c r="Q29">
        <v>2924.39</v>
      </c>
      <c r="R29">
        <v>82.59</v>
      </c>
      <c r="S29">
        <v>60.56</v>
      </c>
      <c r="T29">
        <v>11179.14</v>
      </c>
      <c r="U29">
        <v>0.73</v>
      </c>
      <c r="V29">
        <v>0.96</v>
      </c>
      <c r="W29">
        <v>0.2</v>
      </c>
      <c r="X29">
        <v>0.67</v>
      </c>
      <c r="Y29">
        <v>1</v>
      </c>
      <c r="Z29">
        <v>10</v>
      </c>
    </row>
    <row r="30" spans="1:26" x14ac:dyDescent="0.3">
      <c r="A30">
        <v>28</v>
      </c>
      <c r="B30">
        <v>145</v>
      </c>
      <c r="C30" t="s">
        <v>26</v>
      </c>
      <c r="D30">
        <v>4.5269000000000004</v>
      </c>
      <c r="E30">
        <v>22.09</v>
      </c>
      <c r="F30">
        <v>17.899999999999999</v>
      </c>
      <c r="G30">
        <v>46.7</v>
      </c>
      <c r="H30">
        <v>0.48</v>
      </c>
      <c r="I30">
        <v>23</v>
      </c>
      <c r="J30">
        <v>299.52999999999997</v>
      </c>
      <c r="K30">
        <v>61.2</v>
      </c>
      <c r="L30">
        <v>8</v>
      </c>
      <c r="M30">
        <v>21</v>
      </c>
      <c r="N30">
        <v>85.33</v>
      </c>
      <c r="O30">
        <v>37176.68</v>
      </c>
      <c r="P30">
        <v>244.56</v>
      </c>
      <c r="Q30">
        <v>2924.44</v>
      </c>
      <c r="R30">
        <v>81.010000000000005</v>
      </c>
      <c r="S30">
        <v>60.56</v>
      </c>
      <c r="T30">
        <v>10395.780000000001</v>
      </c>
      <c r="U30">
        <v>0.75</v>
      </c>
      <c r="V30">
        <v>0.96</v>
      </c>
      <c r="W30">
        <v>0.2</v>
      </c>
      <c r="X30">
        <v>0.62</v>
      </c>
      <c r="Y30">
        <v>1</v>
      </c>
      <c r="Z30">
        <v>10</v>
      </c>
    </row>
    <row r="31" spans="1:26" x14ac:dyDescent="0.3">
      <c r="A31">
        <v>29</v>
      </c>
      <c r="B31">
        <v>145</v>
      </c>
      <c r="C31" t="s">
        <v>26</v>
      </c>
      <c r="D31">
        <v>4.5419999999999998</v>
      </c>
      <c r="E31">
        <v>22.02</v>
      </c>
      <c r="F31">
        <v>17.88</v>
      </c>
      <c r="G31">
        <v>48.77</v>
      </c>
      <c r="H31">
        <v>0.49</v>
      </c>
      <c r="I31">
        <v>22</v>
      </c>
      <c r="J31">
        <v>300.06</v>
      </c>
      <c r="K31">
        <v>61.2</v>
      </c>
      <c r="L31">
        <v>8.25</v>
      </c>
      <c r="M31">
        <v>15</v>
      </c>
      <c r="N31">
        <v>85.61</v>
      </c>
      <c r="O31">
        <v>37241.49</v>
      </c>
      <c r="P31">
        <v>240.85</v>
      </c>
      <c r="Q31">
        <v>2924.47</v>
      </c>
      <c r="R31">
        <v>80.08</v>
      </c>
      <c r="S31">
        <v>60.56</v>
      </c>
      <c r="T31">
        <v>9933.74</v>
      </c>
      <c r="U31">
        <v>0.76</v>
      </c>
      <c r="V31">
        <v>0.96</v>
      </c>
      <c r="W31">
        <v>0.21</v>
      </c>
      <c r="X31">
        <v>0.6</v>
      </c>
      <c r="Y31">
        <v>1</v>
      </c>
      <c r="Z31">
        <v>10</v>
      </c>
    </row>
    <row r="32" spans="1:26" x14ac:dyDescent="0.3">
      <c r="A32">
        <v>30</v>
      </c>
      <c r="B32">
        <v>145</v>
      </c>
      <c r="C32" t="s">
        <v>26</v>
      </c>
      <c r="D32">
        <v>4.5396000000000001</v>
      </c>
      <c r="E32">
        <v>22.03</v>
      </c>
      <c r="F32">
        <v>17.89</v>
      </c>
      <c r="G32">
        <v>48.8</v>
      </c>
      <c r="H32">
        <v>0.5</v>
      </c>
      <c r="I32">
        <v>22</v>
      </c>
      <c r="J32">
        <v>300.58999999999997</v>
      </c>
      <c r="K32">
        <v>61.2</v>
      </c>
      <c r="L32">
        <v>8.5</v>
      </c>
      <c r="M32">
        <v>7</v>
      </c>
      <c r="N32">
        <v>85.89</v>
      </c>
      <c r="O32">
        <v>37306.42</v>
      </c>
      <c r="P32">
        <v>240.37</v>
      </c>
      <c r="Q32">
        <v>2924.55</v>
      </c>
      <c r="R32">
        <v>80.13</v>
      </c>
      <c r="S32">
        <v>60.56</v>
      </c>
      <c r="T32">
        <v>9960.68</v>
      </c>
      <c r="U32">
        <v>0.76</v>
      </c>
      <c r="V32">
        <v>0.96</v>
      </c>
      <c r="W32">
        <v>0.22</v>
      </c>
      <c r="X32">
        <v>0.62</v>
      </c>
      <c r="Y32">
        <v>1</v>
      </c>
      <c r="Z32">
        <v>10</v>
      </c>
    </row>
    <row r="33" spans="1:26" x14ac:dyDescent="0.3">
      <c r="A33">
        <v>31</v>
      </c>
      <c r="B33">
        <v>145</v>
      </c>
      <c r="C33" t="s">
        <v>26</v>
      </c>
      <c r="D33">
        <v>4.5388000000000002</v>
      </c>
      <c r="E33">
        <v>22.03</v>
      </c>
      <c r="F33">
        <v>17.899999999999999</v>
      </c>
      <c r="G33">
        <v>48.81</v>
      </c>
      <c r="H33">
        <v>0.52</v>
      </c>
      <c r="I33">
        <v>22</v>
      </c>
      <c r="J33">
        <v>301.11</v>
      </c>
      <c r="K33">
        <v>61.2</v>
      </c>
      <c r="L33">
        <v>8.75</v>
      </c>
      <c r="M33">
        <v>3</v>
      </c>
      <c r="N33">
        <v>86.16</v>
      </c>
      <c r="O33">
        <v>37371.47</v>
      </c>
      <c r="P33">
        <v>239.89</v>
      </c>
      <c r="Q33">
        <v>2924.42</v>
      </c>
      <c r="R33">
        <v>80.17</v>
      </c>
      <c r="S33">
        <v>60.56</v>
      </c>
      <c r="T33">
        <v>9979.24</v>
      </c>
      <c r="U33">
        <v>0.76</v>
      </c>
      <c r="V33">
        <v>0.96</v>
      </c>
      <c r="W33">
        <v>0.22</v>
      </c>
      <c r="X33">
        <v>0.62</v>
      </c>
      <c r="Y33">
        <v>1</v>
      </c>
      <c r="Z33">
        <v>10</v>
      </c>
    </row>
    <row r="34" spans="1:26" x14ac:dyDescent="0.3">
      <c r="A34">
        <v>32</v>
      </c>
      <c r="B34">
        <v>145</v>
      </c>
      <c r="C34" t="s">
        <v>26</v>
      </c>
      <c r="D34">
        <v>4.5354999999999999</v>
      </c>
      <c r="E34">
        <v>22.05</v>
      </c>
      <c r="F34">
        <v>17.91</v>
      </c>
      <c r="G34">
        <v>48.85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0</v>
      </c>
      <c r="N34">
        <v>86.44</v>
      </c>
      <c r="O34">
        <v>37436.629999999997</v>
      </c>
      <c r="P34">
        <v>239.87</v>
      </c>
      <c r="Q34">
        <v>2924.44</v>
      </c>
      <c r="R34">
        <v>80.599999999999994</v>
      </c>
      <c r="S34">
        <v>60.56</v>
      </c>
      <c r="T34">
        <v>10194.35</v>
      </c>
      <c r="U34">
        <v>0.75</v>
      </c>
      <c r="V34">
        <v>0.96</v>
      </c>
      <c r="W34">
        <v>0.23</v>
      </c>
      <c r="X34">
        <v>0.64</v>
      </c>
      <c r="Y34">
        <v>1</v>
      </c>
      <c r="Z34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3.4950000000000001</v>
      </c>
      <c r="E2">
        <v>28.61</v>
      </c>
      <c r="F2">
        <v>22.02</v>
      </c>
      <c r="G2">
        <v>8.16</v>
      </c>
      <c r="H2">
        <v>0.13</v>
      </c>
      <c r="I2">
        <v>162</v>
      </c>
      <c r="J2">
        <v>133.21</v>
      </c>
      <c r="K2">
        <v>46.47</v>
      </c>
      <c r="L2">
        <v>1</v>
      </c>
      <c r="M2">
        <v>160</v>
      </c>
      <c r="N2">
        <v>20.75</v>
      </c>
      <c r="O2">
        <v>16663.419999999998</v>
      </c>
      <c r="P2">
        <v>223.36</v>
      </c>
      <c r="Q2">
        <v>2925.11</v>
      </c>
      <c r="R2">
        <v>215.84</v>
      </c>
      <c r="S2">
        <v>60.56</v>
      </c>
      <c r="T2">
        <v>77113.14</v>
      </c>
      <c r="U2">
        <v>0.28000000000000003</v>
      </c>
      <c r="V2">
        <v>0.78</v>
      </c>
      <c r="W2">
        <v>0.42</v>
      </c>
      <c r="X2">
        <v>4.74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3.8275000000000001</v>
      </c>
      <c r="E3">
        <v>26.13</v>
      </c>
      <c r="F3">
        <v>20.71</v>
      </c>
      <c r="G3">
        <v>10.44</v>
      </c>
      <c r="H3">
        <v>0.17</v>
      </c>
      <c r="I3">
        <v>119</v>
      </c>
      <c r="J3">
        <v>133.55000000000001</v>
      </c>
      <c r="K3">
        <v>46.47</v>
      </c>
      <c r="L3">
        <v>1.25</v>
      </c>
      <c r="M3">
        <v>117</v>
      </c>
      <c r="N3">
        <v>20.83</v>
      </c>
      <c r="O3">
        <v>16704.7</v>
      </c>
      <c r="P3">
        <v>203.96</v>
      </c>
      <c r="Q3">
        <v>2924.75</v>
      </c>
      <c r="R3">
        <v>172.29</v>
      </c>
      <c r="S3">
        <v>60.56</v>
      </c>
      <c r="T3">
        <v>55554.29</v>
      </c>
      <c r="U3">
        <v>0.35</v>
      </c>
      <c r="V3">
        <v>0.83</v>
      </c>
      <c r="W3">
        <v>0.36</v>
      </c>
      <c r="X3">
        <v>3.43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4.0673000000000004</v>
      </c>
      <c r="E4">
        <v>24.59</v>
      </c>
      <c r="F4">
        <v>19.899999999999999</v>
      </c>
      <c r="G4">
        <v>12.98</v>
      </c>
      <c r="H4">
        <v>0.2</v>
      </c>
      <c r="I4">
        <v>92</v>
      </c>
      <c r="J4">
        <v>133.88</v>
      </c>
      <c r="K4">
        <v>46.47</v>
      </c>
      <c r="L4">
        <v>1.5</v>
      </c>
      <c r="M4">
        <v>90</v>
      </c>
      <c r="N4">
        <v>20.91</v>
      </c>
      <c r="O4">
        <v>16746.009999999998</v>
      </c>
      <c r="P4">
        <v>189.73</v>
      </c>
      <c r="Q4">
        <v>2924.78</v>
      </c>
      <c r="R4">
        <v>146.30000000000001</v>
      </c>
      <c r="S4">
        <v>60.56</v>
      </c>
      <c r="T4">
        <v>42694.75</v>
      </c>
      <c r="U4">
        <v>0.41</v>
      </c>
      <c r="V4">
        <v>0.86</v>
      </c>
      <c r="W4">
        <v>0.31</v>
      </c>
      <c r="X4">
        <v>2.62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4.2485999999999997</v>
      </c>
      <c r="E5">
        <v>23.54</v>
      </c>
      <c r="F5">
        <v>19.34</v>
      </c>
      <c r="G5">
        <v>15.68</v>
      </c>
      <c r="H5">
        <v>0.23</v>
      </c>
      <c r="I5">
        <v>74</v>
      </c>
      <c r="J5">
        <v>134.22</v>
      </c>
      <c r="K5">
        <v>46.47</v>
      </c>
      <c r="L5">
        <v>1.75</v>
      </c>
      <c r="M5">
        <v>72</v>
      </c>
      <c r="N5">
        <v>21</v>
      </c>
      <c r="O5">
        <v>16787.349999999999</v>
      </c>
      <c r="P5">
        <v>177.94</v>
      </c>
      <c r="Q5">
        <v>2924.72</v>
      </c>
      <c r="R5">
        <v>127.68</v>
      </c>
      <c r="S5">
        <v>60.56</v>
      </c>
      <c r="T5">
        <v>33474.080000000002</v>
      </c>
      <c r="U5">
        <v>0.47</v>
      </c>
      <c r="V5">
        <v>0.89</v>
      </c>
      <c r="W5">
        <v>0.28999999999999998</v>
      </c>
      <c r="X5">
        <v>2.06</v>
      </c>
      <c r="Y5">
        <v>1</v>
      </c>
      <c r="Z5">
        <v>10</v>
      </c>
    </row>
    <row r="6" spans="1:26" x14ac:dyDescent="0.3">
      <c r="A6">
        <v>4</v>
      </c>
      <c r="B6">
        <v>65</v>
      </c>
      <c r="C6" t="s">
        <v>26</v>
      </c>
      <c r="D6">
        <v>4.3897000000000004</v>
      </c>
      <c r="E6">
        <v>22.78</v>
      </c>
      <c r="F6">
        <v>18.940000000000001</v>
      </c>
      <c r="G6">
        <v>18.63</v>
      </c>
      <c r="H6">
        <v>0.26</v>
      </c>
      <c r="I6">
        <v>61</v>
      </c>
      <c r="J6">
        <v>134.55000000000001</v>
      </c>
      <c r="K6">
        <v>46.47</v>
      </c>
      <c r="L6">
        <v>2</v>
      </c>
      <c r="M6">
        <v>59</v>
      </c>
      <c r="N6">
        <v>21.09</v>
      </c>
      <c r="O6">
        <v>16828.84</v>
      </c>
      <c r="P6">
        <v>166.8</v>
      </c>
      <c r="Q6">
        <v>2924.78</v>
      </c>
      <c r="R6">
        <v>114.5</v>
      </c>
      <c r="S6">
        <v>60.56</v>
      </c>
      <c r="T6">
        <v>26947.759999999998</v>
      </c>
      <c r="U6">
        <v>0.53</v>
      </c>
      <c r="V6">
        <v>0.91</v>
      </c>
      <c r="W6">
        <v>0.27</v>
      </c>
      <c r="X6">
        <v>1.66</v>
      </c>
      <c r="Y6">
        <v>1</v>
      </c>
      <c r="Z6">
        <v>10</v>
      </c>
    </row>
    <row r="7" spans="1:26" x14ac:dyDescent="0.3">
      <c r="A7">
        <v>5</v>
      </c>
      <c r="B7">
        <v>65</v>
      </c>
      <c r="C7" t="s">
        <v>26</v>
      </c>
      <c r="D7">
        <v>4.5021000000000004</v>
      </c>
      <c r="E7">
        <v>22.21</v>
      </c>
      <c r="F7">
        <v>18.64</v>
      </c>
      <c r="G7">
        <v>21.93</v>
      </c>
      <c r="H7">
        <v>0.28999999999999998</v>
      </c>
      <c r="I7">
        <v>51</v>
      </c>
      <c r="J7">
        <v>134.88999999999999</v>
      </c>
      <c r="K7">
        <v>46.47</v>
      </c>
      <c r="L7">
        <v>2.25</v>
      </c>
      <c r="M7">
        <v>45</v>
      </c>
      <c r="N7">
        <v>21.17</v>
      </c>
      <c r="O7">
        <v>16870.25</v>
      </c>
      <c r="P7">
        <v>156.82</v>
      </c>
      <c r="Q7">
        <v>2924.5</v>
      </c>
      <c r="R7">
        <v>105.83</v>
      </c>
      <c r="S7">
        <v>60.56</v>
      </c>
      <c r="T7">
        <v>22666.81</v>
      </c>
      <c r="U7">
        <v>0.56999999999999995</v>
      </c>
      <c r="V7">
        <v>0.92</v>
      </c>
      <c r="W7">
        <v>0.22</v>
      </c>
      <c r="X7">
        <v>1.37</v>
      </c>
      <c r="Y7">
        <v>1</v>
      </c>
      <c r="Z7">
        <v>10</v>
      </c>
    </row>
    <row r="8" spans="1:26" x14ac:dyDescent="0.3">
      <c r="A8">
        <v>6</v>
      </c>
      <c r="B8">
        <v>65</v>
      </c>
      <c r="C8" t="s">
        <v>26</v>
      </c>
      <c r="D8">
        <v>4.5156999999999998</v>
      </c>
      <c r="E8">
        <v>22.14</v>
      </c>
      <c r="F8">
        <v>18.68</v>
      </c>
      <c r="G8">
        <v>23.85</v>
      </c>
      <c r="H8">
        <v>0.33</v>
      </c>
      <c r="I8">
        <v>47</v>
      </c>
      <c r="J8">
        <v>135.22</v>
      </c>
      <c r="K8">
        <v>46.47</v>
      </c>
      <c r="L8">
        <v>2.5</v>
      </c>
      <c r="M8">
        <v>9</v>
      </c>
      <c r="N8">
        <v>21.26</v>
      </c>
      <c r="O8">
        <v>16911.68</v>
      </c>
      <c r="P8">
        <v>153.56</v>
      </c>
      <c r="Q8">
        <v>2924.59</v>
      </c>
      <c r="R8">
        <v>105.19</v>
      </c>
      <c r="S8">
        <v>60.56</v>
      </c>
      <c r="T8">
        <v>22365.07</v>
      </c>
      <c r="U8">
        <v>0.57999999999999996</v>
      </c>
      <c r="V8">
        <v>0.92</v>
      </c>
      <c r="W8">
        <v>0.28000000000000003</v>
      </c>
      <c r="X8">
        <v>1.41</v>
      </c>
      <c r="Y8">
        <v>1</v>
      </c>
      <c r="Z8">
        <v>10</v>
      </c>
    </row>
    <row r="9" spans="1:26" x14ac:dyDescent="0.3">
      <c r="A9">
        <v>7</v>
      </c>
      <c r="B9">
        <v>65</v>
      </c>
      <c r="C9" t="s">
        <v>26</v>
      </c>
      <c r="D9">
        <v>4.5377000000000001</v>
      </c>
      <c r="E9">
        <v>22.04</v>
      </c>
      <c r="F9">
        <v>18.61</v>
      </c>
      <c r="G9">
        <v>24.27</v>
      </c>
      <c r="H9">
        <v>0.36</v>
      </c>
      <c r="I9">
        <v>46</v>
      </c>
      <c r="J9">
        <v>135.56</v>
      </c>
      <c r="K9">
        <v>46.47</v>
      </c>
      <c r="L9">
        <v>2.75</v>
      </c>
      <c r="M9">
        <v>0</v>
      </c>
      <c r="N9">
        <v>21.34</v>
      </c>
      <c r="O9">
        <v>16953.14</v>
      </c>
      <c r="P9">
        <v>152.29</v>
      </c>
      <c r="Q9">
        <v>2924.55</v>
      </c>
      <c r="R9">
        <v>101.71</v>
      </c>
      <c r="S9">
        <v>60.56</v>
      </c>
      <c r="T9">
        <v>20627.650000000001</v>
      </c>
      <c r="U9">
        <v>0.6</v>
      </c>
      <c r="V9">
        <v>0.92</v>
      </c>
      <c r="W9">
        <v>0.3</v>
      </c>
      <c r="X9">
        <v>1.33</v>
      </c>
      <c r="Y9">
        <v>1</v>
      </c>
      <c r="Z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2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130</v>
      </c>
      <c r="C2" t="s">
        <v>26</v>
      </c>
      <c r="D2">
        <v>2.2269000000000001</v>
      </c>
      <c r="E2">
        <v>44.91</v>
      </c>
      <c r="F2">
        <v>26.75</v>
      </c>
      <c r="G2">
        <v>5.1100000000000003</v>
      </c>
      <c r="H2">
        <v>7.0000000000000007E-2</v>
      </c>
      <c r="I2">
        <v>314</v>
      </c>
      <c r="J2">
        <v>252.85</v>
      </c>
      <c r="K2">
        <v>59.19</v>
      </c>
      <c r="L2">
        <v>1</v>
      </c>
      <c r="M2">
        <v>312</v>
      </c>
      <c r="N2">
        <v>62.65</v>
      </c>
      <c r="O2">
        <v>31418.63</v>
      </c>
      <c r="P2">
        <v>431.77</v>
      </c>
      <c r="Q2">
        <v>2926.06</v>
      </c>
      <c r="R2">
        <v>370.57</v>
      </c>
      <c r="S2">
        <v>60.56</v>
      </c>
      <c r="T2">
        <v>153718.51999999999</v>
      </c>
      <c r="U2">
        <v>0.16</v>
      </c>
      <c r="V2">
        <v>0.64</v>
      </c>
      <c r="W2">
        <v>0.67</v>
      </c>
      <c r="X2">
        <v>9.4600000000000009</v>
      </c>
      <c r="Y2">
        <v>1</v>
      </c>
      <c r="Z2">
        <v>10</v>
      </c>
    </row>
    <row r="3" spans="1:26" x14ac:dyDescent="0.3">
      <c r="A3">
        <v>1</v>
      </c>
      <c r="B3">
        <v>130</v>
      </c>
      <c r="C3" t="s">
        <v>26</v>
      </c>
      <c r="D3">
        <v>2.6663999999999999</v>
      </c>
      <c r="E3">
        <v>37.5</v>
      </c>
      <c r="F3">
        <v>23.85</v>
      </c>
      <c r="G3">
        <v>6.44</v>
      </c>
      <c r="H3">
        <v>0.09</v>
      </c>
      <c r="I3">
        <v>222</v>
      </c>
      <c r="J3">
        <v>253.3</v>
      </c>
      <c r="K3">
        <v>59.19</v>
      </c>
      <c r="L3">
        <v>1.25</v>
      </c>
      <c r="M3">
        <v>220</v>
      </c>
      <c r="N3">
        <v>62.86</v>
      </c>
      <c r="O3">
        <v>31474.5</v>
      </c>
      <c r="P3">
        <v>381.63</v>
      </c>
      <c r="Q3">
        <v>2925.54</v>
      </c>
      <c r="R3">
        <v>275.06</v>
      </c>
      <c r="S3">
        <v>60.56</v>
      </c>
      <c r="T3">
        <v>106425.72</v>
      </c>
      <c r="U3">
        <v>0.22</v>
      </c>
      <c r="V3">
        <v>0.72</v>
      </c>
      <c r="W3">
        <v>0.52</v>
      </c>
      <c r="X3">
        <v>6.56</v>
      </c>
      <c r="Y3">
        <v>1</v>
      </c>
      <c r="Z3">
        <v>10</v>
      </c>
    </row>
    <row r="4" spans="1:26" x14ac:dyDescent="0.3">
      <c r="A4">
        <v>2</v>
      </c>
      <c r="B4">
        <v>130</v>
      </c>
      <c r="C4" t="s">
        <v>26</v>
      </c>
      <c r="D4">
        <v>2.9921000000000002</v>
      </c>
      <c r="E4">
        <v>33.42</v>
      </c>
      <c r="F4">
        <v>22.26</v>
      </c>
      <c r="G4">
        <v>7.81</v>
      </c>
      <c r="H4">
        <v>0.11</v>
      </c>
      <c r="I4">
        <v>171</v>
      </c>
      <c r="J4">
        <v>253.75</v>
      </c>
      <c r="K4">
        <v>59.19</v>
      </c>
      <c r="L4">
        <v>1.5</v>
      </c>
      <c r="M4">
        <v>169</v>
      </c>
      <c r="N4">
        <v>63.06</v>
      </c>
      <c r="O4">
        <v>31530.44</v>
      </c>
      <c r="P4">
        <v>353.13</v>
      </c>
      <c r="Q4">
        <v>2924.98</v>
      </c>
      <c r="R4">
        <v>223.08</v>
      </c>
      <c r="S4">
        <v>60.56</v>
      </c>
      <c r="T4">
        <v>80688.710000000006</v>
      </c>
      <c r="U4">
        <v>0.27</v>
      </c>
      <c r="V4">
        <v>0.77</v>
      </c>
      <c r="W4">
        <v>0.44</v>
      </c>
      <c r="X4">
        <v>4.9800000000000004</v>
      </c>
      <c r="Y4">
        <v>1</v>
      </c>
      <c r="Z4">
        <v>10</v>
      </c>
    </row>
    <row r="5" spans="1:26" x14ac:dyDescent="0.3">
      <c r="A5">
        <v>3</v>
      </c>
      <c r="B5">
        <v>130</v>
      </c>
      <c r="C5" t="s">
        <v>26</v>
      </c>
      <c r="D5">
        <v>3.2360000000000002</v>
      </c>
      <c r="E5">
        <v>30.9</v>
      </c>
      <c r="F5">
        <v>21.3</v>
      </c>
      <c r="G5">
        <v>9.19</v>
      </c>
      <c r="H5">
        <v>0.12</v>
      </c>
      <c r="I5">
        <v>139</v>
      </c>
      <c r="J5">
        <v>254.21</v>
      </c>
      <c r="K5">
        <v>59.19</v>
      </c>
      <c r="L5">
        <v>1.75</v>
      </c>
      <c r="M5">
        <v>137</v>
      </c>
      <c r="N5">
        <v>63.26</v>
      </c>
      <c r="O5">
        <v>31586.46</v>
      </c>
      <c r="P5">
        <v>335.13</v>
      </c>
      <c r="Q5">
        <v>2925.04</v>
      </c>
      <c r="R5">
        <v>192.39</v>
      </c>
      <c r="S5">
        <v>60.56</v>
      </c>
      <c r="T5">
        <v>65502.81</v>
      </c>
      <c r="U5">
        <v>0.31</v>
      </c>
      <c r="V5">
        <v>0.81</v>
      </c>
      <c r="W5">
        <v>0.38</v>
      </c>
      <c r="X5">
        <v>4.0199999999999996</v>
      </c>
      <c r="Y5">
        <v>1</v>
      </c>
      <c r="Z5">
        <v>10</v>
      </c>
    </row>
    <row r="6" spans="1:26" x14ac:dyDescent="0.3">
      <c r="A6">
        <v>4</v>
      </c>
      <c r="B6">
        <v>130</v>
      </c>
      <c r="C6" t="s">
        <v>26</v>
      </c>
      <c r="D6">
        <v>3.4300999999999999</v>
      </c>
      <c r="E6">
        <v>29.15</v>
      </c>
      <c r="F6">
        <v>20.63</v>
      </c>
      <c r="G6">
        <v>10.58</v>
      </c>
      <c r="H6">
        <v>0.14000000000000001</v>
      </c>
      <c r="I6">
        <v>117</v>
      </c>
      <c r="J6">
        <v>254.66</v>
      </c>
      <c r="K6">
        <v>59.19</v>
      </c>
      <c r="L6">
        <v>2</v>
      </c>
      <c r="M6">
        <v>115</v>
      </c>
      <c r="N6">
        <v>63.47</v>
      </c>
      <c r="O6">
        <v>31642.55</v>
      </c>
      <c r="P6">
        <v>321.79000000000002</v>
      </c>
      <c r="Q6">
        <v>2925.05</v>
      </c>
      <c r="R6">
        <v>170.08</v>
      </c>
      <c r="S6">
        <v>60.56</v>
      </c>
      <c r="T6">
        <v>54460.99</v>
      </c>
      <c r="U6">
        <v>0.36</v>
      </c>
      <c r="V6">
        <v>0.83</v>
      </c>
      <c r="W6">
        <v>0.35</v>
      </c>
      <c r="X6">
        <v>3.35</v>
      </c>
      <c r="Y6">
        <v>1</v>
      </c>
      <c r="Z6">
        <v>10</v>
      </c>
    </row>
    <row r="7" spans="1:26" x14ac:dyDescent="0.3">
      <c r="A7">
        <v>5</v>
      </c>
      <c r="B7">
        <v>130</v>
      </c>
      <c r="C7" t="s">
        <v>26</v>
      </c>
      <c r="D7">
        <v>3.5796999999999999</v>
      </c>
      <c r="E7">
        <v>27.94</v>
      </c>
      <c r="F7">
        <v>20.190000000000001</v>
      </c>
      <c r="G7">
        <v>12</v>
      </c>
      <c r="H7">
        <v>0.16</v>
      </c>
      <c r="I7">
        <v>101</v>
      </c>
      <c r="J7">
        <v>255.12</v>
      </c>
      <c r="K7">
        <v>59.19</v>
      </c>
      <c r="L7">
        <v>2.25</v>
      </c>
      <c r="M7">
        <v>99</v>
      </c>
      <c r="N7">
        <v>63.67</v>
      </c>
      <c r="O7">
        <v>31698.720000000001</v>
      </c>
      <c r="P7">
        <v>312.20999999999998</v>
      </c>
      <c r="Q7">
        <v>2924.93</v>
      </c>
      <c r="R7">
        <v>155.75</v>
      </c>
      <c r="S7">
        <v>60.56</v>
      </c>
      <c r="T7">
        <v>47375.45</v>
      </c>
      <c r="U7">
        <v>0.39</v>
      </c>
      <c r="V7">
        <v>0.85</v>
      </c>
      <c r="W7">
        <v>0.33</v>
      </c>
      <c r="X7">
        <v>2.91</v>
      </c>
      <c r="Y7">
        <v>1</v>
      </c>
      <c r="Z7">
        <v>10</v>
      </c>
    </row>
    <row r="8" spans="1:26" x14ac:dyDescent="0.3">
      <c r="A8">
        <v>6</v>
      </c>
      <c r="B8">
        <v>130</v>
      </c>
      <c r="C8" t="s">
        <v>26</v>
      </c>
      <c r="D8">
        <v>3.7210999999999999</v>
      </c>
      <c r="E8">
        <v>26.87</v>
      </c>
      <c r="F8">
        <v>19.77</v>
      </c>
      <c r="G8">
        <v>13.48</v>
      </c>
      <c r="H8">
        <v>0.17</v>
      </c>
      <c r="I8">
        <v>88</v>
      </c>
      <c r="J8">
        <v>255.57</v>
      </c>
      <c r="K8">
        <v>59.19</v>
      </c>
      <c r="L8">
        <v>2.5</v>
      </c>
      <c r="M8">
        <v>86</v>
      </c>
      <c r="N8">
        <v>63.88</v>
      </c>
      <c r="O8">
        <v>31754.97</v>
      </c>
      <c r="P8">
        <v>302.79000000000002</v>
      </c>
      <c r="Q8">
        <v>2924.65</v>
      </c>
      <c r="R8">
        <v>141.93</v>
      </c>
      <c r="S8">
        <v>60.56</v>
      </c>
      <c r="T8">
        <v>40528.6</v>
      </c>
      <c r="U8">
        <v>0.43</v>
      </c>
      <c r="V8">
        <v>0.87</v>
      </c>
      <c r="W8">
        <v>0.3</v>
      </c>
      <c r="X8">
        <v>2.4900000000000002</v>
      </c>
      <c r="Y8">
        <v>1</v>
      </c>
      <c r="Z8">
        <v>10</v>
      </c>
    </row>
    <row r="9" spans="1:26" x14ac:dyDescent="0.3">
      <c r="A9">
        <v>7</v>
      </c>
      <c r="B9">
        <v>130</v>
      </c>
      <c r="C9" t="s">
        <v>26</v>
      </c>
      <c r="D9">
        <v>3.8182999999999998</v>
      </c>
      <c r="E9">
        <v>26.19</v>
      </c>
      <c r="F9">
        <v>19.52</v>
      </c>
      <c r="G9">
        <v>14.83</v>
      </c>
      <c r="H9">
        <v>0.19</v>
      </c>
      <c r="I9">
        <v>79</v>
      </c>
      <c r="J9">
        <v>256.02999999999997</v>
      </c>
      <c r="K9">
        <v>59.19</v>
      </c>
      <c r="L9">
        <v>2.75</v>
      </c>
      <c r="M9">
        <v>77</v>
      </c>
      <c r="N9">
        <v>64.09</v>
      </c>
      <c r="O9">
        <v>31811.29</v>
      </c>
      <c r="P9">
        <v>296.35000000000002</v>
      </c>
      <c r="Q9">
        <v>2924.84</v>
      </c>
      <c r="R9">
        <v>133.72</v>
      </c>
      <c r="S9">
        <v>60.56</v>
      </c>
      <c r="T9">
        <v>36470.42</v>
      </c>
      <c r="U9">
        <v>0.45</v>
      </c>
      <c r="V9">
        <v>0.88</v>
      </c>
      <c r="W9">
        <v>0.28999999999999998</v>
      </c>
      <c r="X9">
        <v>2.2400000000000002</v>
      </c>
      <c r="Y9">
        <v>1</v>
      </c>
      <c r="Z9">
        <v>10</v>
      </c>
    </row>
    <row r="10" spans="1:26" x14ac:dyDescent="0.3">
      <c r="A10">
        <v>8</v>
      </c>
      <c r="B10">
        <v>130</v>
      </c>
      <c r="C10" t="s">
        <v>26</v>
      </c>
      <c r="D10">
        <v>3.9152999999999998</v>
      </c>
      <c r="E10">
        <v>25.54</v>
      </c>
      <c r="F10">
        <v>19.260000000000002</v>
      </c>
      <c r="G10">
        <v>16.28</v>
      </c>
      <c r="H10">
        <v>0.21</v>
      </c>
      <c r="I10">
        <v>71</v>
      </c>
      <c r="J10">
        <v>256.49</v>
      </c>
      <c r="K10">
        <v>59.19</v>
      </c>
      <c r="L10">
        <v>3</v>
      </c>
      <c r="M10">
        <v>69</v>
      </c>
      <c r="N10">
        <v>64.290000000000006</v>
      </c>
      <c r="O10">
        <v>31867.69</v>
      </c>
      <c r="P10">
        <v>289.89999999999998</v>
      </c>
      <c r="Q10">
        <v>2924.88</v>
      </c>
      <c r="R10">
        <v>125.26</v>
      </c>
      <c r="S10">
        <v>60.56</v>
      </c>
      <c r="T10">
        <v>32282.080000000002</v>
      </c>
      <c r="U10">
        <v>0.48</v>
      </c>
      <c r="V10">
        <v>0.89</v>
      </c>
      <c r="W10">
        <v>0.28000000000000003</v>
      </c>
      <c r="X10">
        <v>1.99</v>
      </c>
      <c r="Y10">
        <v>1</v>
      </c>
      <c r="Z10">
        <v>10</v>
      </c>
    </row>
    <row r="11" spans="1:26" x14ac:dyDescent="0.3">
      <c r="A11">
        <v>9</v>
      </c>
      <c r="B11">
        <v>130</v>
      </c>
      <c r="C11" t="s">
        <v>26</v>
      </c>
      <c r="D11">
        <v>4.0039999999999996</v>
      </c>
      <c r="E11">
        <v>24.98</v>
      </c>
      <c r="F11">
        <v>19.04</v>
      </c>
      <c r="G11">
        <v>17.850000000000001</v>
      </c>
      <c r="H11">
        <v>0.23</v>
      </c>
      <c r="I11">
        <v>64</v>
      </c>
      <c r="J11">
        <v>256.95</v>
      </c>
      <c r="K11">
        <v>59.19</v>
      </c>
      <c r="L11">
        <v>3.25</v>
      </c>
      <c r="M11">
        <v>62</v>
      </c>
      <c r="N11">
        <v>64.5</v>
      </c>
      <c r="O11">
        <v>31924.29</v>
      </c>
      <c r="P11">
        <v>283.45</v>
      </c>
      <c r="Q11">
        <v>2924.42</v>
      </c>
      <c r="R11">
        <v>118.09</v>
      </c>
      <c r="S11">
        <v>60.56</v>
      </c>
      <c r="T11">
        <v>28729.35</v>
      </c>
      <c r="U11">
        <v>0.51</v>
      </c>
      <c r="V11">
        <v>0.9</v>
      </c>
      <c r="W11">
        <v>0.26</v>
      </c>
      <c r="X11">
        <v>1.76</v>
      </c>
      <c r="Y11">
        <v>1</v>
      </c>
      <c r="Z11">
        <v>10</v>
      </c>
    </row>
    <row r="12" spans="1:26" x14ac:dyDescent="0.3">
      <c r="A12">
        <v>10</v>
      </c>
      <c r="B12">
        <v>130</v>
      </c>
      <c r="C12" t="s">
        <v>26</v>
      </c>
      <c r="D12">
        <v>4.0865</v>
      </c>
      <c r="E12">
        <v>24.47</v>
      </c>
      <c r="F12">
        <v>18.829999999999998</v>
      </c>
      <c r="G12">
        <v>19.48</v>
      </c>
      <c r="H12">
        <v>0.24</v>
      </c>
      <c r="I12">
        <v>58</v>
      </c>
      <c r="J12">
        <v>257.41000000000003</v>
      </c>
      <c r="K12">
        <v>59.19</v>
      </c>
      <c r="L12">
        <v>3.5</v>
      </c>
      <c r="M12">
        <v>56</v>
      </c>
      <c r="N12">
        <v>64.709999999999994</v>
      </c>
      <c r="O12">
        <v>31980.84</v>
      </c>
      <c r="P12">
        <v>277.52</v>
      </c>
      <c r="Q12">
        <v>2924.65</v>
      </c>
      <c r="R12">
        <v>110.94</v>
      </c>
      <c r="S12">
        <v>60.56</v>
      </c>
      <c r="T12">
        <v>25186.99</v>
      </c>
      <c r="U12">
        <v>0.55000000000000004</v>
      </c>
      <c r="V12">
        <v>0.91</v>
      </c>
      <c r="W12">
        <v>0.26</v>
      </c>
      <c r="X12">
        <v>1.55</v>
      </c>
      <c r="Y12">
        <v>1</v>
      </c>
      <c r="Z12">
        <v>10</v>
      </c>
    </row>
    <row r="13" spans="1:26" x14ac:dyDescent="0.3">
      <c r="A13">
        <v>11</v>
      </c>
      <c r="B13">
        <v>130</v>
      </c>
      <c r="C13" t="s">
        <v>26</v>
      </c>
      <c r="D13">
        <v>4.1787000000000001</v>
      </c>
      <c r="E13">
        <v>23.93</v>
      </c>
      <c r="F13">
        <v>18.54</v>
      </c>
      <c r="G13">
        <v>20.98</v>
      </c>
      <c r="H13">
        <v>0.26</v>
      </c>
      <c r="I13">
        <v>53</v>
      </c>
      <c r="J13">
        <v>257.86</v>
      </c>
      <c r="K13">
        <v>59.19</v>
      </c>
      <c r="L13">
        <v>3.75</v>
      </c>
      <c r="M13">
        <v>51</v>
      </c>
      <c r="N13">
        <v>64.92</v>
      </c>
      <c r="O13">
        <v>32037.48</v>
      </c>
      <c r="P13">
        <v>269.83999999999997</v>
      </c>
      <c r="Q13">
        <v>2924.53</v>
      </c>
      <c r="R13">
        <v>101.21</v>
      </c>
      <c r="S13">
        <v>60.56</v>
      </c>
      <c r="T13">
        <v>20344.97</v>
      </c>
      <c r="U13">
        <v>0.6</v>
      </c>
      <c r="V13">
        <v>0.93</v>
      </c>
      <c r="W13">
        <v>0.24</v>
      </c>
      <c r="X13">
        <v>1.26</v>
      </c>
      <c r="Y13">
        <v>1</v>
      </c>
      <c r="Z13">
        <v>10</v>
      </c>
    </row>
    <row r="14" spans="1:26" x14ac:dyDescent="0.3">
      <c r="A14">
        <v>12</v>
      </c>
      <c r="B14">
        <v>130</v>
      </c>
      <c r="C14" t="s">
        <v>26</v>
      </c>
      <c r="D14">
        <v>4.1007999999999996</v>
      </c>
      <c r="E14">
        <v>24.39</v>
      </c>
      <c r="F14">
        <v>19.09</v>
      </c>
      <c r="G14">
        <v>22.46</v>
      </c>
      <c r="H14">
        <v>0.28000000000000003</v>
      </c>
      <c r="I14">
        <v>51</v>
      </c>
      <c r="J14">
        <v>258.32</v>
      </c>
      <c r="K14">
        <v>59.19</v>
      </c>
      <c r="L14">
        <v>4</v>
      </c>
      <c r="M14">
        <v>49</v>
      </c>
      <c r="N14">
        <v>65.13</v>
      </c>
      <c r="O14">
        <v>32094.19</v>
      </c>
      <c r="P14">
        <v>277.02999999999997</v>
      </c>
      <c r="Q14">
        <v>2924.48</v>
      </c>
      <c r="R14">
        <v>121.9</v>
      </c>
      <c r="S14">
        <v>60.56</v>
      </c>
      <c r="T14">
        <v>30700.04</v>
      </c>
      <c r="U14">
        <v>0.5</v>
      </c>
      <c r="V14">
        <v>0.9</v>
      </c>
      <c r="W14">
        <v>0.22</v>
      </c>
      <c r="X14">
        <v>1.81</v>
      </c>
      <c r="Y14">
        <v>1</v>
      </c>
      <c r="Z14">
        <v>10</v>
      </c>
    </row>
    <row r="15" spans="1:26" x14ac:dyDescent="0.3">
      <c r="A15">
        <v>13</v>
      </c>
      <c r="B15">
        <v>130</v>
      </c>
      <c r="C15" t="s">
        <v>26</v>
      </c>
      <c r="D15">
        <v>4.2213000000000003</v>
      </c>
      <c r="E15">
        <v>23.69</v>
      </c>
      <c r="F15">
        <v>18.64</v>
      </c>
      <c r="G15">
        <v>24.31</v>
      </c>
      <c r="H15">
        <v>0.28999999999999998</v>
      </c>
      <c r="I15">
        <v>46</v>
      </c>
      <c r="J15">
        <v>258.77999999999997</v>
      </c>
      <c r="K15">
        <v>59.19</v>
      </c>
      <c r="L15">
        <v>4.25</v>
      </c>
      <c r="M15">
        <v>44</v>
      </c>
      <c r="N15">
        <v>65.34</v>
      </c>
      <c r="O15">
        <v>32150.98</v>
      </c>
      <c r="P15">
        <v>266.54000000000002</v>
      </c>
      <c r="Q15">
        <v>2924.79</v>
      </c>
      <c r="R15">
        <v>104.99</v>
      </c>
      <c r="S15">
        <v>60.56</v>
      </c>
      <c r="T15">
        <v>22272.02</v>
      </c>
      <c r="U15">
        <v>0.57999999999999996</v>
      </c>
      <c r="V15">
        <v>0.92</v>
      </c>
      <c r="W15">
        <v>0.24</v>
      </c>
      <c r="X15">
        <v>1.36</v>
      </c>
      <c r="Y15">
        <v>1</v>
      </c>
      <c r="Z15">
        <v>10</v>
      </c>
    </row>
    <row r="16" spans="1:26" x14ac:dyDescent="0.3">
      <c r="A16">
        <v>14</v>
      </c>
      <c r="B16">
        <v>130</v>
      </c>
      <c r="C16" t="s">
        <v>26</v>
      </c>
      <c r="D16">
        <v>4.2713000000000001</v>
      </c>
      <c r="E16">
        <v>23.41</v>
      </c>
      <c r="F16">
        <v>18.5</v>
      </c>
      <c r="G16">
        <v>25.82</v>
      </c>
      <c r="H16">
        <v>0.31</v>
      </c>
      <c r="I16">
        <v>43</v>
      </c>
      <c r="J16">
        <v>259.25</v>
      </c>
      <c r="K16">
        <v>59.19</v>
      </c>
      <c r="L16">
        <v>4.5</v>
      </c>
      <c r="M16">
        <v>41</v>
      </c>
      <c r="N16">
        <v>65.55</v>
      </c>
      <c r="O16">
        <v>32207.85</v>
      </c>
      <c r="P16">
        <v>261.55</v>
      </c>
      <c r="Q16">
        <v>2924.43</v>
      </c>
      <c r="R16">
        <v>100.85</v>
      </c>
      <c r="S16">
        <v>60.56</v>
      </c>
      <c r="T16">
        <v>20217.150000000001</v>
      </c>
      <c r="U16">
        <v>0.6</v>
      </c>
      <c r="V16">
        <v>0.93</v>
      </c>
      <c r="W16">
        <v>0.23</v>
      </c>
      <c r="X16">
        <v>1.23</v>
      </c>
      <c r="Y16">
        <v>1</v>
      </c>
      <c r="Z16">
        <v>10</v>
      </c>
    </row>
    <row r="17" spans="1:26" x14ac:dyDescent="0.3">
      <c r="A17">
        <v>15</v>
      </c>
      <c r="B17">
        <v>130</v>
      </c>
      <c r="C17" t="s">
        <v>26</v>
      </c>
      <c r="D17">
        <v>4.3175999999999997</v>
      </c>
      <c r="E17">
        <v>23.16</v>
      </c>
      <c r="F17">
        <v>18.399999999999999</v>
      </c>
      <c r="G17">
        <v>27.6</v>
      </c>
      <c r="H17">
        <v>0.33</v>
      </c>
      <c r="I17">
        <v>40</v>
      </c>
      <c r="J17">
        <v>259.70999999999998</v>
      </c>
      <c r="K17">
        <v>59.19</v>
      </c>
      <c r="L17">
        <v>4.75</v>
      </c>
      <c r="M17">
        <v>38</v>
      </c>
      <c r="N17">
        <v>65.760000000000005</v>
      </c>
      <c r="O17">
        <v>32264.79</v>
      </c>
      <c r="P17">
        <v>256.85000000000002</v>
      </c>
      <c r="Q17">
        <v>2924.49</v>
      </c>
      <c r="R17">
        <v>97.12</v>
      </c>
      <c r="S17">
        <v>60.56</v>
      </c>
      <c r="T17">
        <v>18364.59</v>
      </c>
      <c r="U17">
        <v>0.62</v>
      </c>
      <c r="V17">
        <v>0.94</v>
      </c>
      <c r="W17">
        <v>0.23</v>
      </c>
      <c r="X17">
        <v>1.1200000000000001</v>
      </c>
      <c r="Y17">
        <v>1</v>
      </c>
      <c r="Z17">
        <v>10</v>
      </c>
    </row>
    <row r="18" spans="1:26" x14ac:dyDescent="0.3">
      <c r="A18">
        <v>16</v>
      </c>
      <c r="B18">
        <v>130</v>
      </c>
      <c r="C18" t="s">
        <v>26</v>
      </c>
      <c r="D18">
        <v>4.3445999999999998</v>
      </c>
      <c r="E18">
        <v>23.02</v>
      </c>
      <c r="F18">
        <v>18.350000000000001</v>
      </c>
      <c r="G18">
        <v>28.98</v>
      </c>
      <c r="H18">
        <v>0.34</v>
      </c>
      <c r="I18">
        <v>38</v>
      </c>
      <c r="J18">
        <v>260.17</v>
      </c>
      <c r="K18">
        <v>59.19</v>
      </c>
      <c r="L18">
        <v>5</v>
      </c>
      <c r="M18">
        <v>36</v>
      </c>
      <c r="N18">
        <v>65.98</v>
      </c>
      <c r="O18">
        <v>32321.82</v>
      </c>
      <c r="P18">
        <v>253.61</v>
      </c>
      <c r="Q18">
        <v>2924.58</v>
      </c>
      <c r="R18">
        <v>95.75</v>
      </c>
      <c r="S18">
        <v>60.56</v>
      </c>
      <c r="T18">
        <v>17691.79</v>
      </c>
      <c r="U18">
        <v>0.63</v>
      </c>
      <c r="V18">
        <v>0.94</v>
      </c>
      <c r="W18">
        <v>0.23</v>
      </c>
      <c r="X18">
        <v>1.08</v>
      </c>
      <c r="Y18">
        <v>1</v>
      </c>
      <c r="Z18">
        <v>10</v>
      </c>
    </row>
    <row r="19" spans="1:26" x14ac:dyDescent="0.3">
      <c r="A19">
        <v>17</v>
      </c>
      <c r="B19">
        <v>130</v>
      </c>
      <c r="C19" t="s">
        <v>26</v>
      </c>
      <c r="D19">
        <v>4.3914</v>
      </c>
      <c r="E19">
        <v>22.77</v>
      </c>
      <c r="F19">
        <v>18.260000000000002</v>
      </c>
      <c r="G19">
        <v>31.3</v>
      </c>
      <c r="H19">
        <v>0.36</v>
      </c>
      <c r="I19">
        <v>35</v>
      </c>
      <c r="J19">
        <v>260.63</v>
      </c>
      <c r="K19">
        <v>59.19</v>
      </c>
      <c r="L19">
        <v>5.25</v>
      </c>
      <c r="M19">
        <v>33</v>
      </c>
      <c r="N19">
        <v>66.19</v>
      </c>
      <c r="O19">
        <v>32378.93</v>
      </c>
      <c r="P19">
        <v>248.79</v>
      </c>
      <c r="Q19">
        <v>2924.42</v>
      </c>
      <c r="R19">
        <v>92.59</v>
      </c>
      <c r="S19">
        <v>60.56</v>
      </c>
      <c r="T19">
        <v>16127.46</v>
      </c>
      <c r="U19">
        <v>0.65</v>
      </c>
      <c r="V19">
        <v>0.94</v>
      </c>
      <c r="W19">
        <v>0.22</v>
      </c>
      <c r="X19">
        <v>0.98</v>
      </c>
      <c r="Y19">
        <v>1</v>
      </c>
      <c r="Z19">
        <v>10</v>
      </c>
    </row>
    <row r="20" spans="1:26" x14ac:dyDescent="0.3">
      <c r="A20">
        <v>18</v>
      </c>
      <c r="B20">
        <v>130</v>
      </c>
      <c r="C20" t="s">
        <v>26</v>
      </c>
      <c r="D20">
        <v>4.4238999999999997</v>
      </c>
      <c r="E20">
        <v>22.6</v>
      </c>
      <c r="F20">
        <v>18.190000000000001</v>
      </c>
      <c r="G20">
        <v>33.07</v>
      </c>
      <c r="H20">
        <v>0.37</v>
      </c>
      <c r="I20">
        <v>33</v>
      </c>
      <c r="J20">
        <v>261.10000000000002</v>
      </c>
      <c r="K20">
        <v>59.19</v>
      </c>
      <c r="L20">
        <v>5.5</v>
      </c>
      <c r="M20">
        <v>31</v>
      </c>
      <c r="N20">
        <v>66.400000000000006</v>
      </c>
      <c r="O20">
        <v>32436.11</v>
      </c>
      <c r="P20">
        <v>244.78</v>
      </c>
      <c r="Q20">
        <v>2924.58</v>
      </c>
      <c r="R20">
        <v>90.25</v>
      </c>
      <c r="S20">
        <v>60.56</v>
      </c>
      <c r="T20">
        <v>14963.77</v>
      </c>
      <c r="U20">
        <v>0.67</v>
      </c>
      <c r="V20">
        <v>0.95</v>
      </c>
      <c r="W20">
        <v>0.22</v>
      </c>
      <c r="X20">
        <v>0.91</v>
      </c>
      <c r="Y20">
        <v>1</v>
      </c>
      <c r="Z20">
        <v>10</v>
      </c>
    </row>
    <row r="21" spans="1:26" x14ac:dyDescent="0.3">
      <c r="A21">
        <v>19</v>
      </c>
      <c r="B21">
        <v>130</v>
      </c>
      <c r="C21" t="s">
        <v>26</v>
      </c>
      <c r="D21">
        <v>4.4565999999999999</v>
      </c>
      <c r="E21">
        <v>22.44</v>
      </c>
      <c r="F21">
        <v>18.12</v>
      </c>
      <c r="G21">
        <v>35.07</v>
      </c>
      <c r="H21">
        <v>0.39</v>
      </c>
      <c r="I21">
        <v>31</v>
      </c>
      <c r="J21">
        <v>261.56</v>
      </c>
      <c r="K21">
        <v>59.19</v>
      </c>
      <c r="L21">
        <v>5.75</v>
      </c>
      <c r="M21">
        <v>29</v>
      </c>
      <c r="N21">
        <v>66.62</v>
      </c>
      <c r="O21">
        <v>32493.38</v>
      </c>
      <c r="P21">
        <v>239.92</v>
      </c>
      <c r="Q21">
        <v>2924.35</v>
      </c>
      <c r="R21">
        <v>88.1</v>
      </c>
      <c r="S21">
        <v>60.56</v>
      </c>
      <c r="T21">
        <v>13900.69</v>
      </c>
      <c r="U21">
        <v>0.69</v>
      </c>
      <c r="V21">
        <v>0.95</v>
      </c>
      <c r="W21">
        <v>0.21</v>
      </c>
      <c r="X21">
        <v>0.84</v>
      </c>
      <c r="Y21">
        <v>1</v>
      </c>
      <c r="Z21">
        <v>10</v>
      </c>
    </row>
    <row r="22" spans="1:26" x14ac:dyDescent="0.3">
      <c r="A22">
        <v>20</v>
      </c>
      <c r="B22">
        <v>130</v>
      </c>
      <c r="C22" t="s">
        <v>26</v>
      </c>
      <c r="D22">
        <v>4.4729000000000001</v>
      </c>
      <c r="E22">
        <v>22.36</v>
      </c>
      <c r="F22">
        <v>18.09</v>
      </c>
      <c r="G22">
        <v>36.17</v>
      </c>
      <c r="H22">
        <v>0.41</v>
      </c>
      <c r="I22">
        <v>30</v>
      </c>
      <c r="J22">
        <v>262.02999999999997</v>
      </c>
      <c r="K22">
        <v>59.19</v>
      </c>
      <c r="L22">
        <v>6</v>
      </c>
      <c r="M22">
        <v>28</v>
      </c>
      <c r="N22">
        <v>66.83</v>
      </c>
      <c r="O22">
        <v>32550.720000000001</v>
      </c>
      <c r="P22">
        <v>235.81</v>
      </c>
      <c r="Q22">
        <v>2924.48</v>
      </c>
      <c r="R22">
        <v>86.84</v>
      </c>
      <c r="S22">
        <v>60.56</v>
      </c>
      <c r="T22">
        <v>13277.3</v>
      </c>
      <c r="U22">
        <v>0.7</v>
      </c>
      <c r="V22">
        <v>0.95</v>
      </c>
      <c r="W22">
        <v>0.21</v>
      </c>
      <c r="X22">
        <v>0.81</v>
      </c>
      <c r="Y22">
        <v>1</v>
      </c>
      <c r="Z22">
        <v>10</v>
      </c>
    </row>
    <row r="23" spans="1:26" x14ac:dyDescent="0.3">
      <c r="A23">
        <v>21</v>
      </c>
      <c r="B23">
        <v>130</v>
      </c>
      <c r="C23" t="s">
        <v>26</v>
      </c>
      <c r="D23">
        <v>4.5129000000000001</v>
      </c>
      <c r="E23">
        <v>22.16</v>
      </c>
      <c r="F23">
        <v>17.98</v>
      </c>
      <c r="G23">
        <v>38.54</v>
      </c>
      <c r="H23">
        <v>0.42</v>
      </c>
      <c r="I23">
        <v>28</v>
      </c>
      <c r="J23">
        <v>262.49</v>
      </c>
      <c r="K23">
        <v>59.19</v>
      </c>
      <c r="L23">
        <v>6.25</v>
      </c>
      <c r="M23">
        <v>26</v>
      </c>
      <c r="N23">
        <v>67.05</v>
      </c>
      <c r="O23">
        <v>32608.15</v>
      </c>
      <c r="P23">
        <v>231.49</v>
      </c>
      <c r="Q23">
        <v>2924.39</v>
      </c>
      <c r="R23">
        <v>83.35</v>
      </c>
      <c r="S23">
        <v>60.56</v>
      </c>
      <c r="T23">
        <v>11538.82</v>
      </c>
      <c r="U23">
        <v>0.73</v>
      </c>
      <c r="V23">
        <v>0.96</v>
      </c>
      <c r="W23">
        <v>0.21</v>
      </c>
      <c r="X23">
        <v>0.71</v>
      </c>
      <c r="Y23">
        <v>1</v>
      </c>
      <c r="Z23">
        <v>10</v>
      </c>
    </row>
    <row r="24" spans="1:26" x14ac:dyDescent="0.3">
      <c r="A24">
        <v>22</v>
      </c>
      <c r="B24">
        <v>130</v>
      </c>
      <c r="C24" t="s">
        <v>26</v>
      </c>
      <c r="D24">
        <v>4.5396999999999998</v>
      </c>
      <c r="E24">
        <v>22.03</v>
      </c>
      <c r="F24">
        <v>17.95</v>
      </c>
      <c r="G24">
        <v>41.43</v>
      </c>
      <c r="H24">
        <v>0.44</v>
      </c>
      <c r="I24">
        <v>26</v>
      </c>
      <c r="J24">
        <v>262.95999999999998</v>
      </c>
      <c r="K24">
        <v>59.19</v>
      </c>
      <c r="L24">
        <v>6.5</v>
      </c>
      <c r="M24">
        <v>24</v>
      </c>
      <c r="N24">
        <v>67.260000000000005</v>
      </c>
      <c r="O24">
        <v>32665.66</v>
      </c>
      <c r="P24">
        <v>226.49</v>
      </c>
      <c r="Q24">
        <v>2924.55</v>
      </c>
      <c r="R24">
        <v>83.06</v>
      </c>
      <c r="S24">
        <v>60.56</v>
      </c>
      <c r="T24">
        <v>11406.35</v>
      </c>
      <c r="U24">
        <v>0.73</v>
      </c>
      <c r="V24">
        <v>0.96</v>
      </c>
      <c r="W24">
        <v>0.19</v>
      </c>
      <c r="X24">
        <v>0.67</v>
      </c>
      <c r="Y24">
        <v>1</v>
      </c>
      <c r="Z24">
        <v>10</v>
      </c>
    </row>
    <row r="25" spans="1:26" x14ac:dyDescent="0.3">
      <c r="A25">
        <v>23</v>
      </c>
      <c r="B25">
        <v>130</v>
      </c>
      <c r="C25" t="s">
        <v>26</v>
      </c>
      <c r="D25">
        <v>4.5433000000000003</v>
      </c>
      <c r="E25">
        <v>22.01</v>
      </c>
      <c r="F25">
        <v>17.98</v>
      </c>
      <c r="G25">
        <v>43.16</v>
      </c>
      <c r="H25">
        <v>0.46</v>
      </c>
      <c r="I25">
        <v>25</v>
      </c>
      <c r="J25">
        <v>263.42</v>
      </c>
      <c r="K25">
        <v>59.19</v>
      </c>
      <c r="L25">
        <v>6.75</v>
      </c>
      <c r="M25">
        <v>21</v>
      </c>
      <c r="N25">
        <v>67.48</v>
      </c>
      <c r="O25">
        <v>32723.25</v>
      </c>
      <c r="P25">
        <v>224.42</v>
      </c>
      <c r="Q25">
        <v>2924.48</v>
      </c>
      <c r="R25">
        <v>83.68</v>
      </c>
      <c r="S25">
        <v>60.56</v>
      </c>
      <c r="T25">
        <v>11719.12</v>
      </c>
      <c r="U25">
        <v>0.72</v>
      </c>
      <c r="V25">
        <v>0.96</v>
      </c>
      <c r="W25">
        <v>0.2</v>
      </c>
      <c r="X25">
        <v>0.71</v>
      </c>
      <c r="Y25">
        <v>1</v>
      </c>
      <c r="Z25">
        <v>10</v>
      </c>
    </row>
    <row r="26" spans="1:26" x14ac:dyDescent="0.3">
      <c r="A26">
        <v>24</v>
      </c>
      <c r="B26">
        <v>130</v>
      </c>
      <c r="C26" t="s">
        <v>26</v>
      </c>
      <c r="D26">
        <v>4.5597000000000003</v>
      </c>
      <c r="E26">
        <v>21.93</v>
      </c>
      <c r="F26">
        <v>17.95</v>
      </c>
      <c r="G26">
        <v>44.88</v>
      </c>
      <c r="H26">
        <v>0.47</v>
      </c>
      <c r="I26">
        <v>24</v>
      </c>
      <c r="J26">
        <v>263.89</v>
      </c>
      <c r="K26">
        <v>59.19</v>
      </c>
      <c r="L26">
        <v>7</v>
      </c>
      <c r="M26">
        <v>7</v>
      </c>
      <c r="N26">
        <v>67.7</v>
      </c>
      <c r="O26">
        <v>32780.92</v>
      </c>
      <c r="P26">
        <v>220.64</v>
      </c>
      <c r="Q26">
        <v>2924.67</v>
      </c>
      <c r="R26">
        <v>82.07</v>
      </c>
      <c r="S26">
        <v>60.56</v>
      </c>
      <c r="T26">
        <v>10917.97</v>
      </c>
      <c r="U26">
        <v>0.74</v>
      </c>
      <c r="V26">
        <v>0.96</v>
      </c>
      <c r="W26">
        <v>0.22</v>
      </c>
      <c r="X26">
        <v>0.68</v>
      </c>
      <c r="Y26">
        <v>1</v>
      </c>
      <c r="Z26">
        <v>10</v>
      </c>
    </row>
    <row r="27" spans="1:26" x14ac:dyDescent="0.3">
      <c r="A27">
        <v>25</v>
      </c>
      <c r="B27">
        <v>130</v>
      </c>
      <c r="C27" t="s">
        <v>26</v>
      </c>
      <c r="D27">
        <v>4.5545</v>
      </c>
      <c r="E27">
        <v>21.96</v>
      </c>
      <c r="F27">
        <v>17.98</v>
      </c>
      <c r="G27">
        <v>44.94</v>
      </c>
      <c r="H27">
        <v>0.49</v>
      </c>
      <c r="I27">
        <v>24</v>
      </c>
      <c r="J27">
        <v>264.36</v>
      </c>
      <c r="K27">
        <v>59.19</v>
      </c>
      <c r="L27">
        <v>7.25</v>
      </c>
      <c r="M27">
        <v>3</v>
      </c>
      <c r="N27">
        <v>67.92</v>
      </c>
      <c r="O27">
        <v>32838.68</v>
      </c>
      <c r="P27">
        <v>221.38</v>
      </c>
      <c r="Q27">
        <v>2924.47</v>
      </c>
      <c r="R27">
        <v>82.57</v>
      </c>
      <c r="S27">
        <v>60.56</v>
      </c>
      <c r="T27">
        <v>11168.95</v>
      </c>
      <c r="U27">
        <v>0.73</v>
      </c>
      <c r="V27">
        <v>0.96</v>
      </c>
      <c r="W27">
        <v>0.23</v>
      </c>
      <c r="X27">
        <v>0.7</v>
      </c>
      <c r="Y27">
        <v>1</v>
      </c>
      <c r="Z27">
        <v>10</v>
      </c>
    </row>
    <row r="28" spans="1:26" x14ac:dyDescent="0.3">
      <c r="A28">
        <v>26</v>
      </c>
      <c r="B28">
        <v>130</v>
      </c>
      <c r="C28" t="s">
        <v>26</v>
      </c>
      <c r="D28">
        <v>4.5589000000000004</v>
      </c>
      <c r="E28">
        <v>21.94</v>
      </c>
      <c r="F28">
        <v>17.96</v>
      </c>
      <c r="G28">
        <v>44.89</v>
      </c>
      <c r="H28">
        <v>0.5</v>
      </c>
      <c r="I28">
        <v>24</v>
      </c>
      <c r="J28">
        <v>264.83</v>
      </c>
      <c r="K28">
        <v>59.19</v>
      </c>
      <c r="L28">
        <v>7.5</v>
      </c>
      <c r="M28">
        <v>1</v>
      </c>
      <c r="N28">
        <v>68.14</v>
      </c>
      <c r="O28">
        <v>32896.51</v>
      </c>
      <c r="P28">
        <v>221.13</v>
      </c>
      <c r="Q28">
        <v>2924.53</v>
      </c>
      <c r="R28">
        <v>81.760000000000005</v>
      </c>
      <c r="S28">
        <v>60.56</v>
      </c>
      <c r="T28">
        <v>10766.3</v>
      </c>
      <c r="U28">
        <v>0.74</v>
      </c>
      <c r="V28">
        <v>0.96</v>
      </c>
      <c r="W28">
        <v>0.23</v>
      </c>
      <c r="X28">
        <v>0.68</v>
      </c>
      <c r="Y28">
        <v>1</v>
      </c>
      <c r="Z28">
        <v>10</v>
      </c>
    </row>
    <row r="29" spans="1:26" x14ac:dyDescent="0.3">
      <c r="A29">
        <v>27</v>
      </c>
      <c r="B29">
        <v>130</v>
      </c>
      <c r="C29" t="s">
        <v>26</v>
      </c>
      <c r="D29">
        <v>4.5587999999999997</v>
      </c>
      <c r="E29">
        <v>21.94</v>
      </c>
      <c r="F29">
        <v>17.96</v>
      </c>
      <c r="G29">
        <v>44.89</v>
      </c>
      <c r="H29">
        <v>0.52</v>
      </c>
      <c r="I29">
        <v>24</v>
      </c>
      <c r="J29">
        <v>265.3</v>
      </c>
      <c r="K29">
        <v>59.19</v>
      </c>
      <c r="L29">
        <v>7.75</v>
      </c>
      <c r="M29">
        <v>0</v>
      </c>
      <c r="N29">
        <v>68.36</v>
      </c>
      <c r="O29">
        <v>32954.43</v>
      </c>
      <c r="P29">
        <v>221.45</v>
      </c>
      <c r="Q29">
        <v>2924.53</v>
      </c>
      <c r="R29">
        <v>81.7</v>
      </c>
      <c r="S29">
        <v>60.56</v>
      </c>
      <c r="T29">
        <v>10736.57</v>
      </c>
      <c r="U29">
        <v>0.74</v>
      </c>
      <c r="V29">
        <v>0.96</v>
      </c>
      <c r="W29">
        <v>0.24</v>
      </c>
      <c r="X29">
        <v>0.68</v>
      </c>
      <c r="Y29">
        <v>1</v>
      </c>
      <c r="Z29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1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3.2703000000000002</v>
      </c>
      <c r="E2">
        <v>30.58</v>
      </c>
      <c r="F2">
        <v>22.68</v>
      </c>
      <c r="G2">
        <v>7.4</v>
      </c>
      <c r="H2">
        <v>0.12</v>
      </c>
      <c r="I2">
        <v>184</v>
      </c>
      <c r="J2">
        <v>150.44</v>
      </c>
      <c r="K2">
        <v>49.1</v>
      </c>
      <c r="L2">
        <v>1</v>
      </c>
      <c r="M2">
        <v>182</v>
      </c>
      <c r="N2">
        <v>25.34</v>
      </c>
      <c r="O2">
        <v>18787.759999999998</v>
      </c>
      <c r="P2">
        <v>253.11</v>
      </c>
      <c r="Q2">
        <v>2924.93</v>
      </c>
      <c r="R2">
        <v>237.12</v>
      </c>
      <c r="S2">
        <v>60.56</v>
      </c>
      <c r="T2">
        <v>87643.57</v>
      </c>
      <c r="U2">
        <v>0.26</v>
      </c>
      <c r="V2">
        <v>0.76</v>
      </c>
      <c r="W2">
        <v>0.46</v>
      </c>
      <c r="X2">
        <v>5.4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3.6331000000000002</v>
      </c>
      <c r="E3">
        <v>27.52</v>
      </c>
      <c r="F3">
        <v>21.15</v>
      </c>
      <c r="G3">
        <v>9.4700000000000006</v>
      </c>
      <c r="H3">
        <v>0.15</v>
      </c>
      <c r="I3">
        <v>134</v>
      </c>
      <c r="J3">
        <v>150.78</v>
      </c>
      <c r="K3">
        <v>49.1</v>
      </c>
      <c r="L3">
        <v>1.25</v>
      </c>
      <c r="M3">
        <v>132</v>
      </c>
      <c r="N3">
        <v>25.44</v>
      </c>
      <c r="O3">
        <v>18830.650000000001</v>
      </c>
      <c r="P3">
        <v>230.91</v>
      </c>
      <c r="Q3">
        <v>2925.02</v>
      </c>
      <c r="R3">
        <v>186.88</v>
      </c>
      <c r="S3">
        <v>60.56</v>
      </c>
      <c r="T3">
        <v>62776.66</v>
      </c>
      <c r="U3">
        <v>0.32</v>
      </c>
      <c r="V3">
        <v>0.81</v>
      </c>
      <c r="W3">
        <v>0.38</v>
      </c>
      <c r="X3">
        <v>3.87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3.8837999999999999</v>
      </c>
      <c r="E4">
        <v>25.75</v>
      </c>
      <c r="F4">
        <v>20.260000000000002</v>
      </c>
      <c r="G4">
        <v>11.58</v>
      </c>
      <c r="H4">
        <v>0.18</v>
      </c>
      <c r="I4">
        <v>105</v>
      </c>
      <c r="J4">
        <v>151.13</v>
      </c>
      <c r="K4">
        <v>49.1</v>
      </c>
      <c r="L4">
        <v>1.5</v>
      </c>
      <c r="M4">
        <v>103</v>
      </c>
      <c r="N4">
        <v>25.54</v>
      </c>
      <c r="O4">
        <v>18873.580000000002</v>
      </c>
      <c r="P4">
        <v>215.9</v>
      </c>
      <c r="Q4">
        <v>2924.83</v>
      </c>
      <c r="R4">
        <v>157.86000000000001</v>
      </c>
      <c r="S4">
        <v>60.56</v>
      </c>
      <c r="T4">
        <v>48407.88</v>
      </c>
      <c r="U4">
        <v>0.38</v>
      </c>
      <c r="V4">
        <v>0.85</v>
      </c>
      <c r="W4">
        <v>0.33</v>
      </c>
      <c r="X4">
        <v>2.98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4.0724999999999998</v>
      </c>
      <c r="E5">
        <v>24.55</v>
      </c>
      <c r="F5">
        <v>19.68</v>
      </c>
      <c r="G5">
        <v>13.89</v>
      </c>
      <c r="H5">
        <v>0.2</v>
      </c>
      <c r="I5">
        <v>85</v>
      </c>
      <c r="J5">
        <v>151.47999999999999</v>
      </c>
      <c r="K5">
        <v>49.1</v>
      </c>
      <c r="L5">
        <v>1.75</v>
      </c>
      <c r="M5">
        <v>83</v>
      </c>
      <c r="N5">
        <v>25.64</v>
      </c>
      <c r="O5">
        <v>18916.54</v>
      </c>
      <c r="P5">
        <v>204.32</v>
      </c>
      <c r="Q5">
        <v>2924.94</v>
      </c>
      <c r="R5">
        <v>138.88</v>
      </c>
      <c r="S5">
        <v>60.56</v>
      </c>
      <c r="T5">
        <v>39021.769999999997</v>
      </c>
      <c r="U5">
        <v>0.44</v>
      </c>
      <c r="V5">
        <v>0.87</v>
      </c>
      <c r="W5">
        <v>0.3</v>
      </c>
      <c r="X5">
        <v>2.4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4.2176999999999998</v>
      </c>
      <c r="E6">
        <v>23.71</v>
      </c>
      <c r="F6">
        <v>19.260000000000002</v>
      </c>
      <c r="G6">
        <v>16.28</v>
      </c>
      <c r="H6">
        <v>0.23</v>
      </c>
      <c r="I6">
        <v>71</v>
      </c>
      <c r="J6">
        <v>151.83000000000001</v>
      </c>
      <c r="K6">
        <v>49.1</v>
      </c>
      <c r="L6">
        <v>2</v>
      </c>
      <c r="M6">
        <v>69</v>
      </c>
      <c r="N6">
        <v>25.73</v>
      </c>
      <c r="O6">
        <v>18959.54</v>
      </c>
      <c r="P6">
        <v>194.54</v>
      </c>
      <c r="Q6">
        <v>2924.92</v>
      </c>
      <c r="R6">
        <v>125.23</v>
      </c>
      <c r="S6">
        <v>60.56</v>
      </c>
      <c r="T6">
        <v>32264.04</v>
      </c>
      <c r="U6">
        <v>0.48</v>
      </c>
      <c r="V6">
        <v>0.89</v>
      </c>
      <c r="W6">
        <v>0.28000000000000003</v>
      </c>
      <c r="X6">
        <v>1.98</v>
      </c>
      <c r="Y6">
        <v>1</v>
      </c>
      <c r="Z6">
        <v>10</v>
      </c>
    </row>
    <row r="7" spans="1:26" x14ac:dyDescent="0.3">
      <c r="A7">
        <v>5</v>
      </c>
      <c r="B7">
        <v>75</v>
      </c>
      <c r="C7" t="s">
        <v>26</v>
      </c>
      <c r="D7">
        <v>4.3456000000000001</v>
      </c>
      <c r="E7">
        <v>23.01</v>
      </c>
      <c r="F7">
        <v>18.899999999999999</v>
      </c>
      <c r="G7">
        <v>18.899999999999999</v>
      </c>
      <c r="H7">
        <v>0.26</v>
      </c>
      <c r="I7">
        <v>60</v>
      </c>
      <c r="J7">
        <v>152.18</v>
      </c>
      <c r="K7">
        <v>49.1</v>
      </c>
      <c r="L7">
        <v>2.25</v>
      </c>
      <c r="M7">
        <v>58</v>
      </c>
      <c r="N7">
        <v>25.83</v>
      </c>
      <c r="O7">
        <v>19002.560000000001</v>
      </c>
      <c r="P7">
        <v>184.61</v>
      </c>
      <c r="Q7">
        <v>2924.56</v>
      </c>
      <c r="R7">
        <v>113.28</v>
      </c>
      <c r="S7">
        <v>60.56</v>
      </c>
      <c r="T7">
        <v>26342.65</v>
      </c>
      <c r="U7">
        <v>0.53</v>
      </c>
      <c r="V7">
        <v>0.91</v>
      </c>
      <c r="W7">
        <v>0.26</v>
      </c>
      <c r="X7">
        <v>1.62</v>
      </c>
      <c r="Y7">
        <v>1</v>
      </c>
      <c r="Z7">
        <v>10</v>
      </c>
    </row>
    <row r="8" spans="1:26" x14ac:dyDescent="0.3">
      <c r="A8">
        <v>6</v>
      </c>
      <c r="B8">
        <v>75</v>
      </c>
      <c r="C8" t="s">
        <v>26</v>
      </c>
      <c r="D8">
        <v>4.4443999999999999</v>
      </c>
      <c r="E8">
        <v>22.5</v>
      </c>
      <c r="F8">
        <v>18.64</v>
      </c>
      <c r="G8">
        <v>21.5</v>
      </c>
      <c r="H8">
        <v>0.28999999999999998</v>
      </c>
      <c r="I8">
        <v>52</v>
      </c>
      <c r="J8">
        <v>152.53</v>
      </c>
      <c r="K8">
        <v>49.1</v>
      </c>
      <c r="L8">
        <v>2.5</v>
      </c>
      <c r="M8">
        <v>50</v>
      </c>
      <c r="N8">
        <v>25.93</v>
      </c>
      <c r="O8">
        <v>19045.63</v>
      </c>
      <c r="P8">
        <v>175.67</v>
      </c>
      <c r="Q8">
        <v>2924.6</v>
      </c>
      <c r="R8">
        <v>105.34</v>
      </c>
      <c r="S8">
        <v>60.56</v>
      </c>
      <c r="T8">
        <v>22415.759999999998</v>
      </c>
      <c r="U8">
        <v>0.56999999999999995</v>
      </c>
      <c r="V8">
        <v>0.92</v>
      </c>
      <c r="W8">
        <v>0.22</v>
      </c>
      <c r="X8">
        <v>1.36</v>
      </c>
      <c r="Y8">
        <v>1</v>
      </c>
      <c r="Z8">
        <v>10</v>
      </c>
    </row>
    <row r="9" spans="1:26" x14ac:dyDescent="0.3">
      <c r="A9">
        <v>7</v>
      </c>
      <c r="B9">
        <v>75</v>
      </c>
      <c r="C9" t="s">
        <v>26</v>
      </c>
      <c r="D9">
        <v>4.4813999999999998</v>
      </c>
      <c r="E9">
        <v>22.31</v>
      </c>
      <c r="F9">
        <v>18.63</v>
      </c>
      <c r="G9">
        <v>24.3</v>
      </c>
      <c r="H9">
        <v>0.32</v>
      </c>
      <c r="I9">
        <v>46</v>
      </c>
      <c r="J9">
        <v>152.88</v>
      </c>
      <c r="K9">
        <v>49.1</v>
      </c>
      <c r="L9">
        <v>2.75</v>
      </c>
      <c r="M9">
        <v>43</v>
      </c>
      <c r="N9">
        <v>26.03</v>
      </c>
      <c r="O9">
        <v>19088.72</v>
      </c>
      <c r="P9">
        <v>170.17</v>
      </c>
      <c r="Q9">
        <v>2924.49</v>
      </c>
      <c r="R9">
        <v>104.84</v>
      </c>
      <c r="S9">
        <v>60.56</v>
      </c>
      <c r="T9">
        <v>22196.400000000001</v>
      </c>
      <c r="U9">
        <v>0.57999999999999996</v>
      </c>
      <c r="V9">
        <v>0.92</v>
      </c>
      <c r="W9">
        <v>0.24</v>
      </c>
      <c r="X9">
        <v>1.36</v>
      </c>
      <c r="Y9">
        <v>1</v>
      </c>
      <c r="Z9">
        <v>10</v>
      </c>
    </row>
    <row r="10" spans="1:26" x14ac:dyDescent="0.3">
      <c r="A10">
        <v>8</v>
      </c>
      <c r="B10">
        <v>75</v>
      </c>
      <c r="C10" t="s">
        <v>26</v>
      </c>
      <c r="D10">
        <v>4.5481999999999996</v>
      </c>
      <c r="E10">
        <v>21.99</v>
      </c>
      <c r="F10">
        <v>18.46</v>
      </c>
      <c r="G10">
        <v>27.01</v>
      </c>
      <c r="H10">
        <v>0.35</v>
      </c>
      <c r="I10">
        <v>41</v>
      </c>
      <c r="J10">
        <v>153.22999999999999</v>
      </c>
      <c r="K10">
        <v>49.1</v>
      </c>
      <c r="L10">
        <v>3</v>
      </c>
      <c r="M10">
        <v>12</v>
      </c>
      <c r="N10">
        <v>26.13</v>
      </c>
      <c r="O10">
        <v>19131.849999999999</v>
      </c>
      <c r="P10">
        <v>163.31</v>
      </c>
      <c r="Q10">
        <v>2924.47</v>
      </c>
      <c r="R10">
        <v>97.93</v>
      </c>
      <c r="S10">
        <v>60.56</v>
      </c>
      <c r="T10">
        <v>18763.64</v>
      </c>
      <c r="U10">
        <v>0.62</v>
      </c>
      <c r="V10">
        <v>0.93</v>
      </c>
      <c r="W10">
        <v>0.27</v>
      </c>
      <c r="X10">
        <v>1.18</v>
      </c>
      <c r="Y10">
        <v>1</v>
      </c>
      <c r="Z10">
        <v>10</v>
      </c>
    </row>
    <row r="11" spans="1:26" x14ac:dyDescent="0.3">
      <c r="A11">
        <v>9</v>
      </c>
      <c r="B11">
        <v>75</v>
      </c>
      <c r="C11" t="s">
        <v>26</v>
      </c>
      <c r="D11">
        <v>4.5412999999999997</v>
      </c>
      <c r="E11">
        <v>22.02</v>
      </c>
      <c r="F11">
        <v>18.489999999999998</v>
      </c>
      <c r="G11">
        <v>27.06</v>
      </c>
      <c r="H11">
        <v>0.37</v>
      </c>
      <c r="I11">
        <v>41</v>
      </c>
      <c r="J11">
        <v>153.58000000000001</v>
      </c>
      <c r="K11">
        <v>49.1</v>
      </c>
      <c r="L11">
        <v>3.25</v>
      </c>
      <c r="M11">
        <v>2</v>
      </c>
      <c r="N11">
        <v>26.23</v>
      </c>
      <c r="O11">
        <v>19175.02</v>
      </c>
      <c r="P11">
        <v>163.09</v>
      </c>
      <c r="Q11">
        <v>2924.54</v>
      </c>
      <c r="R11">
        <v>98.63</v>
      </c>
      <c r="S11">
        <v>60.56</v>
      </c>
      <c r="T11">
        <v>19114.759999999998</v>
      </c>
      <c r="U11">
        <v>0.61</v>
      </c>
      <c r="V11">
        <v>0.93</v>
      </c>
      <c r="W11">
        <v>0.28000000000000003</v>
      </c>
      <c r="X11">
        <v>1.21</v>
      </c>
      <c r="Y11">
        <v>1</v>
      </c>
      <c r="Z11">
        <v>10</v>
      </c>
    </row>
    <row r="12" spans="1:26" x14ac:dyDescent="0.3">
      <c r="A12">
        <v>10</v>
      </c>
      <c r="B12">
        <v>75</v>
      </c>
      <c r="C12" t="s">
        <v>26</v>
      </c>
      <c r="D12">
        <v>4.5556000000000001</v>
      </c>
      <c r="E12">
        <v>21.95</v>
      </c>
      <c r="F12">
        <v>18.45</v>
      </c>
      <c r="G12">
        <v>27.68</v>
      </c>
      <c r="H12">
        <v>0.4</v>
      </c>
      <c r="I12">
        <v>40</v>
      </c>
      <c r="J12">
        <v>153.93</v>
      </c>
      <c r="K12">
        <v>49.1</v>
      </c>
      <c r="L12">
        <v>3.5</v>
      </c>
      <c r="M12">
        <v>0</v>
      </c>
      <c r="N12">
        <v>26.33</v>
      </c>
      <c r="O12">
        <v>19218.22</v>
      </c>
      <c r="P12">
        <v>162.91999999999999</v>
      </c>
      <c r="Q12">
        <v>2924.4</v>
      </c>
      <c r="R12">
        <v>97.35</v>
      </c>
      <c r="S12">
        <v>60.56</v>
      </c>
      <c r="T12">
        <v>18481.84</v>
      </c>
      <c r="U12">
        <v>0.62</v>
      </c>
      <c r="V12">
        <v>0.93</v>
      </c>
      <c r="W12">
        <v>0.28000000000000003</v>
      </c>
      <c r="X12">
        <v>1.18</v>
      </c>
      <c r="Y12">
        <v>1</v>
      </c>
      <c r="Z12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1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2.8580999999999999</v>
      </c>
      <c r="E2">
        <v>34.99</v>
      </c>
      <c r="F2">
        <v>24.03</v>
      </c>
      <c r="G2">
        <v>6.32</v>
      </c>
      <c r="H2">
        <v>0.1</v>
      </c>
      <c r="I2">
        <v>228</v>
      </c>
      <c r="J2">
        <v>185.69</v>
      </c>
      <c r="K2">
        <v>53.44</v>
      </c>
      <c r="L2">
        <v>1</v>
      </c>
      <c r="M2">
        <v>226</v>
      </c>
      <c r="N2">
        <v>36.26</v>
      </c>
      <c r="O2">
        <v>23136.14</v>
      </c>
      <c r="P2">
        <v>313.41000000000003</v>
      </c>
      <c r="Q2">
        <v>2925.72</v>
      </c>
      <c r="R2">
        <v>281.58</v>
      </c>
      <c r="S2">
        <v>60.56</v>
      </c>
      <c r="T2">
        <v>109656.63</v>
      </c>
      <c r="U2">
        <v>0.22</v>
      </c>
      <c r="V2">
        <v>0.72</v>
      </c>
      <c r="W2">
        <v>0.53</v>
      </c>
      <c r="X2">
        <v>6.75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3.2593999999999999</v>
      </c>
      <c r="E3">
        <v>30.68</v>
      </c>
      <c r="F3">
        <v>22.07</v>
      </c>
      <c r="G3">
        <v>8.0299999999999994</v>
      </c>
      <c r="H3">
        <v>0.12</v>
      </c>
      <c r="I3">
        <v>165</v>
      </c>
      <c r="J3">
        <v>186.07</v>
      </c>
      <c r="K3">
        <v>53.44</v>
      </c>
      <c r="L3">
        <v>1.25</v>
      </c>
      <c r="M3">
        <v>163</v>
      </c>
      <c r="N3">
        <v>36.39</v>
      </c>
      <c r="O3">
        <v>23182.76</v>
      </c>
      <c r="P3">
        <v>283.58</v>
      </c>
      <c r="Q3">
        <v>2925.08</v>
      </c>
      <c r="R3">
        <v>217.36</v>
      </c>
      <c r="S3">
        <v>60.56</v>
      </c>
      <c r="T3">
        <v>77861.53</v>
      </c>
      <c r="U3">
        <v>0.28000000000000003</v>
      </c>
      <c r="V3">
        <v>0.78</v>
      </c>
      <c r="W3">
        <v>0.42</v>
      </c>
      <c r="X3">
        <v>4.79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3.5375000000000001</v>
      </c>
      <c r="E4">
        <v>28.27</v>
      </c>
      <c r="F4">
        <v>21</v>
      </c>
      <c r="G4">
        <v>9.77</v>
      </c>
      <c r="H4">
        <v>0.14000000000000001</v>
      </c>
      <c r="I4">
        <v>129</v>
      </c>
      <c r="J4">
        <v>186.45</v>
      </c>
      <c r="K4">
        <v>53.44</v>
      </c>
      <c r="L4">
        <v>1.5</v>
      </c>
      <c r="M4">
        <v>127</v>
      </c>
      <c r="N4">
        <v>36.51</v>
      </c>
      <c r="O4">
        <v>23229.42</v>
      </c>
      <c r="P4">
        <v>265.60000000000002</v>
      </c>
      <c r="Q4">
        <v>2924.9</v>
      </c>
      <c r="R4">
        <v>182.04</v>
      </c>
      <c r="S4">
        <v>60.56</v>
      </c>
      <c r="T4">
        <v>60380.86</v>
      </c>
      <c r="U4">
        <v>0.33</v>
      </c>
      <c r="V4">
        <v>0.82</v>
      </c>
      <c r="W4">
        <v>0.37</v>
      </c>
      <c r="X4">
        <v>3.72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3.7555999999999998</v>
      </c>
      <c r="E5">
        <v>26.63</v>
      </c>
      <c r="F5">
        <v>20.25</v>
      </c>
      <c r="G5">
        <v>11.57</v>
      </c>
      <c r="H5">
        <v>0.17</v>
      </c>
      <c r="I5">
        <v>105</v>
      </c>
      <c r="J5">
        <v>186.83</v>
      </c>
      <c r="K5">
        <v>53.44</v>
      </c>
      <c r="L5">
        <v>1.75</v>
      </c>
      <c r="M5">
        <v>103</v>
      </c>
      <c r="N5">
        <v>36.64</v>
      </c>
      <c r="O5">
        <v>23276.13</v>
      </c>
      <c r="P5">
        <v>252.3</v>
      </c>
      <c r="Q5">
        <v>2924.69</v>
      </c>
      <c r="R5">
        <v>157.46</v>
      </c>
      <c r="S5">
        <v>60.56</v>
      </c>
      <c r="T5">
        <v>48208.39</v>
      </c>
      <c r="U5">
        <v>0.38</v>
      </c>
      <c r="V5">
        <v>0.85</v>
      </c>
      <c r="W5">
        <v>0.33</v>
      </c>
      <c r="X5">
        <v>2.97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3.9188000000000001</v>
      </c>
      <c r="E6">
        <v>25.52</v>
      </c>
      <c r="F6">
        <v>19.77</v>
      </c>
      <c r="G6">
        <v>13.48</v>
      </c>
      <c r="H6">
        <v>0.19</v>
      </c>
      <c r="I6">
        <v>88</v>
      </c>
      <c r="J6">
        <v>187.21</v>
      </c>
      <c r="K6">
        <v>53.44</v>
      </c>
      <c r="L6">
        <v>2</v>
      </c>
      <c r="M6">
        <v>86</v>
      </c>
      <c r="N6">
        <v>36.770000000000003</v>
      </c>
      <c r="O6">
        <v>23322.880000000001</v>
      </c>
      <c r="P6">
        <v>242.14</v>
      </c>
      <c r="Q6">
        <v>2924.61</v>
      </c>
      <c r="R6">
        <v>142.08000000000001</v>
      </c>
      <c r="S6">
        <v>60.56</v>
      </c>
      <c r="T6">
        <v>40605.15</v>
      </c>
      <c r="U6">
        <v>0.43</v>
      </c>
      <c r="V6">
        <v>0.87</v>
      </c>
      <c r="W6">
        <v>0.3</v>
      </c>
      <c r="X6">
        <v>2.5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4.0483000000000002</v>
      </c>
      <c r="E7">
        <v>24.7</v>
      </c>
      <c r="F7">
        <v>19.399999999999999</v>
      </c>
      <c r="G7">
        <v>15.32</v>
      </c>
      <c r="H7">
        <v>0.21</v>
      </c>
      <c r="I7">
        <v>76</v>
      </c>
      <c r="J7">
        <v>187.59</v>
      </c>
      <c r="K7">
        <v>53.44</v>
      </c>
      <c r="L7">
        <v>2.25</v>
      </c>
      <c r="M7">
        <v>74</v>
      </c>
      <c r="N7">
        <v>36.9</v>
      </c>
      <c r="O7">
        <v>23369.68</v>
      </c>
      <c r="P7">
        <v>233.62</v>
      </c>
      <c r="Q7">
        <v>2924.61</v>
      </c>
      <c r="R7">
        <v>129.76</v>
      </c>
      <c r="S7">
        <v>60.56</v>
      </c>
      <c r="T7">
        <v>34507.03</v>
      </c>
      <c r="U7">
        <v>0.47</v>
      </c>
      <c r="V7">
        <v>0.89</v>
      </c>
      <c r="W7">
        <v>0.28999999999999998</v>
      </c>
      <c r="X7">
        <v>2.13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4.1612</v>
      </c>
      <c r="E8">
        <v>24.03</v>
      </c>
      <c r="F8">
        <v>19.11</v>
      </c>
      <c r="G8">
        <v>17.37</v>
      </c>
      <c r="H8">
        <v>0.24</v>
      </c>
      <c r="I8">
        <v>66</v>
      </c>
      <c r="J8">
        <v>187.97</v>
      </c>
      <c r="K8">
        <v>53.44</v>
      </c>
      <c r="L8">
        <v>2.5</v>
      </c>
      <c r="M8">
        <v>64</v>
      </c>
      <c r="N8">
        <v>37.03</v>
      </c>
      <c r="O8">
        <v>23416.52</v>
      </c>
      <c r="P8">
        <v>225.82</v>
      </c>
      <c r="Q8">
        <v>2924.63</v>
      </c>
      <c r="R8">
        <v>120.06</v>
      </c>
      <c r="S8">
        <v>60.56</v>
      </c>
      <c r="T8">
        <v>29704.48</v>
      </c>
      <c r="U8">
        <v>0.5</v>
      </c>
      <c r="V8">
        <v>0.9</v>
      </c>
      <c r="W8">
        <v>0.27</v>
      </c>
      <c r="X8">
        <v>1.83</v>
      </c>
      <c r="Y8">
        <v>1</v>
      </c>
      <c r="Z8">
        <v>10</v>
      </c>
    </row>
    <row r="9" spans="1:26" x14ac:dyDescent="0.3">
      <c r="A9">
        <v>7</v>
      </c>
      <c r="B9">
        <v>95</v>
      </c>
      <c r="C9" t="s">
        <v>26</v>
      </c>
      <c r="D9">
        <v>4.2633000000000001</v>
      </c>
      <c r="E9">
        <v>23.46</v>
      </c>
      <c r="F9">
        <v>18.829999999999998</v>
      </c>
      <c r="G9">
        <v>19.48</v>
      </c>
      <c r="H9">
        <v>0.26</v>
      </c>
      <c r="I9">
        <v>58</v>
      </c>
      <c r="J9">
        <v>188.35</v>
      </c>
      <c r="K9">
        <v>53.44</v>
      </c>
      <c r="L9">
        <v>2.75</v>
      </c>
      <c r="M9">
        <v>56</v>
      </c>
      <c r="N9">
        <v>37.159999999999997</v>
      </c>
      <c r="O9">
        <v>23463.4</v>
      </c>
      <c r="P9">
        <v>217.86</v>
      </c>
      <c r="Q9">
        <v>2924.48</v>
      </c>
      <c r="R9">
        <v>110.93</v>
      </c>
      <c r="S9">
        <v>60.56</v>
      </c>
      <c r="T9">
        <v>25180.33</v>
      </c>
      <c r="U9">
        <v>0.55000000000000004</v>
      </c>
      <c r="V9">
        <v>0.91</v>
      </c>
      <c r="W9">
        <v>0.26</v>
      </c>
      <c r="X9">
        <v>1.55</v>
      </c>
      <c r="Y9">
        <v>1</v>
      </c>
      <c r="Z9">
        <v>10</v>
      </c>
    </row>
    <row r="10" spans="1:26" x14ac:dyDescent="0.3">
      <c r="A10">
        <v>8</v>
      </c>
      <c r="B10">
        <v>95</v>
      </c>
      <c r="C10" t="s">
        <v>26</v>
      </c>
      <c r="D10">
        <v>4.3433000000000002</v>
      </c>
      <c r="E10">
        <v>23.02</v>
      </c>
      <c r="F10">
        <v>18.62</v>
      </c>
      <c r="G10">
        <v>21.48</v>
      </c>
      <c r="H10">
        <v>0.28000000000000003</v>
      </c>
      <c r="I10">
        <v>52</v>
      </c>
      <c r="J10">
        <v>188.73</v>
      </c>
      <c r="K10">
        <v>53.44</v>
      </c>
      <c r="L10">
        <v>3</v>
      </c>
      <c r="M10">
        <v>50</v>
      </c>
      <c r="N10">
        <v>37.29</v>
      </c>
      <c r="O10">
        <v>23510.33</v>
      </c>
      <c r="P10">
        <v>210.71</v>
      </c>
      <c r="Q10">
        <v>2924.48</v>
      </c>
      <c r="R10">
        <v>104.81</v>
      </c>
      <c r="S10">
        <v>60.56</v>
      </c>
      <c r="T10">
        <v>22152.17</v>
      </c>
      <c r="U10">
        <v>0.57999999999999996</v>
      </c>
      <c r="V10">
        <v>0.92</v>
      </c>
      <c r="W10">
        <v>0.22</v>
      </c>
      <c r="X10">
        <v>1.34</v>
      </c>
      <c r="Y10">
        <v>1</v>
      </c>
      <c r="Z10">
        <v>10</v>
      </c>
    </row>
    <row r="11" spans="1:26" x14ac:dyDescent="0.3">
      <c r="A11">
        <v>9</v>
      </c>
      <c r="B11">
        <v>95</v>
      </c>
      <c r="C11" t="s">
        <v>26</v>
      </c>
      <c r="D11">
        <v>4.3673000000000002</v>
      </c>
      <c r="E11">
        <v>22.9</v>
      </c>
      <c r="F11">
        <v>18.68</v>
      </c>
      <c r="G11">
        <v>23.85</v>
      </c>
      <c r="H11">
        <v>0.3</v>
      </c>
      <c r="I11">
        <v>47</v>
      </c>
      <c r="J11">
        <v>189.11</v>
      </c>
      <c r="K11">
        <v>53.44</v>
      </c>
      <c r="L11">
        <v>3.25</v>
      </c>
      <c r="M11">
        <v>45</v>
      </c>
      <c r="N11">
        <v>37.42</v>
      </c>
      <c r="O11">
        <v>23557.3</v>
      </c>
      <c r="P11">
        <v>207.75</v>
      </c>
      <c r="Q11">
        <v>2924.58</v>
      </c>
      <c r="R11">
        <v>106.54</v>
      </c>
      <c r="S11">
        <v>60.56</v>
      </c>
      <c r="T11">
        <v>23040.36</v>
      </c>
      <c r="U11">
        <v>0.56999999999999995</v>
      </c>
      <c r="V11">
        <v>0.92</v>
      </c>
      <c r="W11">
        <v>0.24</v>
      </c>
      <c r="X11">
        <v>1.4</v>
      </c>
      <c r="Y11">
        <v>1</v>
      </c>
      <c r="Z11">
        <v>10</v>
      </c>
    </row>
    <row r="12" spans="1:26" x14ac:dyDescent="0.3">
      <c r="A12">
        <v>10</v>
      </c>
      <c r="B12">
        <v>95</v>
      </c>
      <c r="C12" t="s">
        <v>26</v>
      </c>
      <c r="D12">
        <v>4.4410999999999996</v>
      </c>
      <c r="E12">
        <v>22.52</v>
      </c>
      <c r="F12">
        <v>18.48</v>
      </c>
      <c r="G12">
        <v>26.41</v>
      </c>
      <c r="H12">
        <v>0.33</v>
      </c>
      <c r="I12">
        <v>42</v>
      </c>
      <c r="J12">
        <v>189.49</v>
      </c>
      <c r="K12">
        <v>53.44</v>
      </c>
      <c r="L12">
        <v>3.5</v>
      </c>
      <c r="M12">
        <v>40</v>
      </c>
      <c r="N12">
        <v>37.549999999999997</v>
      </c>
      <c r="O12">
        <v>23604.32</v>
      </c>
      <c r="P12">
        <v>200.21</v>
      </c>
      <c r="Q12">
        <v>2924.64</v>
      </c>
      <c r="R12">
        <v>100</v>
      </c>
      <c r="S12">
        <v>60.56</v>
      </c>
      <c r="T12">
        <v>19792.599999999999</v>
      </c>
      <c r="U12">
        <v>0.61</v>
      </c>
      <c r="V12">
        <v>0.93</v>
      </c>
      <c r="W12">
        <v>0.23</v>
      </c>
      <c r="X12">
        <v>1.21</v>
      </c>
      <c r="Y12">
        <v>1</v>
      </c>
      <c r="Z12">
        <v>10</v>
      </c>
    </row>
    <row r="13" spans="1:26" x14ac:dyDescent="0.3">
      <c r="A13">
        <v>11</v>
      </c>
      <c r="B13">
        <v>95</v>
      </c>
      <c r="C13" t="s">
        <v>26</v>
      </c>
      <c r="D13">
        <v>4.4981</v>
      </c>
      <c r="E13">
        <v>22.23</v>
      </c>
      <c r="F13">
        <v>18.350000000000001</v>
      </c>
      <c r="G13">
        <v>28.97</v>
      </c>
      <c r="H13">
        <v>0.35</v>
      </c>
      <c r="I13">
        <v>38</v>
      </c>
      <c r="J13">
        <v>189.87</v>
      </c>
      <c r="K13">
        <v>53.44</v>
      </c>
      <c r="L13">
        <v>3.75</v>
      </c>
      <c r="M13">
        <v>36</v>
      </c>
      <c r="N13">
        <v>37.69</v>
      </c>
      <c r="O13">
        <v>23651.38</v>
      </c>
      <c r="P13">
        <v>193.2</v>
      </c>
      <c r="Q13">
        <v>2924.74</v>
      </c>
      <c r="R13">
        <v>95.43</v>
      </c>
      <c r="S13">
        <v>60.56</v>
      </c>
      <c r="T13">
        <v>17528.669999999998</v>
      </c>
      <c r="U13">
        <v>0.63</v>
      </c>
      <c r="V13">
        <v>0.94</v>
      </c>
      <c r="W13">
        <v>0.23</v>
      </c>
      <c r="X13">
        <v>1.07</v>
      </c>
      <c r="Y13">
        <v>1</v>
      </c>
      <c r="Z13">
        <v>10</v>
      </c>
    </row>
    <row r="14" spans="1:26" x14ac:dyDescent="0.3">
      <c r="A14">
        <v>12</v>
      </c>
      <c r="B14">
        <v>95</v>
      </c>
      <c r="C14" t="s">
        <v>26</v>
      </c>
      <c r="D14">
        <v>4.5434000000000001</v>
      </c>
      <c r="E14">
        <v>22.01</v>
      </c>
      <c r="F14">
        <v>18.239999999999998</v>
      </c>
      <c r="G14">
        <v>31.27</v>
      </c>
      <c r="H14">
        <v>0.37</v>
      </c>
      <c r="I14">
        <v>35</v>
      </c>
      <c r="J14">
        <v>190.25</v>
      </c>
      <c r="K14">
        <v>53.44</v>
      </c>
      <c r="L14">
        <v>4</v>
      </c>
      <c r="M14">
        <v>30</v>
      </c>
      <c r="N14">
        <v>37.82</v>
      </c>
      <c r="O14">
        <v>23698.48</v>
      </c>
      <c r="P14">
        <v>187.33</v>
      </c>
      <c r="Q14">
        <v>2924.49</v>
      </c>
      <c r="R14">
        <v>91.7</v>
      </c>
      <c r="S14">
        <v>60.56</v>
      </c>
      <c r="T14">
        <v>15680.51</v>
      </c>
      <c r="U14">
        <v>0.66</v>
      </c>
      <c r="V14">
        <v>0.94</v>
      </c>
      <c r="W14">
        <v>0.23</v>
      </c>
      <c r="X14">
        <v>0.96</v>
      </c>
      <c r="Y14">
        <v>1</v>
      </c>
      <c r="Z14">
        <v>10</v>
      </c>
    </row>
    <row r="15" spans="1:26" x14ac:dyDescent="0.3">
      <c r="A15">
        <v>13</v>
      </c>
      <c r="B15">
        <v>95</v>
      </c>
      <c r="C15" t="s">
        <v>26</v>
      </c>
      <c r="D15">
        <v>4.5632000000000001</v>
      </c>
      <c r="E15">
        <v>21.91</v>
      </c>
      <c r="F15">
        <v>18.22</v>
      </c>
      <c r="G15">
        <v>33.119999999999997</v>
      </c>
      <c r="H15">
        <v>0.4</v>
      </c>
      <c r="I15">
        <v>33</v>
      </c>
      <c r="J15">
        <v>190.63</v>
      </c>
      <c r="K15">
        <v>53.44</v>
      </c>
      <c r="L15">
        <v>4.25</v>
      </c>
      <c r="M15">
        <v>10</v>
      </c>
      <c r="N15">
        <v>37.950000000000003</v>
      </c>
      <c r="O15">
        <v>23745.63</v>
      </c>
      <c r="P15">
        <v>183.5</v>
      </c>
      <c r="Q15">
        <v>2924.47</v>
      </c>
      <c r="R15">
        <v>90.43</v>
      </c>
      <c r="S15">
        <v>60.56</v>
      </c>
      <c r="T15">
        <v>15054.56</v>
      </c>
      <c r="U15">
        <v>0.67</v>
      </c>
      <c r="V15">
        <v>0.94</v>
      </c>
      <c r="W15">
        <v>0.24</v>
      </c>
      <c r="X15">
        <v>0.94</v>
      </c>
      <c r="Y15">
        <v>1</v>
      </c>
      <c r="Z15">
        <v>10</v>
      </c>
    </row>
    <row r="16" spans="1:26" x14ac:dyDescent="0.3">
      <c r="A16">
        <v>14</v>
      </c>
      <c r="B16">
        <v>95</v>
      </c>
      <c r="C16" t="s">
        <v>26</v>
      </c>
      <c r="D16">
        <v>4.5789999999999997</v>
      </c>
      <c r="E16">
        <v>21.84</v>
      </c>
      <c r="F16">
        <v>18.18</v>
      </c>
      <c r="G16">
        <v>34.090000000000003</v>
      </c>
      <c r="H16">
        <v>0.42</v>
      </c>
      <c r="I16">
        <v>32</v>
      </c>
      <c r="J16">
        <v>191.02</v>
      </c>
      <c r="K16">
        <v>53.44</v>
      </c>
      <c r="L16">
        <v>4.5</v>
      </c>
      <c r="M16">
        <v>4</v>
      </c>
      <c r="N16">
        <v>38.08</v>
      </c>
      <c r="O16">
        <v>23792.83</v>
      </c>
      <c r="P16">
        <v>182.2</v>
      </c>
      <c r="Q16">
        <v>2924.36</v>
      </c>
      <c r="R16">
        <v>88.74</v>
      </c>
      <c r="S16">
        <v>60.56</v>
      </c>
      <c r="T16">
        <v>14216.37</v>
      </c>
      <c r="U16">
        <v>0.68</v>
      </c>
      <c r="V16">
        <v>0.95</v>
      </c>
      <c r="W16">
        <v>0.25</v>
      </c>
      <c r="X16">
        <v>0.9</v>
      </c>
      <c r="Y16">
        <v>1</v>
      </c>
      <c r="Z16">
        <v>10</v>
      </c>
    </row>
    <row r="17" spans="1:26" x14ac:dyDescent="0.3">
      <c r="A17">
        <v>15</v>
      </c>
      <c r="B17">
        <v>95</v>
      </c>
      <c r="C17" t="s">
        <v>26</v>
      </c>
      <c r="D17">
        <v>4.5782999999999996</v>
      </c>
      <c r="E17">
        <v>21.84</v>
      </c>
      <c r="F17">
        <v>18.18</v>
      </c>
      <c r="G17">
        <v>34.090000000000003</v>
      </c>
      <c r="H17">
        <v>0.44</v>
      </c>
      <c r="I17">
        <v>32</v>
      </c>
      <c r="J17">
        <v>191.4</v>
      </c>
      <c r="K17">
        <v>53.44</v>
      </c>
      <c r="L17">
        <v>4.75</v>
      </c>
      <c r="M17">
        <v>0</v>
      </c>
      <c r="N17">
        <v>38.22</v>
      </c>
      <c r="O17">
        <v>23840.07</v>
      </c>
      <c r="P17">
        <v>182.6</v>
      </c>
      <c r="Q17">
        <v>2924.35</v>
      </c>
      <c r="R17">
        <v>88.73</v>
      </c>
      <c r="S17">
        <v>60.56</v>
      </c>
      <c r="T17">
        <v>14209.47</v>
      </c>
      <c r="U17">
        <v>0.68</v>
      </c>
      <c r="V17">
        <v>0.95</v>
      </c>
      <c r="W17">
        <v>0.26</v>
      </c>
      <c r="X17">
        <v>0.91</v>
      </c>
      <c r="Y17">
        <v>1</v>
      </c>
      <c r="Z1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3.7376999999999998</v>
      </c>
      <c r="E2">
        <v>26.75</v>
      </c>
      <c r="F2">
        <v>21.33</v>
      </c>
      <c r="G2">
        <v>9.14</v>
      </c>
      <c r="H2">
        <v>0.15</v>
      </c>
      <c r="I2">
        <v>140</v>
      </c>
      <c r="J2">
        <v>116.05</v>
      </c>
      <c r="K2">
        <v>43.4</v>
      </c>
      <c r="L2">
        <v>1</v>
      </c>
      <c r="M2">
        <v>138</v>
      </c>
      <c r="N2">
        <v>16.649999999999999</v>
      </c>
      <c r="O2">
        <v>14546.17</v>
      </c>
      <c r="P2">
        <v>192.58</v>
      </c>
      <c r="Q2">
        <v>2924.94</v>
      </c>
      <c r="R2">
        <v>192.62</v>
      </c>
      <c r="S2">
        <v>60.56</v>
      </c>
      <c r="T2">
        <v>65614.13</v>
      </c>
      <c r="U2">
        <v>0.31</v>
      </c>
      <c r="V2">
        <v>0.81</v>
      </c>
      <c r="W2">
        <v>0.39</v>
      </c>
      <c r="X2">
        <v>4.05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4.0477999999999996</v>
      </c>
      <c r="E3">
        <v>24.7</v>
      </c>
      <c r="F3">
        <v>20.18</v>
      </c>
      <c r="G3">
        <v>11.87</v>
      </c>
      <c r="H3">
        <v>0.19</v>
      </c>
      <c r="I3">
        <v>102</v>
      </c>
      <c r="J3">
        <v>116.37</v>
      </c>
      <c r="K3">
        <v>43.4</v>
      </c>
      <c r="L3">
        <v>1.25</v>
      </c>
      <c r="M3">
        <v>100</v>
      </c>
      <c r="N3">
        <v>16.72</v>
      </c>
      <c r="O3">
        <v>14585.96</v>
      </c>
      <c r="P3">
        <v>175.13</v>
      </c>
      <c r="Q3">
        <v>2924.92</v>
      </c>
      <c r="R3">
        <v>155.29</v>
      </c>
      <c r="S3">
        <v>60.56</v>
      </c>
      <c r="T3">
        <v>47138.52</v>
      </c>
      <c r="U3">
        <v>0.39</v>
      </c>
      <c r="V3">
        <v>0.85</v>
      </c>
      <c r="W3">
        <v>0.33</v>
      </c>
      <c r="X3">
        <v>2.9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4.2725</v>
      </c>
      <c r="E4">
        <v>23.41</v>
      </c>
      <c r="F4">
        <v>19.46</v>
      </c>
      <c r="G4">
        <v>14.97</v>
      </c>
      <c r="H4">
        <v>0.23</v>
      </c>
      <c r="I4">
        <v>78</v>
      </c>
      <c r="J4">
        <v>116.69</v>
      </c>
      <c r="K4">
        <v>43.4</v>
      </c>
      <c r="L4">
        <v>1.5</v>
      </c>
      <c r="M4">
        <v>76</v>
      </c>
      <c r="N4">
        <v>16.79</v>
      </c>
      <c r="O4">
        <v>14625.77</v>
      </c>
      <c r="P4">
        <v>160.93</v>
      </c>
      <c r="Q4">
        <v>2924.86</v>
      </c>
      <c r="R4">
        <v>131.61000000000001</v>
      </c>
      <c r="S4">
        <v>60.56</v>
      </c>
      <c r="T4">
        <v>35418.58</v>
      </c>
      <c r="U4">
        <v>0.46</v>
      </c>
      <c r="V4">
        <v>0.88</v>
      </c>
      <c r="W4">
        <v>0.28999999999999998</v>
      </c>
      <c r="X4">
        <v>2.1800000000000002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4.4372999999999996</v>
      </c>
      <c r="E5">
        <v>22.54</v>
      </c>
      <c r="F5">
        <v>18.97</v>
      </c>
      <c r="G5">
        <v>18.36</v>
      </c>
      <c r="H5">
        <v>0.26</v>
      </c>
      <c r="I5">
        <v>62</v>
      </c>
      <c r="J5">
        <v>117.01</v>
      </c>
      <c r="K5">
        <v>43.4</v>
      </c>
      <c r="L5">
        <v>1.75</v>
      </c>
      <c r="M5">
        <v>56</v>
      </c>
      <c r="N5">
        <v>16.86</v>
      </c>
      <c r="O5">
        <v>14665.62</v>
      </c>
      <c r="P5">
        <v>148.33000000000001</v>
      </c>
      <c r="Q5">
        <v>2924.51</v>
      </c>
      <c r="R5">
        <v>115.47</v>
      </c>
      <c r="S5">
        <v>60.56</v>
      </c>
      <c r="T5">
        <v>27430.61</v>
      </c>
      <c r="U5">
        <v>0.52</v>
      </c>
      <c r="V5">
        <v>0.91</v>
      </c>
      <c r="W5">
        <v>0.27</v>
      </c>
      <c r="X5">
        <v>1.69</v>
      </c>
      <c r="Y5">
        <v>1</v>
      </c>
      <c r="Z5">
        <v>10</v>
      </c>
    </row>
    <row r="6" spans="1:26" x14ac:dyDescent="0.3">
      <c r="A6">
        <v>4</v>
      </c>
      <c r="B6">
        <v>55</v>
      </c>
      <c r="C6" t="s">
        <v>26</v>
      </c>
      <c r="D6">
        <v>4.4958999999999998</v>
      </c>
      <c r="E6">
        <v>22.24</v>
      </c>
      <c r="F6">
        <v>18.84</v>
      </c>
      <c r="G6">
        <v>20.56</v>
      </c>
      <c r="H6">
        <v>0.3</v>
      </c>
      <c r="I6">
        <v>55</v>
      </c>
      <c r="J6">
        <v>117.34</v>
      </c>
      <c r="K6">
        <v>43.4</v>
      </c>
      <c r="L6">
        <v>2</v>
      </c>
      <c r="M6">
        <v>12</v>
      </c>
      <c r="N6">
        <v>16.940000000000001</v>
      </c>
      <c r="O6">
        <v>14705.49</v>
      </c>
      <c r="P6">
        <v>142.91</v>
      </c>
      <c r="Q6">
        <v>2924.67</v>
      </c>
      <c r="R6">
        <v>109.78</v>
      </c>
      <c r="S6">
        <v>60.56</v>
      </c>
      <c r="T6">
        <v>24618.63</v>
      </c>
      <c r="U6">
        <v>0.55000000000000004</v>
      </c>
      <c r="V6">
        <v>0.91</v>
      </c>
      <c r="W6">
        <v>0.31</v>
      </c>
      <c r="X6">
        <v>1.57</v>
      </c>
      <c r="Y6">
        <v>1</v>
      </c>
      <c r="Z6">
        <v>10</v>
      </c>
    </row>
    <row r="7" spans="1:26" x14ac:dyDescent="0.3">
      <c r="A7">
        <v>5</v>
      </c>
      <c r="B7">
        <v>55</v>
      </c>
      <c r="C7" t="s">
        <v>26</v>
      </c>
      <c r="D7">
        <v>4.4875999999999996</v>
      </c>
      <c r="E7">
        <v>22.28</v>
      </c>
      <c r="F7">
        <v>18.89</v>
      </c>
      <c r="G7">
        <v>20.6</v>
      </c>
      <c r="H7">
        <v>0.34</v>
      </c>
      <c r="I7">
        <v>55</v>
      </c>
      <c r="J7">
        <v>117.66</v>
      </c>
      <c r="K7">
        <v>43.4</v>
      </c>
      <c r="L7">
        <v>2.25</v>
      </c>
      <c r="M7">
        <v>0</v>
      </c>
      <c r="N7">
        <v>17.010000000000002</v>
      </c>
      <c r="O7">
        <v>14745.39</v>
      </c>
      <c r="P7">
        <v>143.02000000000001</v>
      </c>
      <c r="Q7">
        <v>2924.62</v>
      </c>
      <c r="R7">
        <v>110.49</v>
      </c>
      <c r="S7">
        <v>60.56</v>
      </c>
      <c r="T7">
        <v>24974.639999999999</v>
      </c>
      <c r="U7">
        <v>0.55000000000000004</v>
      </c>
      <c r="V7">
        <v>0.91</v>
      </c>
      <c r="W7">
        <v>0.33</v>
      </c>
      <c r="X7">
        <v>1.61</v>
      </c>
      <c r="Y7">
        <v>1</v>
      </c>
      <c r="Z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40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2.7631999999999999</v>
      </c>
      <c r="E2">
        <v>36.19</v>
      </c>
      <c r="F2">
        <v>24.38</v>
      </c>
      <c r="G2">
        <v>6.12</v>
      </c>
      <c r="H2">
        <v>0.09</v>
      </c>
      <c r="I2">
        <v>239</v>
      </c>
      <c r="J2">
        <v>194.77</v>
      </c>
      <c r="K2">
        <v>54.38</v>
      </c>
      <c r="L2">
        <v>1</v>
      </c>
      <c r="M2">
        <v>237</v>
      </c>
      <c r="N2">
        <v>39.4</v>
      </c>
      <c r="O2">
        <v>24256.19</v>
      </c>
      <c r="P2">
        <v>328.96</v>
      </c>
      <c r="Q2">
        <v>2925.99</v>
      </c>
      <c r="R2">
        <v>292.81</v>
      </c>
      <c r="S2">
        <v>60.56</v>
      </c>
      <c r="T2">
        <v>115215.1</v>
      </c>
      <c r="U2">
        <v>0.21</v>
      </c>
      <c r="V2">
        <v>0.71</v>
      </c>
      <c r="W2">
        <v>0.54</v>
      </c>
      <c r="X2">
        <v>7.09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3.1669999999999998</v>
      </c>
      <c r="E3">
        <v>31.58</v>
      </c>
      <c r="F3">
        <v>22.33</v>
      </c>
      <c r="G3">
        <v>7.74</v>
      </c>
      <c r="H3">
        <v>0.11</v>
      </c>
      <c r="I3">
        <v>173</v>
      </c>
      <c r="J3">
        <v>195.16</v>
      </c>
      <c r="K3">
        <v>54.38</v>
      </c>
      <c r="L3">
        <v>1.25</v>
      </c>
      <c r="M3">
        <v>171</v>
      </c>
      <c r="N3">
        <v>39.53</v>
      </c>
      <c r="O3">
        <v>24303.87</v>
      </c>
      <c r="P3">
        <v>297.26</v>
      </c>
      <c r="Q3">
        <v>2925.15</v>
      </c>
      <c r="R3">
        <v>225.3</v>
      </c>
      <c r="S3">
        <v>60.56</v>
      </c>
      <c r="T3">
        <v>81790.11</v>
      </c>
      <c r="U3">
        <v>0.27</v>
      </c>
      <c r="V3">
        <v>0.77</v>
      </c>
      <c r="W3">
        <v>0.45</v>
      </c>
      <c r="X3">
        <v>5.05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3.4525000000000001</v>
      </c>
      <c r="E4">
        <v>28.96</v>
      </c>
      <c r="F4">
        <v>21.2</v>
      </c>
      <c r="G4">
        <v>9.42</v>
      </c>
      <c r="H4">
        <v>0.14000000000000001</v>
      </c>
      <c r="I4">
        <v>135</v>
      </c>
      <c r="J4">
        <v>195.55</v>
      </c>
      <c r="K4">
        <v>54.38</v>
      </c>
      <c r="L4">
        <v>1.5</v>
      </c>
      <c r="M4">
        <v>133</v>
      </c>
      <c r="N4">
        <v>39.67</v>
      </c>
      <c r="O4">
        <v>24351.61</v>
      </c>
      <c r="P4">
        <v>278.26</v>
      </c>
      <c r="Q4">
        <v>2925.2</v>
      </c>
      <c r="R4">
        <v>188.47</v>
      </c>
      <c r="S4">
        <v>60.56</v>
      </c>
      <c r="T4">
        <v>63563.08</v>
      </c>
      <c r="U4">
        <v>0.32</v>
      </c>
      <c r="V4">
        <v>0.81</v>
      </c>
      <c r="W4">
        <v>0.38</v>
      </c>
      <c r="X4">
        <v>3.92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3.6747000000000001</v>
      </c>
      <c r="E5">
        <v>27.21</v>
      </c>
      <c r="F5">
        <v>20.420000000000002</v>
      </c>
      <c r="G5">
        <v>11.14</v>
      </c>
      <c r="H5">
        <v>0.16</v>
      </c>
      <c r="I5">
        <v>110</v>
      </c>
      <c r="J5">
        <v>195.93</v>
      </c>
      <c r="K5">
        <v>54.38</v>
      </c>
      <c r="L5">
        <v>1.75</v>
      </c>
      <c r="M5">
        <v>108</v>
      </c>
      <c r="N5">
        <v>39.81</v>
      </c>
      <c r="O5">
        <v>24399.39</v>
      </c>
      <c r="P5">
        <v>264.23</v>
      </c>
      <c r="Q5">
        <v>2924.95</v>
      </c>
      <c r="R5">
        <v>163.05000000000001</v>
      </c>
      <c r="S5">
        <v>60.56</v>
      </c>
      <c r="T5">
        <v>50980.3</v>
      </c>
      <c r="U5">
        <v>0.37</v>
      </c>
      <c r="V5">
        <v>0.84</v>
      </c>
      <c r="W5">
        <v>0.34</v>
      </c>
      <c r="X5">
        <v>3.14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3.8372999999999999</v>
      </c>
      <c r="E6">
        <v>26.06</v>
      </c>
      <c r="F6">
        <v>19.93</v>
      </c>
      <c r="G6">
        <v>12.86</v>
      </c>
      <c r="H6">
        <v>0.18</v>
      </c>
      <c r="I6">
        <v>93</v>
      </c>
      <c r="J6">
        <v>196.32</v>
      </c>
      <c r="K6">
        <v>54.38</v>
      </c>
      <c r="L6">
        <v>2</v>
      </c>
      <c r="M6">
        <v>91</v>
      </c>
      <c r="N6">
        <v>39.950000000000003</v>
      </c>
      <c r="O6">
        <v>24447.22</v>
      </c>
      <c r="P6">
        <v>254.14</v>
      </c>
      <c r="Q6">
        <v>2924.82</v>
      </c>
      <c r="R6">
        <v>146.97</v>
      </c>
      <c r="S6">
        <v>60.56</v>
      </c>
      <c r="T6">
        <v>43027</v>
      </c>
      <c r="U6">
        <v>0.41</v>
      </c>
      <c r="V6">
        <v>0.86</v>
      </c>
      <c r="W6">
        <v>0.31</v>
      </c>
      <c r="X6">
        <v>2.65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3.9864999999999999</v>
      </c>
      <c r="E7">
        <v>25.08</v>
      </c>
      <c r="F7">
        <v>19.5</v>
      </c>
      <c r="G7">
        <v>14.81</v>
      </c>
      <c r="H7">
        <v>0.2</v>
      </c>
      <c r="I7">
        <v>79</v>
      </c>
      <c r="J7">
        <v>196.71</v>
      </c>
      <c r="K7">
        <v>54.38</v>
      </c>
      <c r="L7">
        <v>2.25</v>
      </c>
      <c r="M7">
        <v>77</v>
      </c>
      <c r="N7">
        <v>40.08</v>
      </c>
      <c r="O7">
        <v>24495.09</v>
      </c>
      <c r="P7">
        <v>244.44</v>
      </c>
      <c r="Q7">
        <v>2924.73</v>
      </c>
      <c r="R7">
        <v>132.86000000000001</v>
      </c>
      <c r="S7">
        <v>60.56</v>
      </c>
      <c r="T7">
        <v>36040.94</v>
      </c>
      <c r="U7">
        <v>0.46</v>
      </c>
      <c r="V7">
        <v>0.88</v>
      </c>
      <c r="W7">
        <v>0.28999999999999998</v>
      </c>
      <c r="X7">
        <v>2.2200000000000002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4.0994999999999999</v>
      </c>
      <c r="E8">
        <v>24.39</v>
      </c>
      <c r="F8">
        <v>19.190000000000001</v>
      </c>
      <c r="G8">
        <v>16.690000000000001</v>
      </c>
      <c r="H8">
        <v>0.23</v>
      </c>
      <c r="I8">
        <v>69</v>
      </c>
      <c r="J8">
        <v>197.1</v>
      </c>
      <c r="K8">
        <v>54.38</v>
      </c>
      <c r="L8">
        <v>2.5</v>
      </c>
      <c r="M8">
        <v>67</v>
      </c>
      <c r="N8">
        <v>40.22</v>
      </c>
      <c r="O8">
        <v>24543.01</v>
      </c>
      <c r="P8">
        <v>236.66</v>
      </c>
      <c r="Q8">
        <v>2924.9</v>
      </c>
      <c r="R8">
        <v>122.97</v>
      </c>
      <c r="S8">
        <v>60.56</v>
      </c>
      <c r="T8">
        <v>31144.04</v>
      </c>
      <c r="U8">
        <v>0.49</v>
      </c>
      <c r="V8">
        <v>0.9</v>
      </c>
      <c r="W8">
        <v>0.27</v>
      </c>
      <c r="X8">
        <v>1.91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4.1963999999999997</v>
      </c>
      <c r="E9">
        <v>23.83</v>
      </c>
      <c r="F9">
        <v>18.940000000000001</v>
      </c>
      <c r="G9">
        <v>18.63</v>
      </c>
      <c r="H9">
        <v>0.25</v>
      </c>
      <c r="I9">
        <v>61</v>
      </c>
      <c r="J9">
        <v>197.49</v>
      </c>
      <c r="K9">
        <v>54.38</v>
      </c>
      <c r="L9">
        <v>2.75</v>
      </c>
      <c r="M9">
        <v>59</v>
      </c>
      <c r="N9">
        <v>40.36</v>
      </c>
      <c r="O9">
        <v>24590.98</v>
      </c>
      <c r="P9">
        <v>229.64</v>
      </c>
      <c r="Q9">
        <v>2924.77</v>
      </c>
      <c r="R9">
        <v>114.48</v>
      </c>
      <c r="S9">
        <v>60.56</v>
      </c>
      <c r="T9">
        <v>26939.51</v>
      </c>
      <c r="U9">
        <v>0.53</v>
      </c>
      <c r="V9">
        <v>0.91</v>
      </c>
      <c r="W9">
        <v>0.26</v>
      </c>
      <c r="X9">
        <v>1.66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4.3164999999999996</v>
      </c>
      <c r="E10">
        <v>23.17</v>
      </c>
      <c r="F10">
        <v>18.55</v>
      </c>
      <c r="G10">
        <v>20.61</v>
      </c>
      <c r="H10">
        <v>0.27</v>
      </c>
      <c r="I10">
        <v>54</v>
      </c>
      <c r="J10">
        <v>197.88</v>
      </c>
      <c r="K10">
        <v>54.38</v>
      </c>
      <c r="L10">
        <v>3</v>
      </c>
      <c r="M10">
        <v>52</v>
      </c>
      <c r="N10">
        <v>40.5</v>
      </c>
      <c r="O10">
        <v>24639</v>
      </c>
      <c r="P10">
        <v>219.87</v>
      </c>
      <c r="Q10">
        <v>2924.61</v>
      </c>
      <c r="R10">
        <v>101.67</v>
      </c>
      <c r="S10">
        <v>60.56</v>
      </c>
      <c r="T10">
        <v>20570.169999999998</v>
      </c>
      <c r="U10">
        <v>0.6</v>
      </c>
      <c r="V10">
        <v>0.93</v>
      </c>
      <c r="W10">
        <v>0.24</v>
      </c>
      <c r="X10">
        <v>1.27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4.2887000000000004</v>
      </c>
      <c r="E11">
        <v>23.32</v>
      </c>
      <c r="F11">
        <v>18.86</v>
      </c>
      <c r="G11">
        <v>22.63</v>
      </c>
      <c r="H11">
        <v>0.28999999999999998</v>
      </c>
      <c r="I11">
        <v>50</v>
      </c>
      <c r="J11">
        <v>198.27</v>
      </c>
      <c r="K11">
        <v>54.38</v>
      </c>
      <c r="L11">
        <v>3.25</v>
      </c>
      <c r="M11">
        <v>48</v>
      </c>
      <c r="N11">
        <v>40.64</v>
      </c>
      <c r="O11">
        <v>24687.06</v>
      </c>
      <c r="P11">
        <v>221.1</v>
      </c>
      <c r="Q11">
        <v>2924.72</v>
      </c>
      <c r="R11">
        <v>112.62</v>
      </c>
      <c r="S11">
        <v>60.56</v>
      </c>
      <c r="T11">
        <v>26065.89</v>
      </c>
      <c r="U11">
        <v>0.54</v>
      </c>
      <c r="V11">
        <v>0.91</v>
      </c>
      <c r="W11">
        <v>0.24</v>
      </c>
      <c r="X11">
        <v>1.58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4.3756000000000004</v>
      </c>
      <c r="E12">
        <v>22.85</v>
      </c>
      <c r="F12">
        <v>18.59</v>
      </c>
      <c r="G12">
        <v>24.78</v>
      </c>
      <c r="H12">
        <v>0.31</v>
      </c>
      <c r="I12">
        <v>45</v>
      </c>
      <c r="J12">
        <v>198.66</v>
      </c>
      <c r="K12">
        <v>54.38</v>
      </c>
      <c r="L12">
        <v>3.5</v>
      </c>
      <c r="M12">
        <v>43</v>
      </c>
      <c r="N12">
        <v>40.78</v>
      </c>
      <c r="O12">
        <v>24735.17</v>
      </c>
      <c r="P12">
        <v>213.14</v>
      </c>
      <c r="Q12">
        <v>2924.54</v>
      </c>
      <c r="R12">
        <v>103.42</v>
      </c>
      <c r="S12">
        <v>60.56</v>
      </c>
      <c r="T12">
        <v>21490.06</v>
      </c>
      <c r="U12">
        <v>0.59</v>
      </c>
      <c r="V12">
        <v>0.93</v>
      </c>
      <c r="W12">
        <v>0.24</v>
      </c>
      <c r="X12">
        <v>1.31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4.4332000000000003</v>
      </c>
      <c r="E13">
        <v>22.56</v>
      </c>
      <c r="F13">
        <v>18.45</v>
      </c>
      <c r="G13">
        <v>26.99</v>
      </c>
      <c r="H13">
        <v>0.33</v>
      </c>
      <c r="I13">
        <v>41</v>
      </c>
      <c r="J13">
        <v>199.05</v>
      </c>
      <c r="K13">
        <v>54.38</v>
      </c>
      <c r="L13">
        <v>3.75</v>
      </c>
      <c r="M13">
        <v>39</v>
      </c>
      <c r="N13">
        <v>40.92</v>
      </c>
      <c r="O13">
        <v>24783.33</v>
      </c>
      <c r="P13">
        <v>207.17</v>
      </c>
      <c r="Q13">
        <v>2924.45</v>
      </c>
      <c r="R13">
        <v>98.79</v>
      </c>
      <c r="S13">
        <v>60.56</v>
      </c>
      <c r="T13">
        <v>19194.259999999998</v>
      </c>
      <c r="U13">
        <v>0.61</v>
      </c>
      <c r="V13">
        <v>0.93</v>
      </c>
      <c r="W13">
        <v>0.23</v>
      </c>
      <c r="X13">
        <v>1.17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4.4922000000000004</v>
      </c>
      <c r="E14">
        <v>22.26</v>
      </c>
      <c r="F14">
        <v>18.309999999999999</v>
      </c>
      <c r="G14">
        <v>29.68</v>
      </c>
      <c r="H14">
        <v>0.36</v>
      </c>
      <c r="I14">
        <v>37</v>
      </c>
      <c r="J14">
        <v>199.44</v>
      </c>
      <c r="K14">
        <v>54.38</v>
      </c>
      <c r="L14">
        <v>4</v>
      </c>
      <c r="M14">
        <v>35</v>
      </c>
      <c r="N14">
        <v>41.06</v>
      </c>
      <c r="O14">
        <v>24831.54</v>
      </c>
      <c r="P14">
        <v>200.46</v>
      </c>
      <c r="Q14">
        <v>2924.4</v>
      </c>
      <c r="R14">
        <v>94.13</v>
      </c>
      <c r="S14">
        <v>60.56</v>
      </c>
      <c r="T14">
        <v>16885.21</v>
      </c>
      <c r="U14">
        <v>0.64</v>
      </c>
      <c r="V14">
        <v>0.94</v>
      </c>
      <c r="W14">
        <v>0.22</v>
      </c>
      <c r="X14">
        <v>1.03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4.5347999999999997</v>
      </c>
      <c r="E15">
        <v>22.05</v>
      </c>
      <c r="F15">
        <v>18.21</v>
      </c>
      <c r="G15">
        <v>32.14</v>
      </c>
      <c r="H15">
        <v>0.38</v>
      </c>
      <c r="I15">
        <v>34</v>
      </c>
      <c r="J15">
        <v>199.83</v>
      </c>
      <c r="K15">
        <v>54.38</v>
      </c>
      <c r="L15">
        <v>4.25</v>
      </c>
      <c r="M15">
        <v>32</v>
      </c>
      <c r="N15">
        <v>41.2</v>
      </c>
      <c r="O15">
        <v>24879.79</v>
      </c>
      <c r="P15">
        <v>195.07</v>
      </c>
      <c r="Q15">
        <v>2924.52</v>
      </c>
      <c r="R15">
        <v>91</v>
      </c>
      <c r="S15">
        <v>60.56</v>
      </c>
      <c r="T15">
        <v>15337.08</v>
      </c>
      <c r="U15">
        <v>0.67</v>
      </c>
      <c r="V15">
        <v>0.94</v>
      </c>
      <c r="W15">
        <v>0.22</v>
      </c>
      <c r="X15">
        <v>0.93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4.5595999999999997</v>
      </c>
      <c r="E16">
        <v>21.93</v>
      </c>
      <c r="F16">
        <v>18.170000000000002</v>
      </c>
      <c r="G16">
        <v>34.07</v>
      </c>
      <c r="H16">
        <v>0.4</v>
      </c>
      <c r="I16">
        <v>32</v>
      </c>
      <c r="J16">
        <v>200.22</v>
      </c>
      <c r="K16">
        <v>54.38</v>
      </c>
      <c r="L16">
        <v>4.5</v>
      </c>
      <c r="M16">
        <v>20</v>
      </c>
      <c r="N16">
        <v>41.35</v>
      </c>
      <c r="O16">
        <v>24928.09</v>
      </c>
      <c r="P16">
        <v>189.84</v>
      </c>
      <c r="Q16">
        <v>2924.52</v>
      </c>
      <c r="R16">
        <v>89.28</v>
      </c>
      <c r="S16">
        <v>60.56</v>
      </c>
      <c r="T16">
        <v>14483.87</v>
      </c>
      <c r="U16">
        <v>0.68</v>
      </c>
      <c r="V16">
        <v>0.95</v>
      </c>
      <c r="W16">
        <v>0.23</v>
      </c>
      <c r="X16">
        <v>0.89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4.5641999999999996</v>
      </c>
      <c r="E17">
        <v>21.91</v>
      </c>
      <c r="F17">
        <v>18.190000000000001</v>
      </c>
      <c r="G17">
        <v>35.200000000000003</v>
      </c>
      <c r="H17">
        <v>0.42</v>
      </c>
      <c r="I17">
        <v>31</v>
      </c>
      <c r="J17">
        <v>200.61</v>
      </c>
      <c r="K17">
        <v>54.38</v>
      </c>
      <c r="L17">
        <v>4.75</v>
      </c>
      <c r="M17">
        <v>4</v>
      </c>
      <c r="N17">
        <v>41.49</v>
      </c>
      <c r="O17">
        <v>24976.45</v>
      </c>
      <c r="P17">
        <v>187.8</v>
      </c>
      <c r="Q17">
        <v>2924.53</v>
      </c>
      <c r="R17">
        <v>89.42</v>
      </c>
      <c r="S17">
        <v>60.56</v>
      </c>
      <c r="T17">
        <v>14561.95</v>
      </c>
      <c r="U17">
        <v>0.68</v>
      </c>
      <c r="V17">
        <v>0.95</v>
      </c>
      <c r="W17">
        <v>0.24</v>
      </c>
      <c r="X17">
        <v>0.91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4.5629</v>
      </c>
      <c r="E18">
        <v>21.92</v>
      </c>
      <c r="F18">
        <v>18.190000000000001</v>
      </c>
      <c r="G18">
        <v>35.21</v>
      </c>
      <c r="H18">
        <v>0.44</v>
      </c>
      <c r="I18">
        <v>31</v>
      </c>
      <c r="J18">
        <v>201.01</v>
      </c>
      <c r="K18">
        <v>54.38</v>
      </c>
      <c r="L18">
        <v>5</v>
      </c>
      <c r="M18">
        <v>0</v>
      </c>
      <c r="N18">
        <v>41.63</v>
      </c>
      <c r="O18">
        <v>25024.84</v>
      </c>
      <c r="P18">
        <v>188.02</v>
      </c>
      <c r="Q18">
        <v>2924.52</v>
      </c>
      <c r="R18">
        <v>89.41</v>
      </c>
      <c r="S18">
        <v>60.56</v>
      </c>
      <c r="T18">
        <v>14555.14</v>
      </c>
      <c r="U18">
        <v>0.68</v>
      </c>
      <c r="V18">
        <v>0.95</v>
      </c>
      <c r="W18">
        <v>0.25</v>
      </c>
      <c r="X18">
        <v>0.92</v>
      </c>
      <c r="Y18">
        <v>1</v>
      </c>
      <c r="Z18">
        <v>10</v>
      </c>
    </row>
    <row r="19" spans="1:26" x14ac:dyDescent="0.3">
      <c r="A19">
        <v>0</v>
      </c>
      <c r="B19">
        <v>140</v>
      </c>
      <c r="C19" t="s">
        <v>26</v>
      </c>
      <c r="D19">
        <v>2.0617999999999999</v>
      </c>
      <c r="E19">
        <v>48.5</v>
      </c>
      <c r="F19">
        <v>27.69</v>
      </c>
      <c r="G19">
        <v>4.84</v>
      </c>
      <c r="H19">
        <v>0.06</v>
      </c>
      <c r="I19">
        <v>343</v>
      </c>
      <c r="J19">
        <v>274.08999999999997</v>
      </c>
      <c r="K19">
        <v>60.56</v>
      </c>
      <c r="L19">
        <v>1</v>
      </c>
      <c r="M19">
        <v>341</v>
      </c>
      <c r="N19">
        <v>72.53</v>
      </c>
      <c r="O19">
        <v>34038.11</v>
      </c>
      <c r="P19">
        <v>471.54</v>
      </c>
      <c r="Q19">
        <v>2926.22</v>
      </c>
      <c r="R19">
        <v>401.61</v>
      </c>
      <c r="S19">
        <v>60.56</v>
      </c>
      <c r="T19">
        <v>169093.37</v>
      </c>
      <c r="U19">
        <v>0.15</v>
      </c>
      <c r="V19">
        <v>0.62</v>
      </c>
      <c r="W19">
        <v>0.71</v>
      </c>
      <c r="X19">
        <v>10.4</v>
      </c>
      <c r="Y19">
        <v>1</v>
      </c>
      <c r="Z19">
        <v>10</v>
      </c>
    </row>
    <row r="20" spans="1:26" x14ac:dyDescent="0.3">
      <c r="A20">
        <v>1</v>
      </c>
      <c r="B20">
        <v>140</v>
      </c>
      <c r="C20" t="s">
        <v>26</v>
      </c>
      <c r="D20">
        <v>2.5104000000000002</v>
      </c>
      <c r="E20">
        <v>39.83</v>
      </c>
      <c r="F20">
        <v>24.4</v>
      </c>
      <c r="G20">
        <v>6.1</v>
      </c>
      <c r="H20">
        <v>0.08</v>
      </c>
      <c r="I20">
        <v>240</v>
      </c>
      <c r="J20">
        <v>274.57</v>
      </c>
      <c r="K20">
        <v>60.56</v>
      </c>
      <c r="L20">
        <v>1.25</v>
      </c>
      <c r="M20">
        <v>238</v>
      </c>
      <c r="N20">
        <v>72.760000000000005</v>
      </c>
      <c r="O20">
        <v>34097.72</v>
      </c>
      <c r="P20">
        <v>412.47</v>
      </c>
      <c r="Q20">
        <v>2925.61</v>
      </c>
      <c r="R20">
        <v>293.48</v>
      </c>
      <c r="S20">
        <v>60.56</v>
      </c>
      <c r="T20">
        <v>115542.87</v>
      </c>
      <c r="U20">
        <v>0.21</v>
      </c>
      <c r="V20">
        <v>0.71</v>
      </c>
      <c r="W20">
        <v>0.55000000000000004</v>
      </c>
      <c r="X20">
        <v>7.12</v>
      </c>
      <c r="Y20">
        <v>1</v>
      </c>
      <c r="Z20">
        <v>10</v>
      </c>
    </row>
    <row r="21" spans="1:26" x14ac:dyDescent="0.3">
      <c r="A21">
        <v>2</v>
      </c>
      <c r="B21">
        <v>140</v>
      </c>
      <c r="C21" t="s">
        <v>26</v>
      </c>
      <c r="D21">
        <v>2.8435999999999999</v>
      </c>
      <c r="E21">
        <v>35.17</v>
      </c>
      <c r="F21">
        <v>22.66</v>
      </c>
      <c r="G21">
        <v>7.39</v>
      </c>
      <c r="H21">
        <v>0.1</v>
      </c>
      <c r="I21">
        <v>184</v>
      </c>
      <c r="J21">
        <v>275.05</v>
      </c>
      <c r="K21">
        <v>60.56</v>
      </c>
      <c r="L21">
        <v>1.5</v>
      </c>
      <c r="M21">
        <v>182</v>
      </c>
      <c r="N21">
        <v>73</v>
      </c>
      <c r="O21">
        <v>34157.42</v>
      </c>
      <c r="P21">
        <v>380.21</v>
      </c>
      <c r="Q21">
        <v>2924.99</v>
      </c>
      <c r="R21">
        <v>236.34</v>
      </c>
      <c r="S21">
        <v>60.56</v>
      </c>
      <c r="T21">
        <v>87252.55</v>
      </c>
      <c r="U21">
        <v>0.26</v>
      </c>
      <c r="V21">
        <v>0.76</v>
      </c>
      <c r="W21">
        <v>0.46</v>
      </c>
      <c r="X21">
        <v>5.38</v>
      </c>
      <c r="Y21">
        <v>1</v>
      </c>
      <c r="Z21">
        <v>10</v>
      </c>
    </row>
    <row r="22" spans="1:26" x14ac:dyDescent="0.3">
      <c r="A22">
        <v>3</v>
      </c>
      <c r="B22">
        <v>140</v>
      </c>
      <c r="C22" t="s">
        <v>26</v>
      </c>
      <c r="D22">
        <v>3.0985</v>
      </c>
      <c r="E22">
        <v>32.270000000000003</v>
      </c>
      <c r="F22">
        <v>21.59</v>
      </c>
      <c r="G22">
        <v>8.69</v>
      </c>
      <c r="H22">
        <v>0.11</v>
      </c>
      <c r="I22">
        <v>149</v>
      </c>
      <c r="J22">
        <v>275.54000000000002</v>
      </c>
      <c r="K22">
        <v>60.56</v>
      </c>
      <c r="L22">
        <v>1.75</v>
      </c>
      <c r="M22">
        <v>147</v>
      </c>
      <c r="N22">
        <v>73.23</v>
      </c>
      <c r="O22">
        <v>34217.22</v>
      </c>
      <c r="P22">
        <v>359.61</v>
      </c>
      <c r="Q22">
        <v>2924.9</v>
      </c>
      <c r="R22">
        <v>201.6</v>
      </c>
      <c r="S22">
        <v>60.56</v>
      </c>
      <c r="T22">
        <v>70061.25</v>
      </c>
      <c r="U22">
        <v>0.3</v>
      </c>
      <c r="V22">
        <v>0.8</v>
      </c>
      <c r="W22">
        <v>0.4</v>
      </c>
      <c r="X22">
        <v>4.3099999999999996</v>
      </c>
      <c r="Y22">
        <v>1</v>
      </c>
      <c r="Z22">
        <v>10</v>
      </c>
    </row>
    <row r="23" spans="1:26" x14ac:dyDescent="0.3">
      <c r="A23">
        <v>4</v>
      </c>
      <c r="B23">
        <v>140</v>
      </c>
      <c r="C23" t="s">
        <v>26</v>
      </c>
      <c r="D23">
        <v>3.2905000000000002</v>
      </c>
      <c r="E23">
        <v>30.39</v>
      </c>
      <c r="F23">
        <v>20.91</v>
      </c>
      <c r="G23">
        <v>9.9600000000000009</v>
      </c>
      <c r="H23">
        <v>0.13</v>
      </c>
      <c r="I23">
        <v>126</v>
      </c>
      <c r="J23">
        <v>276.02</v>
      </c>
      <c r="K23">
        <v>60.56</v>
      </c>
      <c r="L23">
        <v>2</v>
      </c>
      <c r="M23">
        <v>124</v>
      </c>
      <c r="N23">
        <v>73.47</v>
      </c>
      <c r="O23">
        <v>34277.1</v>
      </c>
      <c r="P23">
        <v>345.87</v>
      </c>
      <c r="Q23">
        <v>2924.72</v>
      </c>
      <c r="R23">
        <v>179.11</v>
      </c>
      <c r="S23">
        <v>60.56</v>
      </c>
      <c r="T23">
        <v>58930.69</v>
      </c>
      <c r="U23">
        <v>0.34</v>
      </c>
      <c r="V23">
        <v>0.82</v>
      </c>
      <c r="W23">
        <v>0.37</v>
      </c>
      <c r="X23">
        <v>3.63</v>
      </c>
      <c r="Y23">
        <v>1</v>
      </c>
      <c r="Z23">
        <v>10</v>
      </c>
    </row>
    <row r="24" spans="1:26" x14ac:dyDescent="0.3">
      <c r="A24">
        <v>5</v>
      </c>
      <c r="B24">
        <v>140</v>
      </c>
      <c r="C24" t="s">
        <v>26</v>
      </c>
      <c r="D24">
        <v>3.4598</v>
      </c>
      <c r="E24">
        <v>28.9</v>
      </c>
      <c r="F24">
        <v>20.36</v>
      </c>
      <c r="G24">
        <v>11.31</v>
      </c>
      <c r="H24">
        <v>0.14000000000000001</v>
      </c>
      <c r="I24">
        <v>108</v>
      </c>
      <c r="J24">
        <v>276.51</v>
      </c>
      <c r="K24">
        <v>60.56</v>
      </c>
      <c r="L24">
        <v>2.25</v>
      </c>
      <c r="M24">
        <v>106</v>
      </c>
      <c r="N24">
        <v>73.709999999999994</v>
      </c>
      <c r="O24">
        <v>34337.08</v>
      </c>
      <c r="P24">
        <v>334.29</v>
      </c>
      <c r="Q24">
        <v>2924.69</v>
      </c>
      <c r="R24">
        <v>161.29</v>
      </c>
      <c r="S24">
        <v>60.56</v>
      </c>
      <c r="T24">
        <v>50112.06</v>
      </c>
      <c r="U24">
        <v>0.38</v>
      </c>
      <c r="V24">
        <v>0.85</v>
      </c>
      <c r="W24">
        <v>0.34</v>
      </c>
      <c r="X24">
        <v>3.08</v>
      </c>
      <c r="Y24">
        <v>1</v>
      </c>
      <c r="Z24">
        <v>10</v>
      </c>
    </row>
    <row r="25" spans="1:26" x14ac:dyDescent="0.3">
      <c r="A25">
        <v>6</v>
      </c>
      <c r="B25">
        <v>140</v>
      </c>
      <c r="C25" t="s">
        <v>26</v>
      </c>
      <c r="D25">
        <v>3.5935000000000001</v>
      </c>
      <c r="E25">
        <v>27.83</v>
      </c>
      <c r="F25">
        <v>19.97</v>
      </c>
      <c r="G25">
        <v>12.61</v>
      </c>
      <c r="H25">
        <v>0.16</v>
      </c>
      <c r="I25">
        <v>95</v>
      </c>
      <c r="J25">
        <v>277</v>
      </c>
      <c r="K25">
        <v>60.56</v>
      </c>
      <c r="L25">
        <v>2.5</v>
      </c>
      <c r="M25">
        <v>93</v>
      </c>
      <c r="N25">
        <v>73.94</v>
      </c>
      <c r="O25">
        <v>34397.15</v>
      </c>
      <c r="P25">
        <v>325.42</v>
      </c>
      <c r="Q25">
        <v>2924.64</v>
      </c>
      <c r="R25">
        <v>148.25</v>
      </c>
      <c r="S25">
        <v>60.56</v>
      </c>
      <c r="T25">
        <v>43652.65</v>
      </c>
      <c r="U25">
        <v>0.41</v>
      </c>
      <c r="V25">
        <v>0.86</v>
      </c>
      <c r="W25">
        <v>0.31</v>
      </c>
      <c r="X25">
        <v>2.69</v>
      </c>
      <c r="Y25">
        <v>1</v>
      </c>
      <c r="Z25">
        <v>10</v>
      </c>
    </row>
    <row r="26" spans="1:26" x14ac:dyDescent="0.3">
      <c r="A26">
        <v>7</v>
      </c>
      <c r="B26">
        <v>140</v>
      </c>
      <c r="C26" t="s">
        <v>26</v>
      </c>
      <c r="D26">
        <v>3.7109999999999999</v>
      </c>
      <c r="E26">
        <v>26.95</v>
      </c>
      <c r="F26">
        <v>19.66</v>
      </c>
      <c r="G26">
        <v>14.04</v>
      </c>
      <c r="H26">
        <v>0.18</v>
      </c>
      <c r="I26">
        <v>84</v>
      </c>
      <c r="J26">
        <v>277.48</v>
      </c>
      <c r="K26">
        <v>60.56</v>
      </c>
      <c r="L26">
        <v>2.75</v>
      </c>
      <c r="M26">
        <v>82</v>
      </c>
      <c r="N26">
        <v>74.180000000000007</v>
      </c>
      <c r="O26">
        <v>34457.31</v>
      </c>
      <c r="P26">
        <v>317.83999999999997</v>
      </c>
      <c r="Q26">
        <v>2924.83</v>
      </c>
      <c r="R26">
        <v>138.1</v>
      </c>
      <c r="S26">
        <v>60.56</v>
      </c>
      <c r="T26">
        <v>38634.76</v>
      </c>
      <c r="U26">
        <v>0.44</v>
      </c>
      <c r="V26">
        <v>0.88</v>
      </c>
      <c r="W26">
        <v>0.3</v>
      </c>
      <c r="X26">
        <v>2.38</v>
      </c>
      <c r="Y26">
        <v>1</v>
      </c>
      <c r="Z26">
        <v>10</v>
      </c>
    </row>
    <row r="27" spans="1:26" x14ac:dyDescent="0.3">
      <c r="A27">
        <v>8</v>
      </c>
      <c r="B27">
        <v>140</v>
      </c>
      <c r="C27" t="s">
        <v>26</v>
      </c>
      <c r="D27">
        <v>3.8048999999999999</v>
      </c>
      <c r="E27">
        <v>26.28</v>
      </c>
      <c r="F27">
        <v>19.41</v>
      </c>
      <c r="G27">
        <v>15.32</v>
      </c>
      <c r="H27">
        <v>0.19</v>
      </c>
      <c r="I27">
        <v>76</v>
      </c>
      <c r="J27">
        <v>277.97000000000003</v>
      </c>
      <c r="K27">
        <v>60.56</v>
      </c>
      <c r="L27">
        <v>3</v>
      </c>
      <c r="M27">
        <v>74</v>
      </c>
      <c r="N27">
        <v>74.42</v>
      </c>
      <c r="O27">
        <v>34517.57</v>
      </c>
      <c r="P27">
        <v>311.52</v>
      </c>
      <c r="Q27">
        <v>2924.72</v>
      </c>
      <c r="R27">
        <v>129.88</v>
      </c>
      <c r="S27">
        <v>60.56</v>
      </c>
      <c r="T27">
        <v>34566.78</v>
      </c>
      <c r="U27">
        <v>0.47</v>
      </c>
      <c r="V27">
        <v>0.89</v>
      </c>
      <c r="W27">
        <v>0.28999999999999998</v>
      </c>
      <c r="X27">
        <v>2.13</v>
      </c>
      <c r="Y27">
        <v>1</v>
      </c>
      <c r="Z27">
        <v>10</v>
      </c>
    </row>
    <row r="28" spans="1:26" x14ac:dyDescent="0.3">
      <c r="A28">
        <v>9</v>
      </c>
      <c r="B28">
        <v>140</v>
      </c>
      <c r="C28" t="s">
        <v>26</v>
      </c>
      <c r="D28">
        <v>3.8908999999999998</v>
      </c>
      <c r="E28">
        <v>25.7</v>
      </c>
      <c r="F28">
        <v>19.2</v>
      </c>
      <c r="G28">
        <v>16.690000000000001</v>
      </c>
      <c r="H28">
        <v>0.21</v>
      </c>
      <c r="I28">
        <v>69</v>
      </c>
      <c r="J28">
        <v>278.45999999999998</v>
      </c>
      <c r="K28">
        <v>60.56</v>
      </c>
      <c r="L28">
        <v>3.25</v>
      </c>
      <c r="M28">
        <v>67</v>
      </c>
      <c r="N28">
        <v>74.66</v>
      </c>
      <c r="O28">
        <v>34577.919999999998</v>
      </c>
      <c r="P28">
        <v>305.52999999999997</v>
      </c>
      <c r="Q28">
        <v>2924.64</v>
      </c>
      <c r="R28">
        <v>123.02</v>
      </c>
      <c r="S28">
        <v>60.56</v>
      </c>
      <c r="T28">
        <v>31170.09</v>
      </c>
      <c r="U28">
        <v>0.49</v>
      </c>
      <c r="V28">
        <v>0.9</v>
      </c>
      <c r="W28">
        <v>0.27</v>
      </c>
      <c r="X28">
        <v>1.92</v>
      </c>
      <c r="Y28">
        <v>1</v>
      </c>
      <c r="Z28">
        <v>10</v>
      </c>
    </row>
    <row r="29" spans="1:26" x14ac:dyDescent="0.3">
      <c r="A29">
        <v>10</v>
      </c>
      <c r="B29">
        <v>140</v>
      </c>
      <c r="C29" t="s">
        <v>26</v>
      </c>
      <c r="D29">
        <v>3.9693000000000001</v>
      </c>
      <c r="E29">
        <v>25.19</v>
      </c>
      <c r="F29">
        <v>19</v>
      </c>
      <c r="G29">
        <v>18.100000000000001</v>
      </c>
      <c r="H29">
        <v>0.22</v>
      </c>
      <c r="I29">
        <v>63</v>
      </c>
      <c r="J29">
        <v>278.95</v>
      </c>
      <c r="K29">
        <v>60.56</v>
      </c>
      <c r="L29">
        <v>3.5</v>
      </c>
      <c r="M29">
        <v>61</v>
      </c>
      <c r="N29">
        <v>74.900000000000006</v>
      </c>
      <c r="O29">
        <v>34638.36</v>
      </c>
      <c r="P29">
        <v>299.91000000000003</v>
      </c>
      <c r="Q29">
        <v>2924.64</v>
      </c>
      <c r="R29">
        <v>116.63</v>
      </c>
      <c r="S29">
        <v>60.56</v>
      </c>
      <c r="T29">
        <v>28002.71</v>
      </c>
      <c r="U29">
        <v>0.52</v>
      </c>
      <c r="V29">
        <v>0.91</v>
      </c>
      <c r="W29">
        <v>0.26</v>
      </c>
      <c r="X29">
        <v>1.72</v>
      </c>
      <c r="Y29">
        <v>1</v>
      </c>
      <c r="Z29">
        <v>10</v>
      </c>
    </row>
    <row r="30" spans="1:26" x14ac:dyDescent="0.3">
      <c r="A30">
        <v>11</v>
      </c>
      <c r="B30">
        <v>140</v>
      </c>
      <c r="C30" t="s">
        <v>26</v>
      </c>
      <c r="D30">
        <v>4.0385</v>
      </c>
      <c r="E30">
        <v>24.76</v>
      </c>
      <c r="F30">
        <v>18.829999999999998</v>
      </c>
      <c r="G30">
        <v>19.48</v>
      </c>
      <c r="H30">
        <v>0.24</v>
      </c>
      <c r="I30">
        <v>58</v>
      </c>
      <c r="J30">
        <v>279.44</v>
      </c>
      <c r="K30">
        <v>60.56</v>
      </c>
      <c r="L30">
        <v>3.75</v>
      </c>
      <c r="M30">
        <v>56</v>
      </c>
      <c r="N30">
        <v>75.14</v>
      </c>
      <c r="O30">
        <v>34698.9</v>
      </c>
      <c r="P30">
        <v>294.69</v>
      </c>
      <c r="Q30">
        <v>2924.65</v>
      </c>
      <c r="R30">
        <v>110.74</v>
      </c>
      <c r="S30">
        <v>60.56</v>
      </c>
      <c r="T30">
        <v>25084.22</v>
      </c>
      <c r="U30">
        <v>0.55000000000000004</v>
      </c>
      <c r="V30">
        <v>0.91</v>
      </c>
      <c r="W30">
        <v>0.26</v>
      </c>
      <c r="X30">
        <v>1.55</v>
      </c>
      <c r="Y30">
        <v>1</v>
      </c>
      <c r="Z30">
        <v>10</v>
      </c>
    </row>
    <row r="31" spans="1:26" x14ac:dyDescent="0.3">
      <c r="A31">
        <v>12</v>
      </c>
      <c r="B31">
        <v>140</v>
      </c>
      <c r="C31" t="s">
        <v>26</v>
      </c>
      <c r="D31">
        <v>4.1334999999999997</v>
      </c>
      <c r="E31">
        <v>24.19</v>
      </c>
      <c r="F31">
        <v>18.52</v>
      </c>
      <c r="G31">
        <v>20.97</v>
      </c>
      <c r="H31">
        <v>0.25</v>
      </c>
      <c r="I31">
        <v>53</v>
      </c>
      <c r="J31">
        <v>279.94</v>
      </c>
      <c r="K31">
        <v>60.56</v>
      </c>
      <c r="L31">
        <v>4</v>
      </c>
      <c r="M31">
        <v>51</v>
      </c>
      <c r="N31">
        <v>75.38</v>
      </c>
      <c r="O31">
        <v>34759.54</v>
      </c>
      <c r="P31">
        <v>286.81</v>
      </c>
      <c r="Q31">
        <v>2924.49</v>
      </c>
      <c r="R31">
        <v>100.97</v>
      </c>
      <c r="S31">
        <v>60.56</v>
      </c>
      <c r="T31">
        <v>20226.38</v>
      </c>
      <c r="U31">
        <v>0.6</v>
      </c>
      <c r="V31">
        <v>0.93</v>
      </c>
      <c r="W31">
        <v>0.23</v>
      </c>
      <c r="X31">
        <v>1.25</v>
      </c>
      <c r="Y31">
        <v>1</v>
      </c>
      <c r="Z31">
        <v>10</v>
      </c>
    </row>
    <row r="32" spans="1:26" x14ac:dyDescent="0.3">
      <c r="A32">
        <v>13</v>
      </c>
      <c r="B32">
        <v>140</v>
      </c>
      <c r="C32" t="s">
        <v>26</v>
      </c>
      <c r="D32">
        <v>4.0610999999999997</v>
      </c>
      <c r="E32">
        <v>24.62</v>
      </c>
      <c r="F32">
        <v>19.059999999999999</v>
      </c>
      <c r="G32">
        <v>22.42</v>
      </c>
      <c r="H32">
        <v>0.27</v>
      </c>
      <c r="I32">
        <v>51</v>
      </c>
      <c r="J32">
        <v>280.43</v>
      </c>
      <c r="K32">
        <v>60.56</v>
      </c>
      <c r="L32">
        <v>4.25</v>
      </c>
      <c r="M32">
        <v>49</v>
      </c>
      <c r="N32">
        <v>75.62</v>
      </c>
      <c r="O32">
        <v>34820.269999999997</v>
      </c>
      <c r="P32">
        <v>294.44</v>
      </c>
      <c r="Q32">
        <v>2924.57</v>
      </c>
      <c r="R32">
        <v>120.91</v>
      </c>
      <c r="S32">
        <v>60.56</v>
      </c>
      <c r="T32">
        <v>30206.7</v>
      </c>
      <c r="U32">
        <v>0.5</v>
      </c>
      <c r="V32">
        <v>0.9</v>
      </c>
      <c r="W32">
        <v>0.22</v>
      </c>
      <c r="X32">
        <v>1.78</v>
      </c>
      <c r="Y32">
        <v>1</v>
      </c>
      <c r="Z32">
        <v>10</v>
      </c>
    </row>
    <row r="33" spans="1:26" x14ac:dyDescent="0.3">
      <c r="A33">
        <v>14</v>
      </c>
      <c r="B33">
        <v>140</v>
      </c>
      <c r="C33" t="s">
        <v>26</v>
      </c>
      <c r="D33">
        <v>4.1590999999999996</v>
      </c>
      <c r="E33">
        <v>24.04</v>
      </c>
      <c r="F33">
        <v>18.690000000000001</v>
      </c>
      <c r="G33">
        <v>23.86</v>
      </c>
      <c r="H33">
        <v>0.28999999999999998</v>
      </c>
      <c r="I33">
        <v>47</v>
      </c>
      <c r="J33">
        <v>280.92</v>
      </c>
      <c r="K33">
        <v>60.56</v>
      </c>
      <c r="L33">
        <v>4.5</v>
      </c>
      <c r="M33">
        <v>45</v>
      </c>
      <c r="N33">
        <v>75.87</v>
      </c>
      <c r="O33">
        <v>34881.089999999997</v>
      </c>
      <c r="P33">
        <v>285.52</v>
      </c>
      <c r="Q33">
        <v>2924.5</v>
      </c>
      <c r="R33">
        <v>106.95</v>
      </c>
      <c r="S33">
        <v>60.56</v>
      </c>
      <c r="T33">
        <v>23243.71</v>
      </c>
      <c r="U33">
        <v>0.56999999999999995</v>
      </c>
      <c r="V33">
        <v>0.92</v>
      </c>
      <c r="W33">
        <v>0.24</v>
      </c>
      <c r="X33">
        <v>1.41</v>
      </c>
      <c r="Y33">
        <v>1</v>
      </c>
      <c r="Z33">
        <v>10</v>
      </c>
    </row>
    <row r="34" spans="1:26" x14ac:dyDescent="0.3">
      <c r="A34">
        <v>15</v>
      </c>
      <c r="B34">
        <v>140</v>
      </c>
      <c r="C34" t="s">
        <v>26</v>
      </c>
      <c r="D34">
        <v>4.2099000000000002</v>
      </c>
      <c r="E34">
        <v>23.75</v>
      </c>
      <c r="F34">
        <v>18.55</v>
      </c>
      <c r="G34">
        <v>25.3</v>
      </c>
      <c r="H34">
        <v>0.3</v>
      </c>
      <c r="I34">
        <v>44</v>
      </c>
      <c r="J34">
        <v>281.41000000000003</v>
      </c>
      <c r="K34">
        <v>60.56</v>
      </c>
      <c r="L34">
        <v>4.75</v>
      </c>
      <c r="M34">
        <v>42</v>
      </c>
      <c r="N34">
        <v>76.11</v>
      </c>
      <c r="O34">
        <v>34942.019999999997</v>
      </c>
      <c r="P34">
        <v>280.45</v>
      </c>
      <c r="Q34">
        <v>2924.44</v>
      </c>
      <c r="R34">
        <v>102.45</v>
      </c>
      <c r="S34">
        <v>60.56</v>
      </c>
      <c r="T34">
        <v>21007.56</v>
      </c>
      <c r="U34">
        <v>0.59</v>
      </c>
      <c r="V34">
        <v>0.93</v>
      </c>
      <c r="W34">
        <v>0.23</v>
      </c>
      <c r="X34">
        <v>1.28</v>
      </c>
      <c r="Y34">
        <v>1</v>
      </c>
      <c r="Z34">
        <v>10</v>
      </c>
    </row>
    <row r="35" spans="1:26" x14ac:dyDescent="0.3">
      <c r="A35">
        <v>16</v>
      </c>
      <c r="B35">
        <v>140</v>
      </c>
      <c r="C35" t="s">
        <v>26</v>
      </c>
      <c r="D35">
        <v>4.2575000000000003</v>
      </c>
      <c r="E35">
        <v>23.49</v>
      </c>
      <c r="F35">
        <v>18.45</v>
      </c>
      <c r="G35">
        <v>26.99</v>
      </c>
      <c r="H35">
        <v>0.32</v>
      </c>
      <c r="I35">
        <v>41</v>
      </c>
      <c r="J35">
        <v>281.91000000000003</v>
      </c>
      <c r="K35">
        <v>60.56</v>
      </c>
      <c r="L35">
        <v>5</v>
      </c>
      <c r="M35">
        <v>39</v>
      </c>
      <c r="N35">
        <v>76.349999999999994</v>
      </c>
      <c r="O35">
        <v>35003.040000000001</v>
      </c>
      <c r="P35">
        <v>276.45</v>
      </c>
      <c r="Q35">
        <v>2924.69</v>
      </c>
      <c r="R35">
        <v>98.69</v>
      </c>
      <c r="S35">
        <v>60.56</v>
      </c>
      <c r="T35">
        <v>19145.39</v>
      </c>
      <c r="U35">
        <v>0.61</v>
      </c>
      <c r="V35">
        <v>0.93</v>
      </c>
      <c r="W35">
        <v>0.23</v>
      </c>
      <c r="X35">
        <v>1.17</v>
      </c>
      <c r="Y35">
        <v>1</v>
      </c>
      <c r="Z35">
        <v>10</v>
      </c>
    </row>
    <row r="36" spans="1:26" x14ac:dyDescent="0.3">
      <c r="A36">
        <v>17</v>
      </c>
      <c r="B36">
        <v>140</v>
      </c>
      <c r="C36" t="s">
        <v>26</v>
      </c>
      <c r="D36">
        <v>4.2891000000000004</v>
      </c>
      <c r="E36">
        <v>23.32</v>
      </c>
      <c r="F36">
        <v>18.38</v>
      </c>
      <c r="G36">
        <v>28.27</v>
      </c>
      <c r="H36">
        <v>0.33</v>
      </c>
      <c r="I36">
        <v>39</v>
      </c>
      <c r="J36">
        <v>282.39999999999998</v>
      </c>
      <c r="K36">
        <v>60.56</v>
      </c>
      <c r="L36">
        <v>5.25</v>
      </c>
      <c r="M36">
        <v>37</v>
      </c>
      <c r="N36">
        <v>76.599999999999994</v>
      </c>
      <c r="O36">
        <v>35064.15</v>
      </c>
      <c r="P36">
        <v>271.95</v>
      </c>
      <c r="Q36">
        <v>2924.64</v>
      </c>
      <c r="R36">
        <v>96.51</v>
      </c>
      <c r="S36">
        <v>60.56</v>
      </c>
      <c r="T36">
        <v>18063.8</v>
      </c>
      <c r="U36">
        <v>0.63</v>
      </c>
      <c r="V36">
        <v>0.94</v>
      </c>
      <c r="W36">
        <v>0.23</v>
      </c>
      <c r="X36">
        <v>1.1000000000000001</v>
      </c>
      <c r="Y36">
        <v>1</v>
      </c>
      <c r="Z36">
        <v>10</v>
      </c>
    </row>
    <row r="37" spans="1:26" x14ac:dyDescent="0.3">
      <c r="A37">
        <v>18</v>
      </c>
      <c r="B37">
        <v>140</v>
      </c>
      <c r="C37" t="s">
        <v>26</v>
      </c>
      <c r="D37">
        <v>4.3362999999999996</v>
      </c>
      <c r="E37">
        <v>23.06</v>
      </c>
      <c r="F37">
        <v>18.28</v>
      </c>
      <c r="G37">
        <v>30.47</v>
      </c>
      <c r="H37">
        <v>0.35</v>
      </c>
      <c r="I37">
        <v>36</v>
      </c>
      <c r="J37">
        <v>282.89999999999998</v>
      </c>
      <c r="K37">
        <v>60.56</v>
      </c>
      <c r="L37">
        <v>5.5</v>
      </c>
      <c r="M37">
        <v>34</v>
      </c>
      <c r="N37">
        <v>76.849999999999994</v>
      </c>
      <c r="O37">
        <v>35125.370000000003</v>
      </c>
      <c r="P37">
        <v>268.2</v>
      </c>
      <c r="Q37">
        <v>2924.43</v>
      </c>
      <c r="R37">
        <v>93.32</v>
      </c>
      <c r="S37">
        <v>60.56</v>
      </c>
      <c r="T37">
        <v>16487.400000000001</v>
      </c>
      <c r="U37">
        <v>0.65</v>
      </c>
      <c r="V37">
        <v>0.94</v>
      </c>
      <c r="W37">
        <v>0.22</v>
      </c>
      <c r="X37">
        <v>1</v>
      </c>
      <c r="Y37">
        <v>1</v>
      </c>
      <c r="Z37">
        <v>10</v>
      </c>
    </row>
    <row r="38" spans="1:26" x14ac:dyDescent="0.3">
      <c r="A38">
        <v>19</v>
      </c>
      <c r="B38">
        <v>140</v>
      </c>
      <c r="C38" t="s">
        <v>26</v>
      </c>
      <c r="D38">
        <v>4.37</v>
      </c>
      <c r="E38">
        <v>22.88</v>
      </c>
      <c r="F38">
        <v>18.21</v>
      </c>
      <c r="G38">
        <v>32.130000000000003</v>
      </c>
      <c r="H38">
        <v>0.36</v>
      </c>
      <c r="I38">
        <v>34</v>
      </c>
      <c r="J38">
        <v>283.39999999999998</v>
      </c>
      <c r="K38">
        <v>60.56</v>
      </c>
      <c r="L38">
        <v>5.75</v>
      </c>
      <c r="M38">
        <v>32</v>
      </c>
      <c r="N38">
        <v>77.09</v>
      </c>
      <c r="O38">
        <v>35186.68</v>
      </c>
      <c r="P38">
        <v>264.25</v>
      </c>
      <c r="Q38">
        <v>2924.58</v>
      </c>
      <c r="R38">
        <v>90.88</v>
      </c>
      <c r="S38">
        <v>60.56</v>
      </c>
      <c r="T38">
        <v>15274.68</v>
      </c>
      <c r="U38">
        <v>0.67</v>
      </c>
      <c r="V38">
        <v>0.95</v>
      </c>
      <c r="W38">
        <v>0.22</v>
      </c>
      <c r="X38">
        <v>0.93</v>
      </c>
      <c r="Y38">
        <v>1</v>
      </c>
      <c r="Z38">
        <v>10</v>
      </c>
    </row>
    <row r="39" spans="1:26" x14ac:dyDescent="0.3">
      <c r="A39">
        <v>20</v>
      </c>
      <c r="B39">
        <v>140</v>
      </c>
      <c r="C39" t="s">
        <v>26</v>
      </c>
      <c r="D39">
        <v>4.3823999999999996</v>
      </c>
      <c r="E39">
        <v>22.82</v>
      </c>
      <c r="F39">
        <v>18.190000000000001</v>
      </c>
      <c r="G39">
        <v>33.08</v>
      </c>
      <c r="H39">
        <v>0.38</v>
      </c>
      <c r="I39">
        <v>33</v>
      </c>
      <c r="J39">
        <v>283.89999999999998</v>
      </c>
      <c r="K39">
        <v>60.56</v>
      </c>
      <c r="L39">
        <v>6</v>
      </c>
      <c r="M39">
        <v>31</v>
      </c>
      <c r="N39">
        <v>77.34</v>
      </c>
      <c r="O39">
        <v>35248.1</v>
      </c>
      <c r="P39">
        <v>260.5</v>
      </c>
      <c r="Q39">
        <v>2924.4</v>
      </c>
      <c r="R39">
        <v>90.45</v>
      </c>
      <c r="S39">
        <v>60.56</v>
      </c>
      <c r="T39">
        <v>15067.18</v>
      </c>
      <c r="U39">
        <v>0.67</v>
      </c>
      <c r="V39">
        <v>0.95</v>
      </c>
      <c r="W39">
        <v>0.22</v>
      </c>
      <c r="X39">
        <v>0.92</v>
      </c>
      <c r="Y39">
        <v>1</v>
      </c>
      <c r="Z39">
        <v>10</v>
      </c>
    </row>
    <row r="40" spans="1:26" x14ac:dyDescent="0.3">
      <c r="A40">
        <v>21</v>
      </c>
      <c r="B40">
        <v>140</v>
      </c>
      <c r="C40" t="s">
        <v>26</v>
      </c>
      <c r="D40">
        <v>4.4154</v>
      </c>
      <c r="E40">
        <v>22.65</v>
      </c>
      <c r="F40">
        <v>18.13</v>
      </c>
      <c r="G40">
        <v>35.090000000000003</v>
      </c>
      <c r="H40">
        <v>0.39</v>
      </c>
      <c r="I40">
        <v>31</v>
      </c>
      <c r="J40">
        <v>284.39999999999998</v>
      </c>
      <c r="K40">
        <v>60.56</v>
      </c>
      <c r="L40">
        <v>6.25</v>
      </c>
      <c r="M40">
        <v>29</v>
      </c>
      <c r="N40">
        <v>77.59</v>
      </c>
      <c r="O40">
        <v>35309.61</v>
      </c>
      <c r="P40">
        <v>257</v>
      </c>
      <c r="Q40">
        <v>2924.37</v>
      </c>
      <c r="R40">
        <v>88.42</v>
      </c>
      <c r="S40">
        <v>60.56</v>
      </c>
      <c r="T40">
        <v>14061.5</v>
      </c>
      <c r="U40">
        <v>0.68</v>
      </c>
      <c r="V40">
        <v>0.95</v>
      </c>
      <c r="W40">
        <v>0.21</v>
      </c>
      <c r="X40">
        <v>0.85</v>
      </c>
      <c r="Y40">
        <v>1</v>
      </c>
      <c r="Z40">
        <v>10</v>
      </c>
    </row>
    <row r="41" spans="1:26" x14ac:dyDescent="0.3">
      <c r="A41">
        <v>22</v>
      </c>
      <c r="B41">
        <v>140</v>
      </c>
      <c r="C41" t="s">
        <v>26</v>
      </c>
      <c r="D41">
        <v>4.4499000000000004</v>
      </c>
      <c r="E41">
        <v>22.47</v>
      </c>
      <c r="F41">
        <v>18.059999999999999</v>
      </c>
      <c r="G41">
        <v>37.36</v>
      </c>
      <c r="H41">
        <v>0.41</v>
      </c>
      <c r="I41">
        <v>29</v>
      </c>
      <c r="J41">
        <v>284.89</v>
      </c>
      <c r="K41">
        <v>60.56</v>
      </c>
      <c r="L41">
        <v>6.5</v>
      </c>
      <c r="M41">
        <v>27</v>
      </c>
      <c r="N41">
        <v>77.84</v>
      </c>
      <c r="O41">
        <v>35371.22</v>
      </c>
      <c r="P41">
        <v>252.57</v>
      </c>
      <c r="Q41">
        <v>2924.51</v>
      </c>
      <c r="R41">
        <v>86.03</v>
      </c>
      <c r="S41">
        <v>60.56</v>
      </c>
      <c r="T41">
        <v>12874.46</v>
      </c>
      <c r="U41">
        <v>0.7</v>
      </c>
      <c r="V41">
        <v>0.95</v>
      </c>
      <c r="W41">
        <v>0.21</v>
      </c>
      <c r="X41">
        <v>0.78</v>
      </c>
      <c r="Y41">
        <v>1</v>
      </c>
      <c r="Z41">
        <v>10</v>
      </c>
    </row>
    <row r="42" spans="1:26" x14ac:dyDescent="0.3">
      <c r="A42">
        <v>23</v>
      </c>
      <c r="B42">
        <v>140</v>
      </c>
      <c r="C42" t="s">
        <v>26</v>
      </c>
      <c r="D42">
        <v>4.4763000000000002</v>
      </c>
      <c r="E42">
        <v>22.34</v>
      </c>
      <c r="F42">
        <v>17.98</v>
      </c>
      <c r="G42">
        <v>38.520000000000003</v>
      </c>
      <c r="H42">
        <v>0.42</v>
      </c>
      <c r="I42">
        <v>28</v>
      </c>
      <c r="J42">
        <v>285.39</v>
      </c>
      <c r="K42">
        <v>60.56</v>
      </c>
      <c r="L42">
        <v>6.75</v>
      </c>
      <c r="M42">
        <v>26</v>
      </c>
      <c r="N42">
        <v>78.09</v>
      </c>
      <c r="O42">
        <v>35432.93</v>
      </c>
      <c r="P42">
        <v>249.04</v>
      </c>
      <c r="Q42">
        <v>2924.42</v>
      </c>
      <c r="R42">
        <v>82.97</v>
      </c>
      <c r="S42">
        <v>60.56</v>
      </c>
      <c r="T42">
        <v>11352.18</v>
      </c>
      <c r="U42">
        <v>0.73</v>
      </c>
      <c r="V42">
        <v>0.96</v>
      </c>
      <c r="W42">
        <v>0.21</v>
      </c>
      <c r="X42">
        <v>0.7</v>
      </c>
      <c r="Y42">
        <v>1</v>
      </c>
      <c r="Z42">
        <v>10</v>
      </c>
    </row>
    <row r="43" spans="1:26" x14ac:dyDescent="0.3">
      <c r="A43">
        <v>24</v>
      </c>
      <c r="B43">
        <v>140</v>
      </c>
      <c r="C43" t="s">
        <v>26</v>
      </c>
      <c r="D43">
        <v>4.5072000000000001</v>
      </c>
      <c r="E43">
        <v>22.19</v>
      </c>
      <c r="F43">
        <v>17.93</v>
      </c>
      <c r="G43">
        <v>41.37</v>
      </c>
      <c r="H43">
        <v>0.44</v>
      </c>
      <c r="I43">
        <v>26</v>
      </c>
      <c r="J43">
        <v>285.89999999999998</v>
      </c>
      <c r="K43">
        <v>60.56</v>
      </c>
      <c r="L43">
        <v>7</v>
      </c>
      <c r="M43">
        <v>24</v>
      </c>
      <c r="N43">
        <v>78.34</v>
      </c>
      <c r="O43">
        <v>35494.74</v>
      </c>
      <c r="P43">
        <v>244.15</v>
      </c>
      <c r="Q43">
        <v>2924.61</v>
      </c>
      <c r="R43">
        <v>82.15</v>
      </c>
      <c r="S43">
        <v>60.56</v>
      </c>
      <c r="T43">
        <v>10950.37</v>
      </c>
      <c r="U43">
        <v>0.74</v>
      </c>
      <c r="V43">
        <v>0.96</v>
      </c>
      <c r="W43">
        <v>0.19</v>
      </c>
      <c r="X43">
        <v>0.65</v>
      </c>
      <c r="Y43">
        <v>1</v>
      </c>
      <c r="Z43">
        <v>10</v>
      </c>
    </row>
    <row r="44" spans="1:26" x14ac:dyDescent="0.3">
      <c r="A44">
        <v>25</v>
      </c>
      <c r="B44">
        <v>140</v>
      </c>
      <c r="C44" t="s">
        <v>26</v>
      </c>
      <c r="D44">
        <v>4.4794999999999998</v>
      </c>
      <c r="E44">
        <v>22.32</v>
      </c>
      <c r="F44">
        <v>18.07</v>
      </c>
      <c r="G44">
        <v>41.69</v>
      </c>
      <c r="H44">
        <v>0.45</v>
      </c>
      <c r="I44">
        <v>26</v>
      </c>
      <c r="J44">
        <v>286.39999999999998</v>
      </c>
      <c r="K44">
        <v>60.56</v>
      </c>
      <c r="L44">
        <v>7.25</v>
      </c>
      <c r="M44">
        <v>24</v>
      </c>
      <c r="N44">
        <v>78.59</v>
      </c>
      <c r="O44">
        <v>35556.78</v>
      </c>
      <c r="P44">
        <v>244.64</v>
      </c>
      <c r="Q44">
        <v>2924.55</v>
      </c>
      <c r="R44">
        <v>86.48</v>
      </c>
      <c r="S44">
        <v>60.56</v>
      </c>
      <c r="T44">
        <v>13115.87</v>
      </c>
      <c r="U44">
        <v>0.7</v>
      </c>
      <c r="V44">
        <v>0.95</v>
      </c>
      <c r="W44">
        <v>0.21</v>
      </c>
      <c r="X44">
        <v>0.79</v>
      </c>
      <c r="Y44">
        <v>1</v>
      </c>
      <c r="Z44">
        <v>10</v>
      </c>
    </row>
    <row r="45" spans="1:26" x14ac:dyDescent="0.3">
      <c r="A45">
        <v>26</v>
      </c>
      <c r="B45">
        <v>140</v>
      </c>
      <c r="C45" t="s">
        <v>26</v>
      </c>
      <c r="D45">
        <v>4.5213000000000001</v>
      </c>
      <c r="E45">
        <v>22.12</v>
      </c>
      <c r="F45">
        <v>17.96</v>
      </c>
      <c r="G45">
        <v>44.91</v>
      </c>
      <c r="H45">
        <v>0.47</v>
      </c>
      <c r="I45">
        <v>24</v>
      </c>
      <c r="J45">
        <v>286.89999999999998</v>
      </c>
      <c r="K45">
        <v>60.56</v>
      </c>
      <c r="L45">
        <v>7.5</v>
      </c>
      <c r="M45">
        <v>22</v>
      </c>
      <c r="N45">
        <v>78.849999999999994</v>
      </c>
      <c r="O45">
        <v>35618.800000000003</v>
      </c>
      <c r="P45">
        <v>238.74</v>
      </c>
      <c r="Q45">
        <v>2924.55</v>
      </c>
      <c r="R45">
        <v>83.09</v>
      </c>
      <c r="S45">
        <v>60.56</v>
      </c>
      <c r="T45">
        <v>11430.52</v>
      </c>
      <c r="U45">
        <v>0.73</v>
      </c>
      <c r="V45">
        <v>0.96</v>
      </c>
      <c r="W45">
        <v>0.2</v>
      </c>
      <c r="X45">
        <v>0.69</v>
      </c>
      <c r="Y45">
        <v>1</v>
      </c>
      <c r="Z45">
        <v>10</v>
      </c>
    </row>
    <row r="46" spans="1:26" x14ac:dyDescent="0.3">
      <c r="A46">
        <v>27</v>
      </c>
      <c r="B46">
        <v>140</v>
      </c>
      <c r="C46" t="s">
        <v>26</v>
      </c>
      <c r="D46">
        <v>4.5422000000000002</v>
      </c>
      <c r="E46">
        <v>22.02</v>
      </c>
      <c r="F46">
        <v>17.91</v>
      </c>
      <c r="G46">
        <v>46.73</v>
      </c>
      <c r="H46">
        <v>0.48</v>
      </c>
      <c r="I46">
        <v>23</v>
      </c>
      <c r="J46">
        <v>287.41000000000003</v>
      </c>
      <c r="K46">
        <v>60.56</v>
      </c>
      <c r="L46">
        <v>7.75</v>
      </c>
      <c r="M46">
        <v>15</v>
      </c>
      <c r="N46">
        <v>79.099999999999994</v>
      </c>
      <c r="O46">
        <v>35680.92</v>
      </c>
      <c r="P46">
        <v>235.16</v>
      </c>
      <c r="Q46">
        <v>2924.38</v>
      </c>
      <c r="R46">
        <v>81.23</v>
      </c>
      <c r="S46">
        <v>60.56</v>
      </c>
      <c r="T46">
        <v>10506.06</v>
      </c>
      <c r="U46">
        <v>0.75</v>
      </c>
      <c r="V46">
        <v>0.96</v>
      </c>
      <c r="W46">
        <v>0.21</v>
      </c>
      <c r="X46">
        <v>0.64</v>
      </c>
      <c r="Y46">
        <v>1</v>
      </c>
      <c r="Z46">
        <v>10</v>
      </c>
    </row>
    <row r="47" spans="1:26" x14ac:dyDescent="0.3">
      <c r="A47">
        <v>28</v>
      </c>
      <c r="B47">
        <v>140</v>
      </c>
      <c r="C47" t="s">
        <v>26</v>
      </c>
      <c r="D47">
        <v>4.5366</v>
      </c>
      <c r="E47">
        <v>22.04</v>
      </c>
      <c r="F47">
        <v>17.940000000000001</v>
      </c>
      <c r="G47">
        <v>46.8</v>
      </c>
      <c r="H47">
        <v>0.49</v>
      </c>
      <c r="I47">
        <v>23</v>
      </c>
      <c r="J47">
        <v>287.91000000000003</v>
      </c>
      <c r="K47">
        <v>60.56</v>
      </c>
      <c r="L47">
        <v>8</v>
      </c>
      <c r="M47">
        <v>3</v>
      </c>
      <c r="N47">
        <v>79.36</v>
      </c>
      <c r="O47">
        <v>35743.15</v>
      </c>
      <c r="P47">
        <v>233.73</v>
      </c>
      <c r="Q47">
        <v>2924.4</v>
      </c>
      <c r="R47">
        <v>81.52</v>
      </c>
      <c r="S47">
        <v>60.56</v>
      </c>
      <c r="T47">
        <v>10648.49</v>
      </c>
      <c r="U47">
        <v>0.74</v>
      </c>
      <c r="V47">
        <v>0.96</v>
      </c>
      <c r="W47">
        <v>0.22</v>
      </c>
      <c r="X47">
        <v>0.66</v>
      </c>
      <c r="Y47">
        <v>1</v>
      </c>
      <c r="Z47">
        <v>10</v>
      </c>
    </row>
    <row r="48" spans="1:26" x14ac:dyDescent="0.3">
      <c r="A48">
        <v>29</v>
      </c>
      <c r="B48">
        <v>140</v>
      </c>
      <c r="C48" t="s">
        <v>26</v>
      </c>
      <c r="D48">
        <v>4.5366</v>
      </c>
      <c r="E48">
        <v>22.04</v>
      </c>
      <c r="F48">
        <v>17.940000000000001</v>
      </c>
      <c r="G48">
        <v>46.8</v>
      </c>
      <c r="H48">
        <v>0.51</v>
      </c>
      <c r="I48">
        <v>23</v>
      </c>
      <c r="J48">
        <v>288.42</v>
      </c>
      <c r="K48">
        <v>60.56</v>
      </c>
      <c r="L48">
        <v>8.25</v>
      </c>
      <c r="M48">
        <v>3</v>
      </c>
      <c r="N48">
        <v>79.61</v>
      </c>
      <c r="O48">
        <v>35805.480000000003</v>
      </c>
      <c r="P48">
        <v>233.18</v>
      </c>
      <c r="Q48">
        <v>2924.59</v>
      </c>
      <c r="R48">
        <v>81.5</v>
      </c>
      <c r="S48">
        <v>60.56</v>
      </c>
      <c r="T48">
        <v>10642.03</v>
      </c>
      <c r="U48">
        <v>0.74</v>
      </c>
      <c r="V48">
        <v>0.96</v>
      </c>
      <c r="W48">
        <v>0.22</v>
      </c>
      <c r="X48">
        <v>0.66</v>
      </c>
      <c r="Y48">
        <v>1</v>
      </c>
      <c r="Z48">
        <v>10</v>
      </c>
    </row>
    <row r="49" spans="1:26" x14ac:dyDescent="0.3">
      <c r="A49">
        <v>30</v>
      </c>
      <c r="B49">
        <v>140</v>
      </c>
      <c r="C49" t="s">
        <v>26</v>
      </c>
      <c r="D49">
        <v>4.5533999999999999</v>
      </c>
      <c r="E49">
        <v>21.96</v>
      </c>
      <c r="F49">
        <v>17.91</v>
      </c>
      <c r="G49">
        <v>48.85</v>
      </c>
      <c r="H49">
        <v>0.52</v>
      </c>
      <c r="I49">
        <v>22</v>
      </c>
      <c r="J49">
        <v>288.92</v>
      </c>
      <c r="K49">
        <v>60.56</v>
      </c>
      <c r="L49">
        <v>8.5</v>
      </c>
      <c r="M49">
        <v>1</v>
      </c>
      <c r="N49">
        <v>79.87</v>
      </c>
      <c r="O49">
        <v>35867.910000000003</v>
      </c>
      <c r="P49">
        <v>232.65</v>
      </c>
      <c r="Q49">
        <v>2924.4</v>
      </c>
      <c r="R49">
        <v>80.55</v>
      </c>
      <c r="S49">
        <v>60.56</v>
      </c>
      <c r="T49">
        <v>10168.41</v>
      </c>
      <c r="U49">
        <v>0.75</v>
      </c>
      <c r="V49">
        <v>0.96</v>
      </c>
      <c r="W49">
        <v>0.22</v>
      </c>
      <c r="X49">
        <v>0.63</v>
      </c>
      <c r="Y49">
        <v>1</v>
      </c>
      <c r="Z49">
        <v>10</v>
      </c>
    </row>
    <row r="50" spans="1:26" x14ac:dyDescent="0.3">
      <c r="A50">
        <v>31</v>
      </c>
      <c r="B50">
        <v>140</v>
      </c>
      <c r="C50" t="s">
        <v>26</v>
      </c>
      <c r="D50">
        <v>4.5537000000000001</v>
      </c>
      <c r="E50">
        <v>21.96</v>
      </c>
      <c r="F50">
        <v>17.91</v>
      </c>
      <c r="G50">
        <v>48.85</v>
      </c>
      <c r="H50">
        <v>0.54</v>
      </c>
      <c r="I50">
        <v>22</v>
      </c>
      <c r="J50">
        <v>289.43</v>
      </c>
      <c r="K50">
        <v>60.56</v>
      </c>
      <c r="L50">
        <v>8.75</v>
      </c>
      <c r="M50">
        <v>1</v>
      </c>
      <c r="N50">
        <v>80.12</v>
      </c>
      <c r="O50">
        <v>35930.44</v>
      </c>
      <c r="P50">
        <v>232.97</v>
      </c>
      <c r="Q50">
        <v>2924.47</v>
      </c>
      <c r="R50">
        <v>80.41</v>
      </c>
      <c r="S50">
        <v>60.56</v>
      </c>
      <c r="T50">
        <v>10099.67</v>
      </c>
      <c r="U50">
        <v>0.75</v>
      </c>
      <c r="V50">
        <v>0.96</v>
      </c>
      <c r="W50">
        <v>0.23</v>
      </c>
      <c r="X50">
        <v>0.63</v>
      </c>
      <c r="Y50">
        <v>1</v>
      </c>
      <c r="Z50">
        <v>10</v>
      </c>
    </row>
    <row r="51" spans="1:26" x14ac:dyDescent="0.3">
      <c r="A51">
        <v>32</v>
      </c>
      <c r="B51">
        <v>140</v>
      </c>
      <c r="C51" t="s">
        <v>26</v>
      </c>
      <c r="D51">
        <v>4.5537000000000001</v>
      </c>
      <c r="E51">
        <v>21.96</v>
      </c>
      <c r="F51">
        <v>17.91</v>
      </c>
      <c r="G51">
        <v>48.85</v>
      </c>
      <c r="H51">
        <v>0.55000000000000004</v>
      </c>
      <c r="I51">
        <v>22</v>
      </c>
      <c r="J51">
        <v>289.94</v>
      </c>
      <c r="K51">
        <v>60.56</v>
      </c>
      <c r="L51">
        <v>9</v>
      </c>
      <c r="M51">
        <v>0</v>
      </c>
      <c r="N51">
        <v>80.38</v>
      </c>
      <c r="O51">
        <v>35993.08</v>
      </c>
      <c r="P51">
        <v>233.52</v>
      </c>
      <c r="Q51">
        <v>2924.4</v>
      </c>
      <c r="R51">
        <v>80.37</v>
      </c>
      <c r="S51">
        <v>60.56</v>
      </c>
      <c r="T51">
        <v>10080.280000000001</v>
      </c>
      <c r="U51">
        <v>0.75</v>
      </c>
      <c r="V51">
        <v>0.96</v>
      </c>
      <c r="W51">
        <v>0.23</v>
      </c>
      <c r="X51">
        <v>0.63</v>
      </c>
      <c r="Y51">
        <v>1</v>
      </c>
      <c r="Z51">
        <v>10</v>
      </c>
    </row>
    <row r="52" spans="1:26" x14ac:dyDescent="0.3">
      <c r="A52">
        <v>0</v>
      </c>
      <c r="B52">
        <v>40</v>
      </c>
      <c r="C52" t="s">
        <v>26</v>
      </c>
      <c r="D52">
        <v>4.1539000000000001</v>
      </c>
      <c r="E52">
        <v>24.07</v>
      </c>
      <c r="F52">
        <v>20.190000000000001</v>
      </c>
      <c r="G52">
        <v>11.76</v>
      </c>
      <c r="H52">
        <v>0.2</v>
      </c>
      <c r="I52">
        <v>103</v>
      </c>
      <c r="J52">
        <v>89.87</v>
      </c>
      <c r="K52">
        <v>37.549999999999997</v>
      </c>
      <c r="L52">
        <v>1</v>
      </c>
      <c r="M52">
        <v>101</v>
      </c>
      <c r="N52">
        <v>11.32</v>
      </c>
      <c r="O52">
        <v>11317.98</v>
      </c>
      <c r="P52">
        <v>141.47999999999999</v>
      </c>
      <c r="Q52">
        <v>2924.76</v>
      </c>
      <c r="R52">
        <v>155.33000000000001</v>
      </c>
      <c r="S52">
        <v>60.56</v>
      </c>
      <c r="T52">
        <v>47156.33</v>
      </c>
      <c r="U52">
        <v>0.39</v>
      </c>
      <c r="V52">
        <v>0.85</v>
      </c>
      <c r="W52">
        <v>0.33</v>
      </c>
      <c r="X52">
        <v>2.91</v>
      </c>
      <c r="Y52">
        <v>1</v>
      </c>
      <c r="Z52">
        <v>10</v>
      </c>
    </row>
    <row r="53" spans="1:26" x14ac:dyDescent="0.3">
      <c r="A53">
        <v>1</v>
      </c>
      <c r="B53">
        <v>40</v>
      </c>
      <c r="C53" t="s">
        <v>26</v>
      </c>
      <c r="D53">
        <v>4.3638000000000003</v>
      </c>
      <c r="E53">
        <v>22.92</v>
      </c>
      <c r="F53">
        <v>19.52</v>
      </c>
      <c r="G53">
        <v>15.21</v>
      </c>
      <c r="H53">
        <v>0.24</v>
      </c>
      <c r="I53">
        <v>77</v>
      </c>
      <c r="J53">
        <v>90.18</v>
      </c>
      <c r="K53">
        <v>37.549999999999997</v>
      </c>
      <c r="L53">
        <v>1.25</v>
      </c>
      <c r="M53">
        <v>31</v>
      </c>
      <c r="N53">
        <v>11.37</v>
      </c>
      <c r="O53">
        <v>11355.7</v>
      </c>
      <c r="P53">
        <v>127.76</v>
      </c>
      <c r="Q53">
        <v>2924.94</v>
      </c>
      <c r="R53">
        <v>131.69999999999999</v>
      </c>
      <c r="S53">
        <v>60.56</v>
      </c>
      <c r="T53">
        <v>35468.620000000003</v>
      </c>
      <c r="U53">
        <v>0.46</v>
      </c>
      <c r="V53">
        <v>0.88</v>
      </c>
      <c r="W53">
        <v>0.35</v>
      </c>
      <c r="X53">
        <v>2.2400000000000002</v>
      </c>
      <c r="Y53">
        <v>1</v>
      </c>
      <c r="Z53">
        <v>10</v>
      </c>
    </row>
    <row r="54" spans="1:26" x14ac:dyDescent="0.3">
      <c r="A54">
        <v>2</v>
      </c>
      <c r="B54">
        <v>40</v>
      </c>
      <c r="C54" t="s">
        <v>26</v>
      </c>
      <c r="D54">
        <v>4.3734999999999999</v>
      </c>
      <c r="E54">
        <v>22.86</v>
      </c>
      <c r="F54">
        <v>19.510000000000002</v>
      </c>
      <c r="G54">
        <v>15.61</v>
      </c>
      <c r="H54">
        <v>0.28999999999999998</v>
      </c>
      <c r="I54">
        <v>75</v>
      </c>
      <c r="J54">
        <v>90.48</v>
      </c>
      <c r="K54">
        <v>37.549999999999997</v>
      </c>
      <c r="L54">
        <v>1.5</v>
      </c>
      <c r="M54">
        <v>0</v>
      </c>
      <c r="N54">
        <v>11.43</v>
      </c>
      <c r="O54">
        <v>11393.43</v>
      </c>
      <c r="P54">
        <v>126.96</v>
      </c>
      <c r="Q54">
        <v>2924.57</v>
      </c>
      <c r="R54">
        <v>130.19</v>
      </c>
      <c r="S54">
        <v>60.56</v>
      </c>
      <c r="T54">
        <v>34724.639999999999</v>
      </c>
      <c r="U54">
        <v>0.47</v>
      </c>
      <c r="V54">
        <v>0.88</v>
      </c>
      <c r="W54">
        <v>0.38</v>
      </c>
      <c r="X54">
        <v>2.23</v>
      </c>
      <c r="Y54">
        <v>1</v>
      </c>
      <c r="Z54">
        <v>10</v>
      </c>
    </row>
    <row r="55" spans="1:26" x14ac:dyDescent="0.3">
      <c r="A55">
        <v>0</v>
      </c>
      <c r="B55">
        <v>125</v>
      </c>
      <c r="C55" t="s">
        <v>26</v>
      </c>
      <c r="D55">
        <v>2.3138999999999998</v>
      </c>
      <c r="E55">
        <v>43.22</v>
      </c>
      <c r="F55">
        <v>26.29</v>
      </c>
      <c r="G55">
        <v>5.26</v>
      </c>
      <c r="H55">
        <v>7.0000000000000007E-2</v>
      </c>
      <c r="I55">
        <v>300</v>
      </c>
      <c r="J55">
        <v>242.64</v>
      </c>
      <c r="K55">
        <v>58.47</v>
      </c>
      <c r="L55">
        <v>1</v>
      </c>
      <c r="M55">
        <v>298</v>
      </c>
      <c r="N55">
        <v>58.17</v>
      </c>
      <c r="O55">
        <v>30160.1</v>
      </c>
      <c r="P55">
        <v>412.75</v>
      </c>
      <c r="Q55">
        <v>2926.21</v>
      </c>
      <c r="R55">
        <v>355.53</v>
      </c>
      <c r="S55">
        <v>60.56</v>
      </c>
      <c r="T55">
        <v>146269.69</v>
      </c>
      <c r="U55">
        <v>0.17</v>
      </c>
      <c r="V55">
        <v>0.65</v>
      </c>
      <c r="W55">
        <v>0.65</v>
      </c>
      <c r="X55">
        <v>9.01</v>
      </c>
      <c r="Y55">
        <v>1</v>
      </c>
      <c r="Z55">
        <v>10</v>
      </c>
    </row>
    <row r="56" spans="1:26" x14ac:dyDescent="0.3">
      <c r="A56">
        <v>1</v>
      </c>
      <c r="B56">
        <v>125</v>
      </c>
      <c r="C56" t="s">
        <v>26</v>
      </c>
      <c r="D56">
        <v>2.7484000000000002</v>
      </c>
      <c r="E56">
        <v>36.380000000000003</v>
      </c>
      <c r="F56">
        <v>23.57</v>
      </c>
      <c r="G56">
        <v>6.64</v>
      </c>
      <c r="H56">
        <v>0.09</v>
      </c>
      <c r="I56">
        <v>213</v>
      </c>
      <c r="J56">
        <v>243.08</v>
      </c>
      <c r="K56">
        <v>58.47</v>
      </c>
      <c r="L56">
        <v>1.25</v>
      </c>
      <c r="M56">
        <v>211</v>
      </c>
      <c r="N56">
        <v>58.36</v>
      </c>
      <c r="O56">
        <v>30214.33</v>
      </c>
      <c r="P56">
        <v>366.61</v>
      </c>
      <c r="Q56">
        <v>2925.55</v>
      </c>
      <c r="R56">
        <v>266.45</v>
      </c>
      <c r="S56">
        <v>60.56</v>
      </c>
      <c r="T56">
        <v>102166.1</v>
      </c>
      <c r="U56">
        <v>0.23</v>
      </c>
      <c r="V56">
        <v>0.73</v>
      </c>
      <c r="W56">
        <v>0.5</v>
      </c>
      <c r="X56">
        <v>6.29</v>
      </c>
      <c r="Y56">
        <v>1</v>
      </c>
      <c r="Z56">
        <v>10</v>
      </c>
    </row>
    <row r="57" spans="1:26" x14ac:dyDescent="0.3">
      <c r="A57">
        <v>2</v>
      </c>
      <c r="B57">
        <v>125</v>
      </c>
      <c r="C57" t="s">
        <v>26</v>
      </c>
      <c r="D57">
        <v>3.0665</v>
      </c>
      <c r="E57">
        <v>32.61</v>
      </c>
      <c r="F57">
        <v>22.06</v>
      </c>
      <c r="G57">
        <v>8.02</v>
      </c>
      <c r="H57">
        <v>0.11</v>
      </c>
      <c r="I57">
        <v>165</v>
      </c>
      <c r="J57">
        <v>243.52</v>
      </c>
      <c r="K57">
        <v>58.47</v>
      </c>
      <c r="L57">
        <v>1.5</v>
      </c>
      <c r="M57">
        <v>163</v>
      </c>
      <c r="N57">
        <v>58.55</v>
      </c>
      <c r="O57">
        <v>30268.639999999999</v>
      </c>
      <c r="P57">
        <v>340.06</v>
      </c>
      <c r="Q57">
        <v>2924.98</v>
      </c>
      <c r="R57">
        <v>217.18</v>
      </c>
      <c r="S57">
        <v>60.56</v>
      </c>
      <c r="T57">
        <v>77771.97</v>
      </c>
      <c r="U57">
        <v>0.28000000000000003</v>
      </c>
      <c r="V57">
        <v>0.78</v>
      </c>
      <c r="W57">
        <v>0.42</v>
      </c>
      <c r="X57">
        <v>4.78</v>
      </c>
      <c r="Y57">
        <v>1</v>
      </c>
      <c r="Z57">
        <v>10</v>
      </c>
    </row>
    <row r="58" spans="1:26" x14ac:dyDescent="0.3">
      <c r="A58">
        <v>3</v>
      </c>
      <c r="B58">
        <v>125</v>
      </c>
      <c r="C58" t="s">
        <v>26</v>
      </c>
      <c r="D58">
        <v>3.3073000000000001</v>
      </c>
      <c r="E58">
        <v>30.24</v>
      </c>
      <c r="F58">
        <v>21.15</v>
      </c>
      <c r="G58">
        <v>9.4700000000000006</v>
      </c>
      <c r="H58">
        <v>0.13</v>
      </c>
      <c r="I58">
        <v>134</v>
      </c>
      <c r="J58">
        <v>243.96</v>
      </c>
      <c r="K58">
        <v>58.47</v>
      </c>
      <c r="L58">
        <v>1.75</v>
      </c>
      <c r="M58">
        <v>132</v>
      </c>
      <c r="N58">
        <v>58.74</v>
      </c>
      <c r="O58">
        <v>30323.01</v>
      </c>
      <c r="P58">
        <v>323.08999999999997</v>
      </c>
      <c r="Q58">
        <v>2924.89</v>
      </c>
      <c r="R58">
        <v>186.97</v>
      </c>
      <c r="S58">
        <v>60.56</v>
      </c>
      <c r="T58">
        <v>62821.3</v>
      </c>
      <c r="U58">
        <v>0.32</v>
      </c>
      <c r="V58">
        <v>0.81</v>
      </c>
      <c r="W58">
        <v>0.38</v>
      </c>
      <c r="X58">
        <v>3.87</v>
      </c>
      <c r="Y58">
        <v>1</v>
      </c>
      <c r="Z58">
        <v>10</v>
      </c>
    </row>
    <row r="59" spans="1:26" x14ac:dyDescent="0.3">
      <c r="A59">
        <v>4</v>
      </c>
      <c r="B59">
        <v>125</v>
      </c>
      <c r="C59" t="s">
        <v>26</v>
      </c>
      <c r="D59">
        <v>3.4958999999999998</v>
      </c>
      <c r="E59">
        <v>28.6</v>
      </c>
      <c r="F59">
        <v>20.51</v>
      </c>
      <c r="G59">
        <v>10.89</v>
      </c>
      <c r="H59">
        <v>0.15</v>
      </c>
      <c r="I59">
        <v>113</v>
      </c>
      <c r="J59">
        <v>244.41</v>
      </c>
      <c r="K59">
        <v>58.47</v>
      </c>
      <c r="L59">
        <v>2</v>
      </c>
      <c r="M59">
        <v>111</v>
      </c>
      <c r="N59">
        <v>58.93</v>
      </c>
      <c r="O59">
        <v>30377.45</v>
      </c>
      <c r="P59">
        <v>310.43</v>
      </c>
      <c r="Q59">
        <v>2924.68</v>
      </c>
      <c r="R59">
        <v>166.18</v>
      </c>
      <c r="S59">
        <v>60.56</v>
      </c>
      <c r="T59">
        <v>52527.83</v>
      </c>
      <c r="U59">
        <v>0.36</v>
      </c>
      <c r="V59">
        <v>0.84</v>
      </c>
      <c r="W59">
        <v>0.35</v>
      </c>
      <c r="X59">
        <v>3.23</v>
      </c>
      <c r="Y59">
        <v>1</v>
      </c>
      <c r="Z59">
        <v>10</v>
      </c>
    </row>
    <row r="60" spans="1:26" x14ac:dyDescent="0.3">
      <c r="A60">
        <v>5</v>
      </c>
      <c r="B60">
        <v>125</v>
      </c>
      <c r="C60" t="s">
        <v>26</v>
      </c>
      <c r="D60">
        <v>3.6566999999999998</v>
      </c>
      <c r="E60">
        <v>27.35</v>
      </c>
      <c r="F60">
        <v>20.010000000000002</v>
      </c>
      <c r="G60">
        <v>12.38</v>
      </c>
      <c r="H60">
        <v>0.16</v>
      </c>
      <c r="I60">
        <v>97</v>
      </c>
      <c r="J60">
        <v>244.85</v>
      </c>
      <c r="K60">
        <v>58.47</v>
      </c>
      <c r="L60">
        <v>2.25</v>
      </c>
      <c r="M60">
        <v>95</v>
      </c>
      <c r="N60">
        <v>59.12</v>
      </c>
      <c r="O60">
        <v>30431.96</v>
      </c>
      <c r="P60">
        <v>299.83999999999997</v>
      </c>
      <c r="Q60">
        <v>2924.75</v>
      </c>
      <c r="R60">
        <v>149.63999999999999</v>
      </c>
      <c r="S60">
        <v>60.56</v>
      </c>
      <c r="T60">
        <v>44337.61</v>
      </c>
      <c r="U60">
        <v>0.4</v>
      </c>
      <c r="V60">
        <v>0.86</v>
      </c>
      <c r="W60">
        <v>0.32</v>
      </c>
      <c r="X60">
        <v>2.73</v>
      </c>
      <c r="Y60">
        <v>1</v>
      </c>
      <c r="Z60">
        <v>10</v>
      </c>
    </row>
    <row r="61" spans="1:26" x14ac:dyDescent="0.3">
      <c r="A61">
        <v>6</v>
      </c>
      <c r="B61">
        <v>125</v>
      </c>
      <c r="C61" t="s">
        <v>26</v>
      </c>
      <c r="D61">
        <v>3.7793999999999999</v>
      </c>
      <c r="E61">
        <v>26.46</v>
      </c>
      <c r="F61">
        <v>19.690000000000001</v>
      </c>
      <c r="G61">
        <v>13.9</v>
      </c>
      <c r="H61">
        <v>0.18</v>
      </c>
      <c r="I61">
        <v>85</v>
      </c>
      <c r="J61">
        <v>245.29</v>
      </c>
      <c r="K61">
        <v>58.47</v>
      </c>
      <c r="L61">
        <v>2.5</v>
      </c>
      <c r="M61">
        <v>83</v>
      </c>
      <c r="N61">
        <v>59.32</v>
      </c>
      <c r="O61">
        <v>30486.54</v>
      </c>
      <c r="P61">
        <v>292.14</v>
      </c>
      <c r="Q61">
        <v>2924.7</v>
      </c>
      <c r="R61">
        <v>139.19</v>
      </c>
      <c r="S61">
        <v>60.56</v>
      </c>
      <c r="T61">
        <v>39174.78</v>
      </c>
      <c r="U61">
        <v>0.44</v>
      </c>
      <c r="V61">
        <v>0.87</v>
      </c>
      <c r="W61">
        <v>0.3</v>
      </c>
      <c r="X61">
        <v>2.41</v>
      </c>
      <c r="Y61">
        <v>1</v>
      </c>
      <c r="Z61">
        <v>10</v>
      </c>
    </row>
    <row r="62" spans="1:26" x14ac:dyDescent="0.3">
      <c r="A62">
        <v>7</v>
      </c>
      <c r="B62">
        <v>125</v>
      </c>
      <c r="C62" t="s">
        <v>26</v>
      </c>
      <c r="D62">
        <v>3.8839999999999999</v>
      </c>
      <c r="E62">
        <v>25.75</v>
      </c>
      <c r="F62">
        <v>19.399999999999999</v>
      </c>
      <c r="G62">
        <v>15.32</v>
      </c>
      <c r="H62">
        <v>0.2</v>
      </c>
      <c r="I62">
        <v>76</v>
      </c>
      <c r="J62">
        <v>245.73</v>
      </c>
      <c r="K62">
        <v>58.47</v>
      </c>
      <c r="L62">
        <v>2.75</v>
      </c>
      <c r="M62">
        <v>74</v>
      </c>
      <c r="N62">
        <v>59.51</v>
      </c>
      <c r="O62">
        <v>30541.19</v>
      </c>
      <c r="P62">
        <v>284.99</v>
      </c>
      <c r="Q62">
        <v>2924.61</v>
      </c>
      <c r="R62">
        <v>129.76</v>
      </c>
      <c r="S62">
        <v>60.56</v>
      </c>
      <c r="T62">
        <v>34503.57</v>
      </c>
      <c r="U62">
        <v>0.47</v>
      </c>
      <c r="V62">
        <v>0.89</v>
      </c>
      <c r="W62">
        <v>0.28999999999999998</v>
      </c>
      <c r="X62">
        <v>2.12</v>
      </c>
      <c r="Y62">
        <v>1</v>
      </c>
      <c r="Z62">
        <v>10</v>
      </c>
    </row>
    <row r="63" spans="1:26" x14ac:dyDescent="0.3">
      <c r="A63">
        <v>8</v>
      </c>
      <c r="B63">
        <v>125</v>
      </c>
      <c r="C63" t="s">
        <v>26</v>
      </c>
      <c r="D63">
        <v>3.9780000000000002</v>
      </c>
      <c r="E63">
        <v>25.14</v>
      </c>
      <c r="F63">
        <v>19.170000000000002</v>
      </c>
      <c r="G63">
        <v>16.91</v>
      </c>
      <c r="H63">
        <v>0.22</v>
      </c>
      <c r="I63">
        <v>68</v>
      </c>
      <c r="J63">
        <v>246.18</v>
      </c>
      <c r="K63">
        <v>58.47</v>
      </c>
      <c r="L63">
        <v>3</v>
      </c>
      <c r="M63">
        <v>66</v>
      </c>
      <c r="N63">
        <v>59.7</v>
      </c>
      <c r="O63">
        <v>30595.91</v>
      </c>
      <c r="P63">
        <v>278.68</v>
      </c>
      <c r="Q63">
        <v>2924.54</v>
      </c>
      <c r="R63">
        <v>122.18</v>
      </c>
      <c r="S63">
        <v>60.56</v>
      </c>
      <c r="T63">
        <v>30753.09</v>
      </c>
      <c r="U63">
        <v>0.5</v>
      </c>
      <c r="V63">
        <v>0.9</v>
      </c>
      <c r="W63">
        <v>0.27</v>
      </c>
      <c r="X63">
        <v>1.89</v>
      </c>
      <c r="Y63">
        <v>1</v>
      </c>
      <c r="Z63">
        <v>10</v>
      </c>
    </row>
    <row r="64" spans="1:26" x14ac:dyDescent="0.3">
      <c r="A64">
        <v>9</v>
      </c>
      <c r="B64">
        <v>125</v>
      </c>
      <c r="C64" t="s">
        <v>26</v>
      </c>
      <c r="D64">
        <v>4.056</v>
      </c>
      <c r="E64">
        <v>24.65</v>
      </c>
      <c r="F64">
        <v>18.97</v>
      </c>
      <c r="G64">
        <v>18.36</v>
      </c>
      <c r="H64">
        <v>0.23</v>
      </c>
      <c r="I64">
        <v>62</v>
      </c>
      <c r="J64">
        <v>246.62</v>
      </c>
      <c r="K64">
        <v>58.47</v>
      </c>
      <c r="L64">
        <v>3.25</v>
      </c>
      <c r="M64">
        <v>60</v>
      </c>
      <c r="N64">
        <v>59.9</v>
      </c>
      <c r="O64">
        <v>30650.7</v>
      </c>
      <c r="P64">
        <v>272.66000000000003</v>
      </c>
      <c r="Q64">
        <v>2924.75</v>
      </c>
      <c r="R64">
        <v>115.64</v>
      </c>
      <c r="S64">
        <v>60.56</v>
      </c>
      <c r="T64">
        <v>27515.7</v>
      </c>
      <c r="U64">
        <v>0.52</v>
      </c>
      <c r="V64">
        <v>0.91</v>
      </c>
      <c r="W64">
        <v>0.26</v>
      </c>
      <c r="X64">
        <v>1.69</v>
      </c>
      <c r="Y64">
        <v>1</v>
      </c>
      <c r="Z64">
        <v>10</v>
      </c>
    </row>
    <row r="65" spans="1:26" x14ac:dyDescent="0.3">
      <c r="A65">
        <v>10</v>
      </c>
      <c r="B65">
        <v>125</v>
      </c>
      <c r="C65" t="s">
        <v>26</v>
      </c>
      <c r="D65">
        <v>4.1558000000000002</v>
      </c>
      <c r="E65">
        <v>24.06</v>
      </c>
      <c r="F65">
        <v>18.66</v>
      </c>
      <c r="G65">
        <v>19.989999999999998</v>
      </c>
      <c r="H65">
        <v>0.25</v>
      </c>
      <c r="I65">
        <v>56</v>
      </c>
      <c r="J65">
        <v>247.07</v>
      </c>
      <c r="K65">
        <v>58.47</v>
      </c>
      <c r="L65">
        <v>3.5</v>
      </c>
      <c r="M65">
        <v>54</v>
      </c>
      <c r="N65">
        <v>60.09</v>
      </c>
      <c r="O65">
        <v>30705.56</v>
      </c>
      <c r="P65">
        <v>264.85000000000002</v>
      </c>
      <c r="Q65">
        <v>2924.39</v>
      </c>
      <c r="R65">
        <v>105.21</v>
      </c>
      <c r="S65">
        <v>60.56</v>
      </c>
      <c r="T65">
        <v>22328.84</v>
      </c>
      <c r="U65">
        <v>0.57999999999999996</v>
      </c>
      <c r="V65">
        <v>0.92</v>
      </c>
      <c r="W65">
        <v>0.25</v>
      </c>
      <c r="X65">
        <v>1.38</v>
      </c>
      <c r="Y65">
        <v>1</v>
      </c>
      <c r="Z65">
        <v>10</v>
      </c>
    </row>
    <row r="66" spans="1:26" x14ac:dyDescent="0.3">
      <c r="A66">
        <v>11</v>
      </c>
      <c r="B66">
        <v>125</v>
      </c>
      <c r="C66" t="s">
        <v>26</v>
      </c>
      <c r="D66">
        <v>4.1867999999999999</v>
      </c>
      <c r="E66">
        <v>23.88</v>
      </c>
      <c r="F66">
        <v>18.670000000000002</v>
      </c>
      <c r="G66">
        <v>21.54</v>
      </c>
      <c r="H66">
        <v>0.27</v>
      </c>
      <c r="I66">
        <v>52</v>
      </c>
      <c r="J66">
        <v>247.51</v>
      </c>
      <c r="K66">
        <v>58.47</v>
      </c>
      <c r="L66">
        <v>3.75</v>
      </c>
      <c r="M66">
        <v>50</v>
      </c>
      <c r="N66">
        <v>60.29</v>
      </c>
      <c r="O66">
        <v>30760.49</v>
      </c>
      <c r="P66">
        <v>262.29000000000002</v>
      </c>
      <c r="Q66">
        <v>2924.56</v>
      </c>
      <c r="R66">
        <v>106.9</v>
      </c>
      <c r="S66">
        <v>60.56</v>
      </c>
      <c r="T66">
        <v>23197.09</v>
      </c>
      <c r="U66">
        <v>0.56999999999999995</v>
      </c>
      <c r="V66">
        <v>0.92</v>
      </c>
      <c r="W66">
        <v>0.22</v>
      </c>
      <c r="X66">
        <v>1.39</v>
      </c>
      <c r="Y66">
        <v>1</v>
      </c>
      <c r="Z66">
        <v>10</v>
      </c>
    </row>
    <row r="67" spans="1:26" x14ac:dyDescent="0.3">
      <c r="A67">
        <v>12</v>
      </c>
      <c r="B67">
        <v>125</v>
      </c>
      <c r="C67" t="s">
        <v>26</v>
      </c>
      <c r="D67">
        <v>4.2145999999999999</v>
      </c>
      <c r="E67">
        <v>23.73</v>
      </c>
      <c r="F67">
        <v>18.7</v>
      </c>
      <c r="G67">
        <v>23.38</v>
      </c>
      <c r="H67">
        <v>0.28999999999999998</v>
      </c>
      <c r="I67">
        <v>48</v>
      </c>
      <c r="J67">
        <v>247.96</v>
      </c>
      <c r="K67">
        <v>58.47</v>
      </c>
      <c r="L67">
        <v>4</v>
      </c>
      <c r="M67">
        <v>46</v>
      </c>
      <c r="N67">
        <v>60.48</v>
      </c>
      <c r="O67">
        <v>30815.5</v>
      </c>
      <c r="P67">
        <v>260.24</v>
      </c>
      <c r="Q67">
        <v>2924.52</v>
      </c>
      <c r="R67">
        <v>107.5</v>
      </c>
      <c r="S67">
        <v>60.56</v>
      </c>
      <c r="T67">
        <v>23515.69</v>
      </c>
      <c r="U67">
        <v>0.56000000000000005</v>
      </c>
      <c r="V67">
        <v>0.92</v>
      </c>
      <c r="W67">
        <v>0.24</v>
      </c>
      <c r="X67">
        <v>1.43</v>
      </c>
      <c r="Y67">
        <v>1</v>
      </c>
      <c r="Z67">
        <v>10</v>
      </c>
    </row>
    <row r="68" spans="1:26" x14ac:dyDescent="0.3">
      <c r="A68">
        <v>13</v>
      </c>
      <c r="B68">
        <v>125</v>
      </c>
      <c r="C68" t="s">
        <v>26</v>
      </c>
      <c r="D68">
        <v>4.2758000000000003</v>
      </c>
      <c r="E68">
        <v>23.39</v>
      </c>
      <c r="F68">
        <v>18.55</v>
      </c>
      <c r="G68">
        <v>25.3</v>
      </c>
      <c r="H68">
        <v>0.3</v>
      </c>
      <c r="I68">
        <v>44</v>
      </c>
      <c r="J68">
        <v>248.4</v>
      </c>
      <c r="K68">
        <v>58.47</v>
      </c>
      <c r="L68">
        <v>4.25</v>
      </c>
      <c r="M68">
        <v>42</v>
      </c>
      <c r="N68">
        <v>60.68</v>
      </c>
      <c r="O68">
        <v>30870.57</v>
      </c>
      <c r="P68">
        <v>255.01</v>
      </c>
      <c r="Q68">
        <v>2924.55</v>
      </c>
      <c r="R68">
        <v>102.33</v>
      </c>
      <c r="S68">
        <v>60.56</v>
      </c>
      <c r="T68">
        <v>20950.52</v>
      </c>
      <c r="U68">
        <v>0.59</v>
      </c>
      <c r="V68">
        <v>0.93</v>
      </c>
      <c r="W68">
        <v>0.24</v>
      </c>
      <c r="X68">
        <v>1.27</v>
      </c>
      <c r="Y68">
        <v>1</v>
      </c>
      <c r="Z68">
        <v>10</v>
      </c>
    </row>
    <row r="69" spans="1:26" x14ac:dyDescent="0.3">
      <c r="A69">
        <v>14</v>
      </c>
      <c r="B69">
        <v>125</v>
      </c>
      <c r="C69" t="s">
        <v>26</v>
      </c>
      <c r="D69">
        <v>4.3224999999999998</v>
      </c>
      <c r="E69">
        <v>23.14</v>
      </c>
      <c r="F69">
        <v>18.440000000000001</v>
      </c>
      <c r="G69">
        <v>26.99</v>
      </c>
      <c r="H69">
        <v>0.32</v>
      </c>
      <c r="I69">
        <v>41</v>
      </c>
      <c r="J69">
        <v>248.85</v>
      </c>
      <c r="K69">
        <v>58.47</v>
      </c>
      <c r="L69">
        <v>4.5</v>
      </c>
      <c r="M69">
        <v>39</v>
      </c>
      <c r="N69">
        <v>60.88</v>
      </c>
      <c r="O69">
        <v>30925.72</v>
      </c>
      <c r="P69">
        <v>250.16</v>
      </c>
      <c r="Q69">
        <v>2924.46</v>
      </c>
      <c r="R69">
        <v>98.53</v>
      </c>
      <c r="S69">
        <v>60.56</v>
      </c>
      <c r="T69">
        <v>19065.169999999998</v>
      </c>
      <c r="U69">
        <v>0.61</v>
      </c>
      <c r="V69">
        <v>0.93</v>
      </c>
      <c r="W69">
        <v>0.23</v>
      </c>
      <c r="X69">
        <v>1.1599999999999999</v>
      </c>
      <c r="Y69">
        <v>1</v>
      </c>
      <c r="Z69">
        <v>10</v>
      </c>
    </row>
    <row r="70" spans="1:26" x14ac:dyDescent="0.3">
      <c r="A70">
        <v>15</v>
      </c>
      <c r="B70">
        <v>125</v>
      </c>
      <c r="C70" t="s">
        <v>26</v>
      </c>
      <c r="D70">
        <v>4.3670999999999998</v>
      </c>
      <c r="E70">
        <v>22.9</v>
      </c>
      <c r="F70">
        <v>18.350000000000001</v>
      </c>
      <c r="G70">
        <v>28.97</v>
      </c>
      <c r="H70">
        <v>0.34</v>
      </c>
      <c r="I70">
        <v>38</v>
      </c>
      <c r="J70">
        <v>249.3</v>
      </c>
      <c r="K70">
        <v>58.47</v>
      </c>
      <c r="L70">
        <v>4.75</v>
      </c>
      <c r="M70">
        <v>36</v>
      </c>
      <c r="N70">
        <v>61.07</v>
      </c>
      <c r="O70">
        <v>30980.93</v>
      </c>
      <c r="P70">
        <v>245.09</v>
      </c>
      <c r="Q70">
        <v>2924.41</v>
      </c>
      <c r="R70">
        <v>95.67</v>
      </c>
      <c r="S70">
        <v>60.56</v>
      </c>
      <c r="T70">
        <v>17649.13</v>
      </c>
      <c r="U70">
        <v>0.63</v>
      </c>
      <c r="V70">
        <v>0.94</v>
      </c>
      <c r="W70">
        <v>0.22</v>
      </c>
      <c r="X70">
        <v>1.07</v>
      </c>
      <c r="Y70">
        <v>1</v>
      </c>
      <c r="Z70">
        <v>10</v>
      </c>
    </row>
    <row r="71" spans="1:26" x14ac:dyDescent="0.3">
      <c r="A71">
        <v>16</v>
      </c>
      <c r="B71">
        <v>125</v>
      </c>
      <c r="C71" t="s">
        <v>26</v>
      </c>
      <c r="D71">
        <v>4.3978000000000002</v>
      </c>
      <c r="E71">
        <v>22.74</v>
      </c>
      <c r="F71">
        <v>18.28</v>
      </c>
      <c r="G71">
        <v>30.47</v>
      </c>
      <c r="H71">
        <v>0.36</v>
      </c>
      <c r="I71">
        <v>36</v>
      </c>
      <c r="J71">
        <v>249.75</v>
      </c>
      <c r="K71">
        <v>58.47</v>
      </c>
      <c r="L71">
        <v>5</v>
      </c>
      <c r="M71">
        <v>34</v>
      </c>
      <c r="N71">
        <v>61.27</v>
      </c>
      <c r="O71">
        <v>31036.22</v>
      </c>
      <c r="P71">
        <v>241.31</v>
      </c>
      <c r="Q71">
        <v>2924.35</v>
      </c>
      <c r="R71">
        <v>93.48</v>
      </c>
      <c r="S71">
        <v>60.56</v>
      </c>
      <c r="T71">
        <v>16565.62</v>
      </c>
      <c r="U71">
        <v>0.65</v>
      </c>
      <c r="V71">
        <v>0.94</v>
      </c>
      <c r="W71">
        <v>0.22</v>
      </c>
      <c r="X71">
        <v>1.01</v>
      </c>
      <c r="Y71">
        <v>1</v>
      </c>
      <c r="Z71">
        <v>10</v>
      </c>
    </row>
    <row r="72" spans="1:26" x14ac:dyDescent="0.3">
      <c r="A72">
        <v>17</v>
      </c>
      <c r="B72">
        <v>125</v>
      </c>
      <c r="C72" t="s">
        <v>26</v>
      </c>
      <c r="D72">
        <v>4.4256000000000002</v>
      </c>
      <c r="E72">
        <v>22.6</v>
      </c>
      <c r="F72">
        <v>18.23</v>
      </c>
      <c r="G72">
        <v>32.18</v>
      </c>
      <c r="H72">
        <v>0.37</v>
      </c>
      <c r="I72">
        <v>34</v>
      </c>
      <c r="J72">
        <v>250.2</v>
      </c>
      <c r="K72">
        <v>58.47</v>
      </c>
      <c r="L72">
        <v>5.25</v>
      </c>
      <c r="M72">
        <v>32</v>
      </c>
      <c r="N72">
        <v>61.47</v>
      </c>
      <c r="O72">
        <v>31091.59</v>
      </c>
      <c r="P72">
        <v>237.07</v>
      </c>
      <c r="Q72">
        <v>2924.46</v>
      </c>
      <c r="R72">
        <v>91.86</v>
      </c>
      <c r="S72">
        <v>60.56</v>
      </c>
      <c r="T72">
        <v>15762.68</v>
      </c>
      <c r="U72">
        <v>0.66</v>
      </c>
      <c r="V72">
        <v>0.94</v>
      </c>
      <c r="W72">
        <v>0.22</v>
      </c>
      <c r="X72">
        <v>0.96</v>
      </c>
      <c r="Y72">
        <v>1</v>
      </c>
      <c r="Z72">
        <v>10</v>
      </c>
    </row>
    <row r="73" spans="1:26" x14ac:dyDescent="0.3">
      <c r="A73">
        <v>18</v>
      </c>
      <c r="B73">
        <v>125</v>
      </c>
      <c r="C73" t="s">
        <v>26</v>
      </c>
      <c r="D73">
        <v>4.46</v>
      </c>
      <c r="E73">
        <v>22.42</v>
      </c>
      <c r="F73">
        <v>18.149999999999999</v>
      </c>
      <c r="G73">
        <v>34.04</v>
      </c>
      <c r="H73">
        <v>0.39</v>
      </c>
      <c r="I73">
        <v>32</v>
      </c>
      <c r="J73">
        <v>250.64</v>
      </c>
      <c r="K73">
        <v>58.47</v>
      </c>
      <c r="L73">
        <v>5.5</v>
      </c>
      <c r="M73">
        <v>30</v>
      </c>
      <c r="N73">
        <v>61.67</v>
      </c>
      <c r="O73">
        <v>31147.02</v>
      </c>
      <c r="P73">
        <v>231.93</v>
      </c>
      <c r="Q73">
        <v>2924.46</v>
      </c>
      <c r="R73">
        <v>89.1</v>
      </c>
      <c r="S73">
        <v>60.56</v>
      </c>
      <c r="T73">
        <v>14395</v>
      </c>
      <c r="U73">
        <v>0.68</v>
      </c>
      <c r="V73">
        <v>0.95</v>
      </c>
      <c r="W73">
        <v>0.22</v>
      </c>
      <c r="X73">
        <v>0.88</v>
      </c>
      <c r="Y73">
        <v>1</v>
      </c>
      <c r="Z73">
        <v>10</v>
      </c>
    </row>
    <row r="74" spans="1:26" x14ac:dyDescent="0.3">
      <c r="A74">
        <v>19</v>
      </c>
      <c r="B74">
        <v>125</v>
      </c>
      <c r="C74" t="s">
        <v>26</v>
      </c>
      <c r="D74">
        <v>4.4936999999999996</v>
      </c>
      <c r="E74">
        <v>22.25</v>
      </c>
      <c r="F74">
        <v>18.079999999999998</v>
      </c>
      <c r="G74">
        <v>36.159999999999997</v>
      </c>
      <c r="H74">
        <v>0.41</v>
      </c>
      <c r="I74">
        <v>30</v>
      </c>
      <c r="J74">
        <v>251.09</v>
      </c>
      <c r="K74">
        <v>58.47</v>
      </c>
      <c r="L74">
        <v>5.75</v>
      </c>
      <c r="M74">
        <v>28</v>
      </c>
      <c r="N74">
        <v>61.87</v>
      </c>
      <c r="O74">
        <v>31202.53</v>
      </c>
      <c r="P74">
        <v>227.89</v>
      </c>
      <c r="Q74">
        <v>2924.52</v>
      </c>
      <c r="R74">
        <v>86.72</v>
      </c>
      <c r="S74">
        <v>60.56</v>
      </c>
      <c r="T74">
        <v>13213.03</v>
      </c>
      <c r="U74">
        <v>0.7</v>
      </c>
      <c r="V74">
        <v>0.95</v>
      </c>
      <c r="W74">
        <v>0.21</v>
      </c>
      <c r="X74">
        <v>0.8</v>
      </c>
      <c r="Y74">
        <v>1</v>
      </c>
      <c r="Z74">
        <v>10</v>
      </c>
    </row>
    <row r="75" spans="1:26" x14ac:dyDescent="0.3">
      <c r="A75">
        <v>20</v>
      </c>
      <c r="B75">
        <v>125</v>
      </c>
      <c r="C75" t="s">
        <v>26</v>
      </c>
      <c r="D75">
        <v>4.532</v>
      </c>
      <c r="E75">
        <v>22.07</v>
      </c>
      <c r="F75">
        <v>17.989999999999998</v>
      </c>
      <c r="G75">
        <v>38.54</v>
      </c>
      <c r="H75">
        <v>0.42</v>
      </c>
      <c r="I75">
        <v>28</v>
      </c>
      <c r="J75">
        <v>251.55</v>
      </c>
      <c r="K75">
        <v>58.47</v>
      </c>
      <c r="L75">
        <v>6</v>
      </c>
      <c r="M75">
        <v>26</v>
      </c>
      <c r="N75">
        <v>62.07</v>
      </c>
      <c r="O75">
        <v>31258.11</v>
      </c>
      <c r="P75">
        <v>223.17</v>
      </c>
      <c r="Q75">
        <v>2924.52</v>
      </c>
      <c r="R75">
        <v>83.41</v>
      </c>
      <c r="S75">
        <v>60.56</v>
      </c>
      <c r="T75">
        <v>11572.48</v>
      </c>
      <c r="U75">
        <v>0.73</v>
      </c>
      <c r="V75">
        <v>0.96</v>
      </c>
      <c r="W75">
        <v>0.21</v>
      </c>
      <c r="X75">
        <v>0.71</v>
      </c>
      <c r="Y75">
        <v>1</v>
      </c>
      <c r="Z75">
        <v>10</v>
      </c>
    </row>
    <row r="76" spans="1:26" x14ac:dyDescent="0.3">
      <c r="A76">
        <v>21</v>
      </c>
      <c r="B76">
        <v>125</v>
      </c>
      <c r="C76" t="s">
        <v>26</v>
      </c>
      <c r="D76">
        <v>4.5574000000000003</v>
      </c>
      <c r="E76">
        <v>21.94</v>
      </c>
      <c r="F76">
        <v>17.96</v>
      </c>
      <c r="G76">
        <v>41.44</v>
      </c>
      <c r="H76">
        <v>0.44</v>
      </c>
      <c r="I76">
        <v>26</v>
      </c>
      <c r="J76">
        <v>252</v>
      </c>
      <c r="K76">
        <v>58.47</v>
      </c>
      <c r="L76">
        <v>6.25</v>
      </c>
      <c r="M76">
        <v>22</v>
      </c>
      <c r="N76">
        <v>62.27</v>
      </c>
      <c r="O76">
        <v>31313.77</v>
      </c>
      <c r="P76">
        <v>217.61</v>
      </c>
      <c r="Q76">
        <v>2924.46</v>
      </c>
      <c r="R76">
        <v>83.14</v>
      </c>
      <c r="S76">
        <v>60.56</v>
      </c>
      <c r="T76">
        <v>11445.51</v>
      </c>
      <c r="U76">
        <v>0.73</v>
      </c>
      <c r="V76">
        <v>0.96</v>
      </c>
      <c r="W76">
        <v>0.19</v>
      </c>
      <c r="X76">
        <v>0.68</v>
      </c>
      <c r="Y76">
        <v>1</v>
      </c>
      <c r="Z76">
        <v>10</v>
      </c>
    </row>
    <row r="77" spans="1:26" x14ac:dyDescent="0.3">
      <c r="A77">
        <v>22</v>
      </c>
      <c r="B77">
        <v>125</v>
      </c>
      <c r="C77" t="s">
        <v>26</v>
      </c>
      <c r="D77">
        <v>4.5620000000000003</v>
      </c>
      <c r="E77">
        <v>21.92</v>
      </c>
      <c r="F77">
        <v>17.98</v>
      </c>
      <c r="G77">
        <v>43.16</v>
      </c>
      <c r="H77">
        <v>0.46</v>
      </c>
      <c r="I77">
        <v>25</v>
      </c>
      <c r="J77">
        <v>252.45</v>
      </c>
      <c r="K77">
        <v>58.47</v>
      </c>
      <c r="L77">
        <v>6.5</v>
      </c>
      <c r="M77">
        <v>13</v>
      </c>
      <c r="N77">
        <v>62.47</v>
      </c>
      <c r="O77">
        <v>31369.49</v>
      </c>
      <c r="P77">
        <v>215.9</v>
      </c>
      <c r="Q77">
        <v>2924.4</v>
      </c>
      <c r="R77">
        <v>83.14</v>
      </c>
      <c r="S77">
        <v>60.56</v>
      </c>
      <c r="T77">
        <v>11449.88</v>
      </c>
      <c r="U77">
        <v>0.73</v>
      </c>
      <c r="V77">
        <v>0.96</v>
      </c>
      <c r="W77">
        <v>0.22</v>
      </c>
      <c r="X77">
        <v>0.71</v>
      </c>
      <c r="Y77">
        <v>1</v>
      </c>
      <c r="Z77">
        <v>10</v>
      </c>
    </row>
    <row r="78" spans="1:26" x14ac:dyDescent="0.3">
      <c r="A78">
        <v>23</v>
      </c>
      <c r="B78">
        <v>125</v>
      </c>
      <c r="C78" t="s">
        <v>26</v>
      </c>
      <c r="D78">
        <v>4.5575000000000001</v>
      </c>
      <c r="E78">
        <v>21.94</v>
      </c>
      <c r="F78">
        <v>18</v>
      </c>
      <c r="G78">
        <v>43.21</v>
      </c>
      <c r="H78">
        <v>0.47</v>
      </c>
      <c r="I78">
        <v>25</v>
      </c>
      <c r="J78">
        <v>252.9</v>
      </c>
      <c r="K78">
        <v>58.47</v>
      </c>
      <c r="L78">
        <v>6.75</v>
      </c>
      <c r="M78">
        <v>3</v>
      </c>
      <c r="N78">
        <v>62.68</v>
      </c>
      <c r="O78">
        <v>31425.3</v>
      </c>
      <c r="P78">
        <v>215.96</v>
      </c>
      <c r="Q78">
        <v>2924.56</v>
      </c>
      <c r="R78">
        <v>83.42</v>
      </c>
      <c r="S78">
        <v>60.56</v>
      </c>
      <c r="T78">
        <v>11592.12</v>
      </c>
      <c r="U78">
        <v>0.73</v>
      </c>
      <c r="V78">
        <v>0.96</v>
      </c>
      <c r="W78">
        <v>0.23</v>
      </c>
      <c r="X78">
        <v>0.73</v>
      </c>
      <c r="Y78">
        <v>1</v>
      </c>
      <c r="Z78">
        <v>10</v>
      </c>
    </row>
    <row r="79" spans="1:26" x14ac:dyDescent="0.3">
      <c r="A79">
        <v>24</v>
      </c>
      <c r="B79">
        <v>125</v>
      </c>
      <c r="C79" t="s">
        <v>26</v>
      </c>
      <c r="D79">
        <v>4.5610999999999997</v>
      </c>
      <c r="E79">
        <v>21.92</v>
      </c>
      <c r="F79">
        <v>17.989999999999998</v>
      </c>
      <c r="G79">
        <v>43.17</v>
      </c>
      <c r="H79">
        <v>0.49</v>
      </c>
      <c r="I79">
        <v>25</v>
      </c>
      <c r="J79">
        <v>253.35</v>
      </c>
      <c r="K79">
        <v>58.47</v>
      </c>
      <c r="L79">
        <v>7</v>
      </c>
      <c r="M79">
        <v>2</v>
      </c>
      <c r="N79">
        <v>62.88</v>
      </c>
      <c r="O79">
        <v>31481.17</v>
      </c>
      <c r="P79">
        <v>215.7</v>
      </c>
      <c r="Q79">
        <v>2924.48</v>
      </c>
      <c r="R79">
        <v>82.83</v>
      </c>
      <c r="S79">
        <v>60.56</v>
      </c>
      <c r="T79">
        <v>11294.79</v>
      </c>
      <c r="U79">
        <v>0.73</v>
      </c>
      <c r="V79">
        <v>0.96</v>
      </c>
      <c r="W79">
        <v>0.23</v>
      </c>
      <c r="X79">
        <v>0.71</v>
      </c>
      <c r="Y79">
        <v>1</v>
      </c>
      <c r="Z79">
        <v>10</v>
      </c>
    </row>
    <row r="80" spans="1:26" x14ac:dyDescent="0.3">
      <c r="A80">
        <v>25</v>
      </c>
      <c r="B80">
        <v>125</v>
      </c>
      <c r="C80" t="s">
        <v>26</v>
      </c>
      <c r="D80">
        <v>4.5609000000000002</v>
      </c>
      <c r="E80">
        <v>21.93</v>
      </c>
      <c r="F80">
        <v>17.989999999999998</v>
      </c>
      <c r="G80">
        <v>43.17</v>
      </c>
      <c r="H80">
        <v>0.51</v>
      </c>
      <c r="I80">
        <v>25</v>
      </c>
      <c r="J80">
        <v>253.81</v>
      </c>
      <c r="K80">
        <v>58.47</v>
      </c>
      <c r="L80">
        <v>7.25</v>
      </c>
      <c r="M80">
        <v>0</v>
      </c>
      <c r="N80">
        <v>63.08</v>
      </c>
      <c r="O80">
        <v>31537.13</v>
      </c>
      <c r="P80">
        <v>215.99</v>
      </c>
      <c r="Q80">
        <v>2924.42</v>
      </c>
      <c r="R80">
        <v>82.91</v>
      </c>
      <c r="S80">
        <v>60.56</v>
      </c>
      <c r="T80">
        <v>11336.16</v>
      </c>
      <c r="U80">
        <v>0.73</v>
      </c>
      <c r="V80">
        <v>0.96</v>
      </c>
      <c r="W80">
        <v>0.23</v>
      </c>
      <c r="X80">
        <v>0.71</v>
      </c>
      <c r="Y80">
        <v>1</v>
      </c>
      <c r="Z80">
        <v>10</v>
      </c>
    </row>
    <row r="81" spans="1:26" x14ac:dyDescent="0.3">
      <c r="A81">
        <v>0</v>
      </c>
      <c r="B81">
        <v>30</v>
      </c>
      <c r="C81" t="s">
        <v>26</v>
      </c>
      <c r="D81">
        <v>4.2347999999999999</v>
      </c>
      <c r="E81">
        <v>23.61</v>
      </c>
      <c r="F81">
        <v>20.23</v>
      </c>
      <c r="G81">
        <v>12.26</v>
      </c>
      <c r="H81">
        <v>0.24</v>
      </c>
      <c r="I81">
        <v>99</v>
      </c>
      <c r="J81">
        <v>71.52</v>
      </c>
      <c r="K81">
        <v>32.270000000000003</v>
      </c>
      <c r="L81">
        <v>1</v>
      </c>
      <c r="M81">
        <v>1</v>
      </c>
      <c r="N81">
        <v>8.25</v>
      </c>
      <c r="O81">
        <v>9054.6</v>
      </c>
      <c r="P81">
        <v>114.82</v>
      </c>
      <c r="Q81">
        <v>2924.9</v>
      </c>
      <c r="R81">
        <v>152.75</v>
      </c>
      <c r="S81">
        <v>60.56</v>
      </c>
      <c r="T81">
        <v>45885.62</v>
      </c>
      <c r="U81">
        <v>0.4</v>
      </c>
      <c r="V81">
        <v>0.85</v>
      </c>
      <c r="W81">
        <v>0.45</v>
      </c>
      <c r="X81">
        <v>2.95</v>
      </c>
      <c r="Y81">
        <v>1</v>
      </c>
      <c r="Z81">
        <v>10</v>
      </c>
    </row>
    <row r="82" spans="1:26" x14ac:dyDescent="0.3">
      <c r="A82">
        <v>1</v>
      </c>
      <c r="B82">
        <v>30</v>
      </c>
      <c r="C82" t="s">
        <v>26</v>
      </c>
      <c r="D82">
        <v>4.2343999999999999</v>
      </c>
      <c r="E82">
        <v>23.62</v>
      </c>
      <c r="F82">
        <v>20.23</v>
      </c>
      <c r="G82">
        <v>12.26</v>
      </c>
      <c r="H82">
        <v>0.3</v>
      </c>
      <c r="I82">
        <v>99</v>
      </c>
      <c r="J82">
        <v>71.81</v>
      </c>
      <c r="K82">
        <v>32.270000000000003</v>
      </c>
      <c r="L82">
        <v>1.25</v>
      </c>
      <c r="M82">
        <v>0</v>
      </c>
      <c r="N82">
        <v>8.2899999999999991</v>
      </c>
      <c r="O82">
        <v>9090.98</v>
      </c>
      <c r="P82">
        <v>115.22</v>
      </c>
      <c r="Q82">
        <v>2924.63</v>
      </c>
      <c r="R82">
        <v>152.79</v>
      </c>
      <c r="S82">
        <v>60.56</v>
      </c>
      <c r="T82">
        <v>45906.62</v>
      </c>
      <c r="U82">
        <v>0.4</v>
      </c>
      <c r="V82">
        <v>0.85</v>
      </c>
      <c r="W82">
        <v>0.45</v>
      </c>
      <c r="X82">
        <v>2.95</v>
      </c>
      <c r="Y82">
        <v>1</v>
      </c>
      <c r="Z82">
        <v>10</v>
      </c>
    </row>
    <row r="83" spans="1:26" x14ac:dyDescent="0.3">
      <c r="A83">
        <v>0</v>
      </c>
      <c r="B83">
        <v>15</v>
      </c>
      <c r="C83" t="s">
        <v>26</v>
      </c>
      <c r="D83">
        <v>3.7033999999999998</v>
      </c>
      <c r="E83">
        <v>27</v>
      </c>
      <c r="F83">
        <v>23.13</v>
      </c>
      <c r="G83">
        <v>7.08</v>
      </c>
      <c r="H83">
        <v>0.43</v>
      </c>
      <c r="I83">
        <v>196</v>
      </c>
      <c r="J83">
        <v>39.78</v>
      </c>
      <c r="K83">
        <v>19.54</v>
      </c>
      <c r="L83">
        <v>1</v>
      </c>
      <c r="M83">
        <v>0</v>
      </c>
      <c r="N83">
        <v>4.24</v>
      </c>
      <c r="O83">
        <v>5140</v>
      </c>
      <c r="P83">
        <v>90.7</v>
      </c>
      <c r="Q83">
        <v>2925.79</v>
      </c>
      <c r="R83">
        <v>242.73</v>
      </c>
      <c r="S83">
        <v>60.56</v>
      </c>
      <c r="T83">
        <v>90389.34</v>
      </c>
      <c r="U83">
        <v>0.25</v>
      </c>
      <c r="V83">
        <v>0.74</v>
      </c>
      <c r="W83">
        <v>0.73</v>
      </c>
      <c r="X83">
        <v>5.84</v>
      </c>
      <c r="Y83">
        <v>1</v>
      </c>
      <c r="Z83">
        <v>10</v>
      </c>
    </row>
    <row r="84" spans="1:26" x14ac:dyDescent="0.3">
      <c r="A84">
        <v>0</v>
      </c>
      <c r="B84">
        <v>70</v>
      </c>
      <c r="C84" t="s">
        <v>26</v>
      </c>
      <c r="D84">
        <v>3.3835999999999999</v>
      </c>
      <c r="E84">
        <v>29.55</v>
      </c>
      <c r="F84">
        <v>22.33</v>
      </c>
      <c r="G84">
        <v>7.74</v>
      </c>
      <c r="H84">
        <v>0.12</v>
      </c>
      <c r="I84">
        <v>173</v>
      </c>
      <c r="J84">
        <v>141.81</v>
      </c>
      <c r="K84">
        <v>47.83</v>
      </c>
      <c r="L84">
        <v>1</v>
      </c>
      <c r="M84">
        <v>171</v>
      </c>
      <c r="N84">
        <v>22.98</v>
      </c>
      <c r="O84">
        <v>17723.39</v>
      </c>
      <c r="P84">
        <v>238.05</v>
      </c>
      <c r="Q84">
        <v>2925.42</v>
      </c>
      <c r="R84">
        <v>225.31</v>
      </c>
      <c r="S84">
        <v>60.56</v>
      </c>
      <c r="T84">
        <v>81795.8</v>
      </c>
      <c r="U84">
        <v>0.27</v>
      </c>
      <c r="V84">
        <v>0.77</v>
      </c>
      <c r="W84">
        <v>0.44</v>
      </c>
      <c r="X84">
        <v>5.05</v>
      </c>
      <c r="Y84">
        <v>1</v>
      </c>
      <c r="Z84">
        <v>10</v>
      </c>
    </row>
    <row r="85" spans="1:26" x14ac:dyDescent="0.3">
      <c r="A85">
        <v>1</v>
      </c>
      <c r="B85">
        <v>70</v>
      </c>
      <c r="C85" t="s">
        <v>26</v>
      </c>
      <c r="D85">
        <v>3.7349999999999999</v>
      </c>
      <c r="E85">
        <v>26.77</v>
      </c>
      <c r="F85">
        <v>20.91</v>
      </c>
      <c r="G85">
        <v>9.9499999999999993</v>
      </c>
      <c r="H85">
        <v>0.16</v>
      </c>
      <c r="I85">
        <v>126</v>
      </c>
      <c r="J85">
        <v>142.15</v>
      </c>
      <c r="K85">
        <v>47.83</v>
      </c>
      <c r="L85">
        <v>1.25</v>
      </c>
      <c r="M85">
        <v>124</v>
      </c>
      <c r="N85">
        <v>23.07</v>
      </c>
      <c r="O85">
        <v>17765.46</v>
      </c>
      <c r="P85">
        <v>217.08</v>
      </c>
      <c r="Q85">
        <v>2925.2</v>
      </c>
      <c r="R85">
        <v>179.08</v>
      </c>
      <c r="S85">
        <v>60.56</v>
      </c>
      <c r="T85">
        <v>58916.69</v>
      </c>
      <c r="U85">
        <v>0.34</v>
      </c>
      <c r="V85">
        <v>0.82</v>
      </c>
      <c r="W85">
        <v>0.36</v>
      </c>
      <c r="X85">
        <v>3.62</v>
      </c>
      <c r="Y85">
        <v>1</v>
      </c>
      <c r="Z85">
        <v>10</v>
      </c>
    </row>
    <row r="86" spans="1:26" x14ac:dyDescent="0.3">
      <c r="A86">
        <v>2</v>
      </c>
      <c r="B86">
        <v>70</v>
      </c>
      <c r="C86" t="s">
        <v>26</v>
      </c>
      <c r="D86">
        <v>3.9714</v>
      </c>
      <c r="E86">
        <v>25.18</v>
      </c>
      <c r="F86">
        <v>20.09</v>
      </c>
      <c r="G86">
        <v>12.18</v>
      </c>
      <c r="H86">
        <v>0.19</v>
      </c>
      <c r="I86">
        <v>99</v>
      </c>
      <c r="J86">
        <v>142.49</v>
      </c>
      <c r="K86">
        <v>47.83</v>
      </c>
      <c r="L86">
        <v>1.5</v>
      </c>
      <c r="M86">
        <v>97</v>
      </c>
      <c r="N86">
        <v>23.16</v>
      </c>
      <c r="O86">
        <v>17807.560000000001</v>
      </c>
      <c r="P86">
        <v>203.09</v>
      </c>
      <c r="Q86">
        <v>2925.1</v>
      </c>
      <c r="R86">
        <v>152.22999999999999</v>
      </c>
      <c r="S86">
        <v>60.56</v>
      </c>
      <c r="T86">
        <v>45626.38</v>
      </c>
      <c r="U86">
        <v>0.4</v>
      </c>
      <c r="V86">
        <v>0.86</v>
      </c>
      <c r="W86">
        <v>0.33</v>
      </c>
      <c r="X86">
        <v>2.81</v>
      </c>
      <c r="Y86">
        <v>1</v>
      </c>
      <c r="Z86">
        <v>10</v>
      </c>
    </row>
    <row r="87" spans="1:26" x14ac:dyDescent="0.3">
      <c r="A87">
        <v>3</v>
      </c>
      <c r="B87">
        <v>70</v>
      </c>
      <c r="C87" t="s">
        <v>26</v>
      </c>
      <c r="D87">
        <v>4.1551</v>
      </c>
      <c r="E87">
        <v>24.07</v>
      </c>
      <c r="F87">
        <v>19.53</v>
      </c>
      <c r="G87">
        <v>14.65</v>
      </c>
      <c r="H87">
        <v>0.22</v>
      </c>
      <c r="I87">
        <v>80</v>
      </c>
      <c r="J87">
        <v>142.83000000000001</v>
      </c>
      <c r="K87">
        <v>47.83</v>
      </c>
      <c r="L87">
        <v>1.75</v>
      </c>
      <c r="M87">
        <v>78</v>
      </c>
      <c r="N87">
        <v>23.25</v>
      </c>
      <c r="O87">
        <v>17849.7</v>
      </c>
      <c r="P87">
        <v>191.65</v>
      </c>
      <c r="Q87">
        <v>2924.67</v>
      </c>
      <c r="R87">
        <v>134.02000000000001</v>
      </c>
      <c r="S87">
        <v>60.56</v>
      </c>
      <c r="T87">
        <v>36613.78</v>
      </c>
      <c r="U87">
        <v>0.45</v>
      </c>
      <c r="V87">
        <v>0.88</v>
      </c>
      <c r="W87">
        <v>0.28999999999999998</v>
      </c>
      <c r="X87">
        <v>2.25</v>
      </c>
      <c r="Y87">
        <v>1</v>
      </c>
      <c r="Z87">
        <v>10</v>
      </c>
    </row>
    <row r="88" spans="1:26" x14ac:dyDescent="0.3">
      <c r="A88">
        <v>4</v>
      </c>
      <c r="B88">
        <v>70</v>
      </c>
      <c r="C88" t="s">
        <v>26</v>
      </c>
      <c r="D88">
        <v>4.3025000000000002</v>
      </c>
      <c r="E88">
        <v>23.24</v>
      </c>
      <c r="F88">
        <v>19.11</v>
      </c>
      <c r="G88">
        <v>17.37</v>
      </c>
      <c r="H88">
        <v>0.25</v>
      </c>
      <c r="I88">
        <v>66</v>
      </c>
      <c r="J88">
        <v>143.16999999999999</v>
      </c>
      <c r="K88">
        <v>47.83</v>
      </c>
      <c r="L88">
        <v>2</v>
      </c>
      <c r="M88">
        <v>64</v>
      </c>
      <c r="N88">
        <v>23.34</v>
      </c>
      <c r="O88">
        <v>17891.86</v>
      </c>
      <c r="P88">
        <v>181.19</v>
      </c>
      <c r="Q88">
        <v>2924.84</v>
      </c>
      <c r="R88">
        <v>120.02</v>
      </c>
      <c r="S88">
        <v>60.56</v>
      </c>
      <c r="T88">
        <v>29684.04</v>
      </c>
      <c r="U88">
        <v>0.5</v>
      </c>
      <c r="V88">
        <v>0.9</v>
      </c>
      <c r="W88">
        <v>0.27</v>
      </c>
      <c r="X88">
        <v>1.83</v>
      </c>
      <c r="Y88">
        <v>1</v>
      </c>
      <c r="Z88">
        <v>10</v>
      </c>
    </row>
    <row r="89" spans="1:26" x14ac:dyDescent="0.3">
      <c r="A89">
        <v>5</v>
      </c>
      <c r="B89">
        <v>70</v>
      </c>
      <c r="C89" t="s">
        <v>26</v>
      </c>
      <c r="D89">
        <v>4.4593999999999996</v>
      </c>
      <c r="E89">
        <v>22.42</v>
      </c>
      <c r="F89">
        <v>18.61</v>
      </c>
      <c r="G89">
        <v>20.3</v>
      </c>
      <c r="H89">
        <v>0.28000000000000003</v>
      </c>
      <c r="I89">
        <v>55</v>
      </c>
      <c r="J89">
        <v>143.51</v>
      </c>
      <c r="K89">
        <v>47.83</v>
      </c>
      <c r="L89">
        <v>2.25</v>
      </c>
      <c r="M89">
        <v>53</v>
      </c>
      <c r="N89">
        <v>23.44</v>
      </c>
      <c r="O89">
        <v>17934.060000000001</v>
      </c>
      <c r="P89">
        <v>169.05</v>
      </c>
      <c r="Q89">
        <v>2924.53</v>
      </c>
      <c r="R89">
        <v>103.36</v>
      </c>
      <c r="S89">
        <v>60.56</v>
      </c>
      <c r="T89">
        <v>21408.21</v>
      </c>
      <c r="U89">
        <v>0.59</v>
      </c>
      <c r="V89">
        <v>0.92</v>
      </c>
      <c r="W89">
        <v>0.25</v>
      </c>
      <c r="X89">
        <v>1.33</v>
      </c>
      <c r="Y89">
        <v>1</v>
      </c>
      <c r="Z89">
        <v>10</v>
      </c>
    </row>
    <row r="90" spans="1:26" x14ac:dyDescent="0.3">
      <c r="A90">
        <v>6</v>
      </c>
      <c r="B90">
        <v>70</v>
      </c>
      <c r="C90" t="s">
        <v>26</v>
      </c>
      <c r="D90">
        <v>4.4473000000000003</v>
      </c>
      <c r="E90">
        <v>22.49</v>
      </c>
      <c r="F90">
        <v>18.84</v>
      </c>
      <c r="G90">
        <v>23.07</v>
      </c>
      <c r="H90">
        <v>0.31</v>
      </c>
      <c r="I90">
        <v>49</v>
      </c>
      <c r="J90">
        <v>143.86000000000001</v>
      </c>
      <c r="K90">
        <v>47.83</v>
      </c>
      <c r="L90">
        <v>2.5</v>
      </c>
      <c r="M90">
        <v>46</v>
      </c>
      <c r="N90">
        <v>23.53</v>
      </c>
      <c r="O90">
        <v>17976.29</v>
      </c>
      <c r="P90">
        <v>166.03</v>
      </c>
      <c r="Q90">
        <v>2924.53</v>
      </c>
      <c r="R90">
        <v>112.55</v>
      </c>
      <c r="S90">
        <v>60.56</v>
      </c>
      <c r="T90">
        <v>26034.67</v>
      </c>
      <c r="U90">
        <v>0.54</v>
      </c>
      <c r="V90">
        <v>0.91</v>
      </c>
      <c r="W90">
        <v>0.23</v>
      </c>
      <c r="X90">
        <v>1.56</v>
      </c>
      <c r="Y90">
        <v>1</v>
      </c>
      <c r="Z90">
        <v>10</v>
      </c>
    </row>
    <row r="91" spans="1:26" x14ac:dyDescent="0.3">
      <c r="A91">
        <v>7</v>
      </c>
      <c r="B91">
        <v>70</v>
      </c>
      <c r="C91" t="s">
        <v>26</v>
      </c>
      <c r="D91">
        <v>4.5312000000000001</v>
      </c>
      <c r="E91">
        <v>22.07</v>
      </c>
      <c r="F91">
        <v>18.57</v>
      </c>
      <c r="G91">
        <v>25.32</v>
      </c>
      <c r="H91">
        <v>0.34</v>
      </c>
      <c r="I91">
        <v>44</v>
      </c>
      <c r="J91">
        <v>144.19999999999999</v>
      </c>
      <c r="K91">
        <v>47.83</v>
      </c>
      <c r="L91">
        <v>2.75</v>
      </c>
      <c r="M91">
        <v>10</v>
      </c>
      <c r="N91">
        <v>23.62</v>
      </c>
      <c r="O91">
        <v>18018.55</v>
      </c>
      <c r="P91">
        <v>158.69999999999999</v>
      </c>
      <c r="Q91">
        <v>2924.59</v>
      </c>
      <c r="R91">
        <v>101.41</v>
      </c>
      <c r="S91">
        <v>60.56</v>
      </c>
      <c r="T91">
        <v>20488.939999999999</v>
      </c>
      <c r="U91">
        <v>0.6</v>
      </c>
      <c r="V91">
        <v>0.93</v>
      </c>
      <c r="W91">
        <v>0.28000000000000003</v>
      </c>
      <c r="X91">
        <v>1.29</v>
      </c>
      <c r="Y91">
        <v>1</v>
      </c>
      <c r="Z91">
        <v>10</v>
      </c>
    </row>
    <row r="92" spans="1:26" x14ac:dyDescent="0.3">
      <c r="A92">
        <v>8</v>
      </c>
      <c r="B92">
        <v>70</v>
      </c>
      <c r="C92" t="s">
        <v>26</v>
      </c>
      <c r="D92">
        <v>4.5460000000000003</v>
      </c>
      <c r="E92">
        <v>22</v>
      </c>
      <c r="F92">
        <v>18.53</v>
      </c>
      <c r="G92">
        <v>25.85</v>
      </c>
      <c r="H92">
        <v>0.37</v>
      </c>
      <c r="I92">
        <v>43</v>
      </c>
      <c r="J92">
        <v>144.54</v>
      </c>
      <c r="K92">
        <v>47.83</v>
      </c>
      <c r="L92">
        <v>3</v>
      </c>
      <c r="M92">
        <v>1</v>
      </c>
      <c r="N92">
        <v>23.71</v>
      </c>
      <c r="O92">
        <v>18060.849999999999</v>
      </c>
      <c r="P92">
        <v>157.72999999999999</v>
      </c>
      <c r="Q92">
        <v>2924.51</v>
      </c>
      <c r="R92">
        <v>99.49</v>
      </c>
      <c r="S92">
        <v>60.56</v>
      </c>
      <c r="T92">
        <v>19533.53</v>
      </c>
      <c r="U92">
        <v>0.61</v>
      </c>
      <c r="V92">
        <v>0.93</v>
      </c>
      <c r="W92">
        <v>0.28999999999999998</v>
      </c>
      <c r="X92">
        <v>1.25</v>
      </c>
      <c r="Y92">
        <v>1</v>
      </c>
      <c r="Z92">
        <v>10</v>
      </c>
    </row>
    <row r="93" spans="1:26" x14ac:dyDescent="0.3">
      <c r="A93">
        <v>9</v>
      </c>
      <c r="B93">
        <v>70</v>
      </c>
      <c r="C93" t="s">
        <v>26</v>
      </c>
      <c r="D93">
        <v>4.5454999999999997</v>
      </c>
      <c r="E93">
        <v>22</v>
      </c>
      <c r="F93">
        <v>18.53</v>
      </c>
      <c r="G93">
        <v>25.86</v>
      </c>
      <c r="H93">
        <v>0.4</v>
      </c>
      <c r="I93">
        <v>43</v>
      </c>
      <c r="J93">
        <v>144.88999999999999</v>
      </c>
      <c r="K93">
        <v>47.83</v>
      </c>
      <c r="L93">
        <v>3.25</v>
      </c>
      <c r="M93">
        <v>0</v>
      </c>
      <c r="N93">
        <v>23.81</v>
      </c>
      <c r="O93">
        <v>18103.18</v>
      </c>
      <c r="P93">
        <v>158.07</v>
      </c>
      <c r="Q93">
        <v>2924.7</v>
      </c>
      <c r="R93">
        <v>99.48</v>
      </c>
      <c r="S93">
        <v>60.56</v>
      </c>
      <c r="T93">
        <v>19531.09</v>
      </c>
      <c r="U93">
        <v>0.61</v>
      </c>
      <c r="V93">
        <v>0.93</v>
      </c>
      <c r="W93">
        <v>0.28999999999999998</v>
      </c>
      <c r="X93">
        <v>1.25</v>
      </c>
      <c r="Y93">
        <v>1</v>
      </c>
      <c r="Z93">
        <v>10</v>
      </c>
    </row>
    <row r="94" spans="1:26" x14ac:dyDescent="0.3">
      <c r="A94">
        <v>0</v>
      </c>
      <c r="B94">
        <v>90</v>
      </c>
      <c r="C94" t="s">
        <v>26</v>
      </c>
      <c r="D94">
        <v>2.9621</v>
      </c>
      <c r="E94">
        <v>33.76</v>
      </c>
      <c r="F94">
        <v>23.66</v>
      </c>
      <c r="G94">
        <v>6.57</v>
      </c>
      <c r="H94">
        <v>0.1</v>
      </c>
      <c r="I94">
        <v>216</v>
      </c>
      <c r="J94">
        <v>176.73</v>
      </c>
      <c r="K94">
        <v>52.44</v>
      </c>
      <c r="L94">
        <v>1</v>
      </c>
      <c r="M94">
        <v>214</v>
      </c>
      <c r="N94">
        <v>33.29</v>
      </c>
      <c r="O94">
        <v>22031.19</v>
      </c>
      <c r="P94">
        <v>297.7</v>
      </c>
      <c r="Q94">
        <v>2925.14</v>
      </c>
      <c r="R94">
        <v>269.49</v>
      </c>
      <c r="S94">
        <v>60.56</v>
      </c>
      <c r="T94">
        <v>103671.2</v>
      </c>
      <c r="U94">
        <v>0.22</v>
      </c>
      <c r="V94">
        <v>0.73</v>
      </c>
      <c r="W94">
        <v>0.5</v>
      </c>
      <c r="X94">
        <v>6.38</v>
      </c>
      <c r="Y94">
        <v>1</v>
      </c>
      <c r="Z94">
        <v>10</v>
      </c>
    </row>
    <row r="95" spans="1:26" x14ac:dyDescent="0.3">
      <c r="A95">
        <v>1</v>
      </c>
      <c r="B95">
        <v>90</v>
      </c>
      <c r="C95" t="s">
        <v>26</v>
      </c>
      <c r="D95">
        <v>3.3496000000000001</v>
      </c>
      <c r="E95">
        <v>29.85</v>
      </c>
      <c r="F95">
        <v>21.85</v>
      </c>
      <c r="G95">
        <v>8.35</v>
      </c>
      <c r="H95">
        <v>0.13</v>
      </c>
      <c r="I95">
        <v>157</v>
      </c>
      <c r="J95">
        <v>177.1</v>
      </c>
      <c r="K95">
        <v>52.44</v>
      </c>
      <c r="L95">
        <v>1.25</v>
      </c>
      <c r="M95">
        <v>155</v>
      </c>
      <c r="N95">
        <v>33.409999999999997</v>
      </c>
      <c r="O95">
        <v>22076.81</v>
      </c>
      <c r="P95">
        <v>270.54000000000002</v>
      </c>
      <c r="Q95">
        <v>2925.01</v>
      </c>
      <c r="R95">
        <v>209.73</v>
      </c>
      <c r="S95">
        <v>60.56</v>
      </c>
      <c r="T95">
        <v>74083.86</v>
      </c>
      <c r="U95">
        <v>0.28999999999999998</v>
      </c>
      <c r="V95">
        <v>0.79</v>
      </c>
      <c r="W95">
        <v>0.42</v>
      </c>
      <c r="X95">
        <v>4.57</v>
      </c>
      <c r="Y95">
        <v>1</v>
      </c>
      <c r="Z95">
        <v>10</v>
      </c>
    </row>
    <row r="96" spans="1:26" x14ac:dyDescent="0.3">
      <c r="A96">
        <v>2</v>
      </c>
      <c r="B96">
        <v>90</v>
      </c>
      <c r="C96" t="s">
        <v>26</v>
      </c>
      <c r="D96">
        <v>3.6211000000000002</v>
      </c>
      <c r="E96">
        <v>27.62</v>
      </c>
      <c r="F96">
        <v>20.82</v>
      </c>
      <c r="G96">
        <v>10.16</v>
      </c>
      <c r="H96">
        <v>0.15</v>
      </c>
      <c r="I96">
        <v>123</v>
      </c>
      <c r="J96">
        <v>177.47</v>
      </c>
      <c r="K96">
        <v>52.44</v>
      </c>
      <c r="L96">
        <v>1.5</v>
      </c>
      <c r="M96">
        <v>121</v>
      </c>
      <c r="N96">
        <v>33.53</v>
      </c>
      <c r="O96">
        <v>22122.46</v>
      </c>
      <c r="P96">
        <v>253.4</v>
      </c>
      <c r="Q96">
        <v>2924.94</v>
      </c>
      <c r="R96">
        <v>176.37</v>
      </c>
      <c r="S96">
        <v>60.56</v>
      </c>
      <c r="T96">
        <v>57576.01</v>
      </c>
      <c r="U96">
        <v>0.34</v>
      </c>
      <c r="V96">
        <v>0.83</v>
      </c>
      <c r="W96">
        <v>0.36</v>
      </c>
      <c r="X96">
        <v>3.54</v>
      </c>
      <c r="Y96">
        <v>1</v>
      </c>
      <c r="Z96">
        <v>10</v>
      </c>
    </row>
    <row r="97" spans="1:26" x14ac:dyDescent="0.3">
      <c r="A97">
        <v>3</v>
      </c>
      <c r="B97">
        <v>90</v>
      </c>
      <c r="C97" t="s">
        <v>26</v>
      </c>
      <c r="D97">
        <v>3.8344</v>
      </c>
      <c r="E97">
        <v>26.08</v>
      </c>
      <c r="F97">
        <v>20.100000000000001</v>
      </c>
      <c r="G97">
        <v>12.06</v>
      </c>
      <c r="H97">
        <v>0.17</v>
      </c>
      <c r="I97">
        <v>100</v>
      </c>
      <c r="J97">
        <v>177.84</v>
      </c>
      <c r="K97">
        <v>52.44</v>
      </c>
      <c r="L97">
        <v>1.75</v>
      </c>
      <c r="M97">
        <v>98</v>
      </c>
      <c r="N97">
        <v>33.65</v>
      </c>
      <c r="O97">
        <v>22168.15</v>
      </c>
      <c r="P97">
        <v>240.45</v>
      </c>
      <c r="Q97">
        <v>2924.74</v>
      </c>
      <c r="R97">
        <v>152.63999999999999</v>
      </c>
      <c r="S97">
        <v>60.56</v>
      </c>
      <c r="T97">
        <v>45825.61</v>
      </c>
      <c r="U97">
        <v>0.4</v>
      </c>
      <c r="V97">
        <v>0.86</v>
      </c>
      <c r="W97">
        <v>0.33</v>
      </c>
      <c r="X97">
        <v>2.82</v>
      </c>
      <c r="Y97">
        <v>1</v>
      </c>
      <c r="Z97">
        <v>10</v>
      </c>
    </row>
    <row r="98" spans="1:26" x14ac:dyDescent="0.3">
      <c r="A98">
        <v>4</v>
      </c>
      <c r="B98">
        <v>90</v>
      </c>
      <c r="C98" t="s">
        <v>26</v>
      </c>
      <c r="D98">
        <v>3.9908000000000001</v>
      </c>
      <c r="E98">
        <v>25.06</v>
      </c>
      <c r="F98">
        <v>19.649999999999999</v>
      </c>
      <c r="G98">
        <v>14.04</v>
      </c>
      <c r="H98">
        <v>0.2</v>
      </c>
      <c r="I98">
        <v>84</v>
      </c>
      <c r="J98">
        <v>178.21</v>
      </c>
      <c r="K98">
        <v>52.44</v>
      </c>
      <c r="L98">
        <v>2</v>
      </c>
      <c r="M98">
        <v>82</v>
      </c>
      <c r="N98">
        <v>33.770000000000003</v>
      </c>
      <c r="O98">
        <v>22213.89</v>
      </c>
      <c r="P98">
        <v>230.71</v>
      </c>
      <c r="Q98">
        <v>2924.76</v>
      </c>
      <c r="R98">
        <v>137.94</v>
      </c>
      <c r="S98">
        <v>60.56</v>
      </c>
      <c r="T98">
        <v>38556.89</v>
      </c>
      <c r="U98">
        <v>0.44</v>
      </c>
      <c r="V98">
        <v>0.88</v>
      </c>
      <c r="W98">
        <v>0.28999999999999998</v>
      </c>
      <c r="X98">
        <v>2.37</v>
      </c>
      <c r="Y98">
        <v>1</v>
      </c>
      <c r="Z98">
        <v>10</v>
      </c>
    </row>
    <row r="99" spans="1:26" x14ac:dyDescent="0.3">
      <c r="A99">
        <v>5</v>
      </c>
      <c r="B99">
        <v>90</v>
      </c>
      <c r="C99" t="s">
        <v>26</v>
      </c>
      <c r="D99">
        <v>4.1184000000000003</v>
      </c>
      <c r="E99">
        <v>24.28</v>
      </c>
      <c r="F99">
        <v>19.3</v>
      </c>
      <c r="G99">
        <v>16.079999999999998</v>
      </c>
      <c r="H99">
        <v>0.22</v>
      </c>
      <c r="I99">
        <v>72</v>
      </c>
      <c r="J99">
        <v>178.59</v>
      </c>
      <c r="K99">
        <v>52.44</v>
      </c>
      <c r="L99">
        <v>2.25</v>
      </c>
      <c r="M99">
        <v>70</v>
      </c>
      <c r="N99">
        <v>33.89</v>
      </c>
      <c r="O99">
        <v>22259.66</v>
      </c>
      <c r="P99">
        <v>222.02</v>
      </c>
      <c r="Q99">
        <v>2924.57</v>
      </c>
      <c r="R99">
        <v>126.53</v>
      </c>
      <c r="S99">
        <v>60.56</v>
      </c>
      <c r="T99">
        <v>32908.04</v>
      </c>
      <c r="U99">
        <v>0.48</v>
      </c>
      <c r="V99">
        <v>0.89</v>
      </c>
      <c r="W99">
        <v>0.28000000000000003</v>
      </c>
      <c r="X99">
        <v>2.02</v>
      </c>
      <c r="Y99">
        <v>1</v>
      </c>
      <c r="Z99">
        <v>10</v>
      </c>
    </row>
    <row r="100" spans="1:26" x14ac:dyDescent="0.3">
      <c r="A100">
        <v>6</v>
      </c>
      <c r="B100">
        <v>90</v>
      </c>
      <c r="C100" t="s">
        <v>26</v>
      </c>
      <c r="D100">
        <v>4.2266000000000004</v>
      </c>
      <c r="E100">
        <v>23.66</v>
      </c>
      <c r="F100">
        <v>19</v>
      </c>
      <c r="G100">
        <v>18.09</v>
      </c>
      <c r="H100">
        <v>0.25</v>
      </c>
      <c r="I100">
        <v>63</v>
      </c>
      <c r="J100">
        <v>178.96</v>
      </c>
      <c r="K100">
        <v>52.44</v>
      </c>
      <c r="L100">
        <v>2.5</v>
      </c>
      <c r="M100">
        <v>61</v>
      </c>
      <c r="N100">
        <v>34.020000000000003</v>
      </c>
      <c r="O100">
        <v>22305.48</v>
      </c>
      <c r="P100">
        <v>214.07</v>
      </c>
      <c r="Q100">
        <v>2924.63</v>
      </c>
      <c r="R100">
        <v>116.49</v>
      </c>
      <c r="S100">
        <v>60.56</v>
      </c>
      <c r="T100">
        <v>27937.4</v>
      </c>
      <c r="U100">
        <v>0.52</v>
      </c>
      <c r="V100">
        <v>0.91</v>
      </c>
      <c r="W100">
        <v>0.26</v>
      </c>
      <c r="X100">
        <v>1.72</v>
      </c>
      <c r="Y100">
        <v>1</v>
      </c>
      <c r="Z100">
        <v>10</v>
      </c>
    </row>
    <row r="101" spans="1:26" x14ac:dyDescent="0.3">
      <c r="A101">
        <v>7</v>
      </c>
      <c r="B101">
        <v>90</v>
      </c>
      <c r="C101" t="s">
        <v>26</v>
      </c>
      <c r="D101">
        <v>4.3661000000000003</v>
      </c>
      <c r="E101">
        <v>22.9</v>
      </c>
      <c r="F101">
        <v>18.559999999999999</v>
      </c>
      <c r="G101">
        <v>20.63</v>
      </c>
      <c r="H101">
        <v>0.27</v>
      </c>
      <c r="I101">
        <v>54</v>
      </c>
      <c r="J101">
        <v>179.33</v>
      </c>
      <c r="K101">
        <v>52.44</v>
      </c>
      <c r="L101">
        <v>2.75</v>
      </c>
      <c r="M101">
        <v>52</v>
      </c>
      <c r="N101">
        <v>34.14</v>
      </c>
      <c r="O101">
        <v>22351.34</v>
      </c>
      <c r="P101">
        <v>203.51</v>
      </c>
      <c r="Q101">
        <v>2924.55</v>
      </c>
      <c r="R101">
        <v>102.1</v>
      </c>
      <c r="S101">
        <v>60.56</v>
      </c>
      <c r="T101">
        <v>20782.900000000001</v>
      </c>
      <c r="U101">
        <v>0.59</v>
      </c>
      <c r="V101">
        <v>0.93</v>
      </c>
      <c r="W101">
        <v>0.24</v>
      </c>
      <c r="X101">
        <v>1.29</v>
      </c>
      <c r="Y101">
        <v>1</v>
      </c>
      <c r="Z101">
        <v>10</v>
      </c>
    </row>
    <row r="102" spans="1:26" x14ac:dyDescent="0.3">
      <c r="A102">
        <v>8</v>
      </c>
      <c r="B102">
        <v>90</v>
      </c>
      <c r="C102" t="s">
        <v>26</v>
      </c>
      <c r="D102">
        <v>4.3361000000000001</v>
      </c>
      <c r="E102">
        <v>23.06</v>
      </c>
      <c r="F102">
        <v>18.86</v>
      </c>
      <c r="G102">
        <v>22.64</v>
      </c>
      <c r="H102">
        <v>0.3</v>
      </c>
      <c r="I102">
        <v>50</v>
      </c>
      <c r="J102">
        <v>179.7</v>
      </c>
      <c r="K102">
        <v>52.44</v>
      </c>
      <c r="L102">
        <v>3</v>
      </c>
      <c r="M102">
        <v>48</v>
      </c>
      <c r="N102">
        <v>34.26</v>
      </c>
      <c r="O102">
        <v>22397.24</v>
      </c>
      <c r="P102">
        <v>203.85</v>
      </c>
      <c r="Q102">
        <v>2924.62</v>
      </c>
      <c r="R102">
        <v>113.36</v>
      </c>
      <c r="S102">
        <v>60.56</v>
      </c>
      <c r="T102">
        <v>26434.26</v>
      </c>
      <c r="U102">
        <v>0.53</v>
      </c>
      <c r="V102">
        <v>0.91</v>
      </c>
      <c r="W102">
        <v>0.23</v>
      </c>
      <c r="X102">
        <v>1.58</v>
      </c>
      <c r="Y102">
        <v>1</v>
      </c>
      <c r="Z102">
        <v>10</v>
      </c>
    </row>
    <row r="103" spans="1:26" x14ac:dyDescent="0.3">
      <c r="A103">
        <v>9</v>
      </c>
      <c r="B103">
        <v>90</v>
      </c>
      <c r="C103" t="s">
        <v>26</v>
      </c>
      <c r="D103">
        <v>4.4356</v>
      </c>
      <c r="E103">
        <v>22.54</v>
      </c>
      <c r="F103">
        <v>18.559999999999999</v>
      </c>
      <c r="G103">
        <v>25.31</v>
      </c>
      <c r="H103">
        <v>0.32</v>
      </c>
      <c r="I103">
        <v>44</v>
      </c>
      <c r="J103">
        <v>180.07</v>
      </c>
      <c r="K103">
        <v>52.44</v>
      </c>
      <c r="L103">
        <v>3.25</v>
      </c>
      <c r="M103">
        <v>42</v>
      </c>
      <c r="N103">
        <v>34.380000000000003</v>
      </c>
      <c r="O103">
        <v>22443.18</v>
      </c>
      <c r="P103">
        <v>194.99</v>
      </c>
      <c r="Q103">
        <v>2924.6</v>
      </c>
      <c r="R103">
        <v>102.61</v>
      </c>
      <c r="S103">
        <v>60.56</v>
      </c>
      <c r="T103">
        <v>21088.46</v>
      </c>
      <c r="U103">
        <v>0.59</v>
      </c>
      <c r="V103">
        <v>0.93</v>
      </c>
      <c r="W103">
        <v>0.23</v>
      </c>
      <c r="X103">
        <v>1.28</v>
      </c>
      <c r="Y103">
        <v>1</v>
      </c>
      <c r="Z103">
        <v>10</v>
      </c>
    </row>
    <row r="104" spans="1:26" x14ac:dyDescent="0.3">
      <c r="A104">
        <v>10</v>
      </c>
      <c r="B104">
        <v>90</v>
      </c>
      <c r="C104" t="s">
        <v>26</v>
      </c>
      <c r="D104">
        <v>4.4923999999999999</v>
      </c>
      <c r="E104">
        <v>22.26</v>
      </c>
      <c r="F104">
        <v>18.420000000000002</v>
      </c>
      <c r="G104">
        <v>27.63</v>
      </c>
      <c r="H104">
        <v>0.34</v>
      </c>
      <c r="I104">
        <v>40</v>
      </c>
      <c r="J104">
        <v>180.45</v>
      </c>
      <c r="K104">
        <v>52.44</v>
      </c>
      <c r="L104">
        <v>3.5</v>
      </c>
      <c r="M104">
        <v>38</v>
      </c>
      <c r="N104">
        <v>34.51</v>
      </c>
      <c r="O104">
        <v>22489.16</v>
      </c>
      <c r="P104">
        <v>187.34</v>
      </c>
      <c r="Q104">
        <v>2924.45</v>
      </c>
      <c r="R104">
        <v>97.92</v>
      </c>
      <c r="S104">
        <v>60.56</v>
      </c>
      <c r="T104">
        <v>18766.259999999998</v>
      </c>
      <c r="U104">
        <v>0.62</v>
      </c>
      <c r="V104">
        <v>0.93</v>
      </c>
      <c r="W104">
        <v>0.23</v>
      </c>
      <c r="X104">
        <v>1.1399999999999999</v>
      </c>
      <c r="Y104">
        <v>1</v>
      </c>
      <c r="Z104">
        <v>10</v>
      </c>
    </row>
    <row r="105" spans="1:26" x14ac:dyDescent="0.3">
      <c r="A105">
        <v>11</v>
      </c>
      <c r="B105">
        <v>90</v>
      </c>
      <c r="C105" t="s">
        <v>26</v>
      </c>
      <c r="D105">
        <v>4.5462999999999996</v>
      </c>
      <c r="E105">
        <v>22</v>
      </c>
      <c r="F105">
        <v>18.3</v>
      </c>
      <c r="G105">
        <v>30.49</v>
      </c>
      <c r="H105">
        <v>0.37</v>
      </c>
      <c r="I105">
        <v>36</v>
      </c>
      <c r="J105">
        <v>180.82</v>
      </c>
      <c r="K105">
        <v>52.44</v>
      </c>
      <c r="L105">
        <v>3.75</v>
      </c>
      <c r="M105">
        <v>30</v>
      </c>
      <c r="N105">
        <v>34.630000000000003</v>
      </c>
      <c r="O105">
        <v>22535.19</v>
      </c>
      <c r="P105">
        <v>180.47</v>
      </c>
      <c r="Q105">
        <v>2924.48</v>
      </c>
      <c r="R105">
        <v>93.69</v>
      </c>
      <c r="S105">
        <v>60.56</v>
      </c>
      <c r="T105">
        <v>16669.46</v>
      </c>
      <c r="U105">
        <v>0.65</v>
      </c>
      <c r="V105">
        <v>0.94</v>
      </c>
      <c r="W105">
        <v>0.23</v>
      </c>
      <c r="X105">
        <v>1.02</v>
      </c>
      <c r="Y105">
        <v>1</v>
      </c>
      <c r="Z105">
        <v>10</v>
      </c>
    </row>
    <row r="106" spans="1:26" x14ac:dyDescent="0.3">
      <c r="A106">
        <v>12</v>
      </c>
      <c r="B106">
        <v>90</v>
      </c>
      <c r="C106" t="s">
        <v>26</v>
      </c>
      <c r="D106">
        <v>4.5688000000000004</v>
      </c>
      <c r="E106">
        <v>21.89</v>
      </c>
      <c r="F106">
        <v>18.260000000000002</v>
      </c>
      <c r="G106">
        <v>32.22</v>
      </c>
      <c r="H106">
        <v>0.39</v>
      </c>
      <c r="I106">
        <v>34</v>
      </c>
      <c r="J106">
        <v>181.19</v>
      </c>
      <c r="K106">
        <v>52.44</v>
      </c>
      <c r="L106">
        <v>4</v>
      </c>
      <c r="M106">
        <v>7</v>
      </c>
      <c r="N106">
        <v>34.75</v>
      </c>
      <c r="O106">
        <v>22581.25</v>
      </c>
      <c r="P106">
        <v>177.91</v>
      </c>
      <c r="Q106">
        <v>2924.69</v>
      </c>
      <c r="R106">
        <v>91.41</v>
      </c>
      <c r="S106">
        <v>60.56</v>
      </c>
      <c r="T106">
        <v>15537.68</v>
      </c>
      <c r="U106">
        <v>0.66</v>
      </c>
      <c r="V106">
        <v>0.94</v>
      </c>
      <c r="W106">
        <v>0.25</v>
      </c>
      <c r="X106">
        <v>0.98</v>
      </c>
      <c r="Y106">
        <v>1</v>
      </c>
      <c r="Z106">
        <v>10</v>
      </c>
    </row>
    <row r="107" spans="1:26" x14ac:dyDescent="0.3">
      <c r="A107">
        <v>13</v>
      </c>
      <c r="B107">
        <v>90</v>
      </c>
      <c r="C107" t="s">
        <v>26</v>
      </c>
      <c r="D107">
        <v>4.5641999999999996</v>
      </c>
      <c r="E107">
        <v>21.91</v>
      </c>
      <c r="F107">
        <v>18.28</v>
      </c>
      <c r="G107">
        <v>32.26</v>
      </c>
      <c r="H107">
        <v>0.42</v>
      </c>
      <c r="I107">
        <v>34</v>
      </c>
      <c r="J107">
        <v>181.57</v>
      </c>
      <c r="K107">
        <v>52.44</v>
      </c>
      <c r="L107">
        <v>4.25</v>
      </c>
      <c r="M107">
        <v>1</v>
      </c>
      <c r="N107">
        <v>34.880000000000003</v>
      </c>
      <c r="O107">
        <v>22627.360000000001</v>
      </c>
      <c r="P107">
        <v>178.38</v>
      </c>
      <c r="Q107">
        <v>2924.73</v>
      </c>
      <c r="R107">
        <v>91.86</v>
      </c>
      <c r="S107">
        <v>60.56</v>
      </c>
      <c r="T107">
        <v>15763.51</v>
      </c>
      <c r="U107">
        <v>0.66</v>
      </c>
      <c r="V107">
        <v>0.94</v>
      </c>
      <c r="W107">
        <v>0.26</v>
      </c>
      <c r="X107">
        <v>1</v>
      </c>
      <c r="Y107">
        <v>1</v>
      </c>
      <c r="Z107">
        <v>10</v>
      </c>
    </row>
    <row r="108" spans="1:26" x14ac:dyDescent="0.3">
      <c r="A108">
        <v>14</v>
      </c>
      <c r="B108">
        <v>90</v>
      </c>
      <c r="C108" t="s">
        <v>26</v>
      </c>
      <c r="D108">
        <v>4.5640999999999998</v>
      </c>
      <c r="E108">
        <v>21.91</v>
      </c>
      <c r="F108">
        <v>18.28</v>
      </c>
      <c r="G108">
        <v>32.26</v>
      </c>
      <c r="H108">
        <v>0.44</v>
      </c>
      <c r="I108">
        <v>34</v>
      </c>
      <c r="J108">
        <v>181.94</v>
      </c>
      <c r="K108">
        <v>52.44</v>
      </c>
      <c r="L108">
        <v>4.5</v>
      </c>
      <c r="M108">
        <v>0</v>
      </c>
      <c r="N108">
        <v>35</v>
      </c>
      <c r="O108">
        <v>22673.63</v>
      </c>
      <c r="P108">
        <v>178.44</v>
      </c>
      <c r="Q108">
        <v>2924.66</v>
      </c>
      <c r="R108">
        <v>91.89</v>
      </c>
      <c r="S108">
        <v>60.56</v>
      </c>
      <c r="T108">
        <v>15780.33</v>
      </c>
      <c r="U108">
        <v>0.66</v>
      </c>
      <c r="V108">
        <v>0.94</v>
      </c>
      <c r="W108">
        <v>0.26</v>
      </c>
      <c r="X108">
        <v>1</v>
      </c>
      <c r="Y108">
        <v>1</v>
      </c>
      <c r="Z108">
        <v>10</v>
      </c>
    </row>
    <row r="109" spans="1:26" x14ac:dyDescent="0.3">
      <c r="A109">
        <v>0</v>
      </c>
      <c r="B109">
        <v>110</v>
      </c>
      <c r="C109" t="s">
        <v>26</v>
      </c>
      <c r="D109">
        <v>2.5798000000000001</v>
      </c>
      <c r="E109">
        <v>38.76</v>
      </c>
      <c r="F109">
        <v>25.09</v>
      </c>
      <c r="G109">
        <v>5.75</v>
      </c>
      <c r="H109">
        <v>0.08</v>
      </c>
      <c r="I109">
        <v>262</v>
      </c>
      <c r="J109">
        <v>213.37</v>
      </c>
      <c r="K109">
        <v>56.13</v>
      </c>
      <c r="L109">
        <v>1</v>
      </c>
      <c r="M109">
        <v>260</v>
      </c>
      <c r="N109">
        <v>46.25</v>
      </c>
      <c r="O109">
        <v>26550.29</v>
      </c>
      <c r="P109">
        <v>360.71</v>
      </c>
      <c r="Q109">
        <v>2925.45</v>
      </c>
      <c r="R109">
        <v>316.33</v>
      </c>
      <c r="S109">
        <v>60.56</v>
      </c>
      <c r="T109">
        <v>126859.33</v>
      </c>
      <c r="U109">
        <v>0.19</v>
      </c>
      <c r="V109">
        <v>0.69</v>
      </c>
      <c r="W109">
        <v>0.57999999999999996</v>
      </c>
      <c r="X109">
        <v>7.8</v>
      </c>
      <c r="Y109">
        <v>1</v>
      </c>
      <c r="Z109">
        <v>10</v>
      </c>
    </row>
    <row r="110" spans="1:26" x14ac:dyDescent="0.3">
      <c r="A110">
        <v>1</v>
      </c>
      <c r="B110">
        <v>110</v>
      </c>
      <c r="C110" t="s">
        <v>26</v>
      </c>
      <c r="D110">
        <v>2.9994999999999998</v>
      </c>
      <c r="E110">
        <v>33.340000000000003</v>
      </c>
      <c r="F110">
        <v>22.79</v>
      </c>
      <c r="G110">
        <v>7.27</v>
      </c>
      <c r="H110">
        <v>0.1</v>
      </c>
      <c r="I110">
        <v>188</v>
      </c>
      <c r="J110">
        <v>213.78</v>
      </c>
      <c r="K110">
        <v>56.13</v>
      </c>
      <c r="L110">
        <v>1.25</v>
      </c>
      <c r="M110">
        <v>186</v>
      </c>
      <c r="N110">
        <v>46.4</v>
      </c>
      <c r="O110">
        <v>26600.32</v>
      </c>
      <c r="P110">
        <v>323.95</v>
      </c>
      <c r="Q110">
        <v>2925.34</v>
      </c>
      <c r="R110">
        <v>240.49</v>
      </c>
      <c r="S110">
        <v>60.56</v>
      </c>
      <c r="T110">
        <v>89312.15</v>
      </c>
      <c r="U110">
        <v>0.25</v>
      </c>
      <c r="V110">
        <v>0.76</v>
      </c>
      <c r="W110">
        <v>0.47</v>
      </c>
      <c r="X110">
        <v>5.51</v>
      </c>
      <c r="Y110">
        <v>1</v>
      </c>
      <c r="Z110">
        <v>10</v>
      </c>
    </row>
    <row r="111" spans="1:26" x14ac:dyDescent="0.3">
      <c r="A111">
        <v>2</v>
      </c>
      <c r="B111">
        <v>110</v>
      </c>
      <c r="C111" t="s">
        <v>26</v>
      </c>
      <c r="D111">
        <v>3.3031000000000001</v>
      </c>
      <c r="E111">
        <v>30.28</v>
      </c>
      <c r="F111">
        <v>21.5</v>
      </c>
      <c r="G111">
        <v>8.83</v>
      </c>
      <c r="H111">
        <v>0.12</v>
      </c>
      <c r="I111">
        <v>146</v>
      </c>
      <c r="J111">
        <v>214.19</v>
      </c>
      <c r="K111">
        <v>56.13</v>
      </c>
      <c r="L111">
        <v>1.5</v>
      </c>
      <c r="M111">
        <v>144</v>
      </c>
      <c r="N111">
        <v>46.56</v>
      </c>
      <c r="O111">
        <v>26650.41</v>
      </c>
      <c r="P111">
        <v>302.05</v>
      </c>
      <c r="Q111">
        <v>2925.32</v>
      </c>
      <c r="R111">
        <v>198.33</v>
      </c>
      <c r="S111">
        <v>60.56</v>
      </c>
      <c r="T111">
        <v>68438.97</v>
      </c>
      <c r="U111">
        <v>0.31</v>
      </c>
      <c r="V111">
        <v>0.8</v>
      </c>
      <c r="W111">
        <v>0.4</v>
      </c>
      <c r="X111">
        <v>4.22</v>
      </c>
      <c r="Y111">
        <v>1</v>
      </c>
      <c r="Z111">
        <v>10</v>
      </c>
    </row>
    <row r="112" spans="1:26" x14ac:dyDescent="0.3">
      <c r="A112">
        <v>3</v>
      </c>
      <c r="B112">
        <v>110</v>
      </c>
      <c r="C112" t="s">
        <v>26</v>
      </c>
      <c r="D112">
        <v>3.5200999999999998</v>
      </c>
      <c r="E112">
        <v>28.41</v>
      </c>
      <c r="F112">
        <v>20.73</v>
      </c>
      <c r="G112">
        <v>10.36</v>
      </c>
      <c r="H112">
        <v>0.14000000000000001</v>
      </c>
      <c r="I112">
        <v>120</v>
      </c>
      <c r="J112">
        <v>214.59</v>
      </c>
      <c r="K112">
        <v>56.13</v>
      </c>
      <c r="L112">
        <v>1.75</v>
      </c>
      <c r="M112">
        <v>118</v>
      </c>
      <c r="N112">
        <v>46.72</v>
      </c>
      <c r="O112">
        <v>26700.55</v>
      </c>
      <c r="P112">
        <v>287.86</v>
      </c>
      <c r="Q112">
        <v>2924.89</v>
      </c>
      <c r="R112">
        <v>173.03</v>
      </c>
      <c r="S112">
        <v>60.56</v>
      </c>
      <c r="T112">
        <v>55920.9</v>
      </c>
      <c r="U112">
        <v>0.35</v>
      </c>
      <c r="V112">
        <v>0.83</v>
      </c>
      <c r="W112">
        <v>0.36</v>
      </c>
      <c r="X112">
        <v>3.45</v>
      </c>
      <c r="Y112">
        <v>1</v>
      </c>
      <c r="Z112">
        <v>10</v>
      </c>
    </row>
    <row r="113" spans="1:26" x14ac:dyDescent="0.3">
      <c r="A113">
        <v>4</v>
      </c>
      <c r="B113">
        <v>110</v>
      </c>
      <c r="C113" t="s">
        <v>26</v>
      </c>
      <c r="D113">
        <v>3.7121</v>
      </c>
      <c r="E113">
        <v>26.94</v>
      </c>
      <c r="F113">
        <v>20.100000000000001</v>
      </c>
      <c r="G113">
        <v>12.06</v>
      </c>
      <c r="H113">
        <v>0.17</v>
      </c>
      <c r="I113">
        <v>100</v>
      </c>
      <c r="J113">
        <v>215</v>
      </c>
      <c r="K113">
        <v>56.13</v>
      </c>
      <c r="L113">
        <v>2</v>
      </c>
      <c r="M113">
        <v>98</v>
      </c>
      <c r="N113">
        <v>46.87</v>
      </c>
      <c r="O113">
        <v>26750.75</v>
      </c>
      <c r="P113">
        <v>275.52999999999997</v>
      </c>
      <c r="Q113">
        <v>2925.25</v>
      </c>
      <c r="R113">
        <v>152.58000000000001</v>
      </c>
      <c r="S113">
        <v>60.56</v>
      </c>
      <c r="T113">
        <v>45794.03</v>
      </c>
      <c r="U113">
        <v>0.4</v>
      </c>
      <c r="V113">
        <v>0.86</v>
      </c>
      <c r="W113">
        <v>0.33</v>
      </c>
      <c r="X113">
        <v>2.82</v>
      </c>
      <c r="Y113">
        <v>1</v>
      </c>
      <c r="Z113">
        <v>10</v>
      </c>
    </row>
    <row r="114" spans="1:26" x14ac:dyDescent="0.3">
      <c r="A114">
        <v>5</v>
      </c>
      <c r="B114">
        <v>110</v>
      </c>
      <c r="C114" t="s">
        <v>26</v>
      </c>
      <c r="D114">
        <v>3.8412000000000002</v>
      </c>
      <c r="E114">
        <v>26.03</v>
      </c>
      <c r="F114">
        <v>19.75</v>
      </c>
      <c r="G114">
        <v>13.62</v>
      </c>
      <c r="H114">
        <v>0.19</v>
      </c>
      <c r="I114">
        <v>87</v>
      </c>
      <c r="J114">
        <v>215.41</v>
      </c>
      <c r="K114">
        <v>56.13</v>
      </c>
      <c r="L114">
        <v>2.25</v>
      </c>
      <c r="M114">
        <v>85</v>
      </c>
      <c r="N114">
        <v>47.03</v>
      </c>
      <c r="O114">
        <v>26801</v>
      </c>
      <c r="P114">
        <v>267.42</v>
      </c>
      <c r="Q114">
        <v>2924.75</v>
      </c>
      <c r="R114">
        <v>140.87</v>
      </c>
      <c r="S114">
        <v>60.56</v>
      </c>
      <c r="T114">
        <v>40006.71</v>
      </c>
      <c r="U114">
        <v>0.43</v>
      </c>
      <c r="V114">
        <v>0.87</v>
      </c>
      <c r="W114">
        <v>0.31</v>
      </c>
      <c r="X114">
        <v>2.4700000000000002</v>
      </c>
      <c r="Y114">
        <v>1</v>
      </c>
      <c r="Z114">
        <v>10</v>
      </c>
    </row>
    <row r="115" spans="1:26" x14ac:dyDescent="0.3">
      <c r="A115">
        <v>6</v>
      </c>
      <c r="B115">
        <v>110</v>
      </c>
      <c r="C115" t="s">
        <v>26</v>
      </c>
      <c r="D115">
        <v>3.9651999999999998</v>
      </c>
      <c r="E115">
        <v>25.22</v>
      </c>
      <c r="F115">
        <v>19.399999999999999</v>
      </c>
      <c r="G115">
        <v>15.31</v>
      </c>
      <c r="H115">
        <v>0.21</v>
      </c>
      <c r="I115">
        <v>76</v>
      </c>
      <c r="J115">
        <v>215.82</v>
      </c>
      <c r="K115">
        <v>56.13</v>
      </c>
      <c r="L115">
        <v>2.5</v>
      </c>
      <c r="M115">
        <v>74</v>
      </c>
      <c r="N115">
        <v>47.19</v>
      </c>
      <c r="O115">
        <v>26851.31</v>
      </c>
      <c r="P115">
        <v>259.26</v>
      </c>
      <c r="Q115">
        <v>2924.4</v>
      </c>
      <c r="R115">
        <v>129.72999999999999</v>
      </c>
      <c r="S115">
        <v>60.56</v>
      </c>
      <c r="T115">
        <v>34490.78</v>
      </c>
      <c r="U115">
        <v>0.47</v>
      </c>
      <c r="V115">
        <v>0.89</v>
      </c>
      <c r="W115">
        <v>0.28999999999999998</v>
      </c>
      <c r="X115">
        <v>2.12</v>
      </c>
      <c r="Y115">
        <v>1</v>
      </c>
      <c r="Z115">
        <v>10</v>
      </c>
    </row>
    <row r="116" spans="1:26" x14ac:dyDescent="0.3">
      <c r="A116">
        <v>7</v>
      </c>
      <c r="B116">
        <v>110</v>
      </c>
      <c r="C116" t="s">
        <v>26</v>
      </c>
      <c r="D116">
        <v>4.0682999999999998</v>
      </c>
      <c r="E116">
        <v>24.58</v>
      </c>
      <c r="F116">
        <v>19.14</v>
      </c>
      <c r="G116">
        <v>17.14</v>
      </c>
      <c r="H116">
        <v>0.23</v>
      </c>
      <c r="I116">
        <v>67</v>
      </c>
      <c r="J116">
        <v>216.22</v>
      </c>
      <c r="K116">
        <v>56.13</v>
      </c>
      <c r="L116">
        <v>2.75</v>
      </c>
      <c r="M116">
        <v>65</v>
      </c>
      <c r="N116">
        <v>47.35</v>
      </c>
      <c r="O116">
        <v>26901.66</v>
      </c>
      <c r="P116">
        <v>252.3</v>
      </c>
      <c r="Q116">
        <v>2924.5</v>
      </c>
      <c r="R116">
        <v>121.01</v>
      </c>
      <c r="S116">
        <v>60.56</v>
      </c>
      <c r="T116">
        <v>30173.279999999999</v>
      </c>
      <c r="U116">
        <v>0.5</v>
      </c>
      <c r="V116">
        <v>0.9</v>
      </c>
      <c r="W116">
        <v>0.27</v>
      </c>
      <c r="X116">
        <v>1.86</v>
      </c>
      <c r="Y116">
        <v>1</v>
      </c>
      <c r="Z116">
        <v>10</v>
      </c>
    </row>
    <row r="117" spans="1:26" x14ac:dyDescent="0.3">
      <c r="A117">
        <v>8</v>
      </c>
      <c r="B117">
        <v>110</v>
      </c>
      <c r="C117" t="s">
        <v>26</v>
      </c>
      <c r="D117">
        <v>4.1580000000000004</v>
      </c>
      <c r="E117">
        <v>24.05</v>
      </c>
      <c r="F117">
        <v>18.899999999999999</v>
      </c>
      <c r="G117">
        <v>18.899999999999999</v>
      </c>
      <c r="H117">
        <v>0.25</v>
      </c>
      <c r="I117">
        <v>60</v>
      </c>
      <c r="J117">
        <v>216.63</v>
      </c>
      <c r="K117">
        <v>56.13</v>
      </c>
      <c r="L117">
        <v>3</v>
      </c>
      <c r="M117">
        <v>58</v>
      </c>
      <c r="N117">
        <v>47.51</v>
      </c>
      <c r="O117">
        <v>26952.080000000002</v>
      </c>
      <c r="P117">
        <v>245.59</v>
      </c>
      <c r="Q117">
        <v>2924.48</v>
      </c>
      <c r="R117">
        <v>113.28</v>
      </c>
      <c r="S117">
        <v>60.56</v>
      </c>
      <c r="T117">
        <v>26345.49</v>
      </c>
      <c r="U117">
        <v>0.53</v>
      </c>
      <c r="V117">
        <v>0.91</v>
      </c>
      <c r="W117">
        <v>0.26</v>
      </c>
      <c r="X117">
        <v>1.63</v>
      </c>
      <c r="Y117">
        <v>1</v>
      </c>
      <c r="Z117">
        <v>10</v>
      </c>
    </row>
    <row r="118" spans="1:26" x14ac:dyDescent="0.3">
      <c r="A118">
        <v>9</v>
      </c>
      <c r="B118">
        <v>110</v>
      </c>
      <c r="C118" t="s">
        <v>26</v>
      </c>
      <c r="D118">
        <v>4.2632000000000003</v>
      </c>
      <c r="E118">
        <v>23.46</v>
      </c>
      <c r="F118">
        <v>18.559999999999999</v>
      </c>
      <c r="G118">
        <v>20.63</v>
      </c>
      <c r="H118">
        <v>0.27</v>
      </c>
      <c r="I118">
        <v>54</v>
      </c>
      <c r="J118">
        <v>217.04</v>
      </c>
      <c r="K118">
        <v>56.13</v>
      </c>
      <c r="L118">
        <v>3.25</v>
      </c>
      <c r="M118">
        <v>52</v>
      </c>
      <c r="N118">
        <v>47.66</v>
      </c>
      <c r="O118">
        <v>27002.55</v>
      </c>
      <c r="P118">
        <v>237.11</v>
      </c>
      <c r="Q118">
        <v>2924.72</v>
      </c>
      <c r="R118">
        <v>102.09</v>
      </c>
      <c r="S118">
        <v>60.56</v>
      </c>
      <c r="T118">
        <v>20780.759999999998</v>
      </c>
      <c r="U118">
        <v>0.59</v>
      </c>
      <c r="V118">
        <v>0.93</v>
      </c>
      <c r="W118">
        <v>0.24</v>
      </c>
      <c r="X118">
        <v>1.29</v>
      </c>
      <c r="Y118">
        <v>1</v>
      </c>
      <c r="Z118">
        <v>10</v>
      </c>
    </row>
    <row r="119" spans="1:26" x14ac:dyDescent="0.3">
      <c r="A119">
        <v>10</v>
      </c>
      <c r="B119">
        <v>110</v>
      </c>
      <c r="C119" t="s">
        <v>26</v>
      </c>
      <c r="D119">
        <v>4.1886000000000001</v>
      </c>
      <c r="E119">
        <v>23.87</v>
      </c>
      <c r="F119">
        <v>19.11</v>
      </c>
      <c r="G119">
        <v>22.48</v>
      </c>
      <c r="H119">
        <v>0.28999999999999998</v>
      </c>
      <c r="I119">
        <v>51</v>
      </c>
      <c r="J119">
        <v>217.45</v>
      </c>
      <c r="K119">
        <v>56.13</v>
      </c>
      <c r="L119">
        <v>3.5</v>
      </c>
      <c r="M119">
        <v>49</v>
      </c>
      <c r="N119">
        <v>47.82</v>
      </c>
      <c r="O119">
        <v>27053.07</v>
      </c>
      <c r="P119">
        <v>242.44</v>
      </c>
      <c r="Q119">
        <v>2924.5</v>
      </c>
      <c r="R119">
        <v>122.46</v>
      </c>
      <c r="S119">
        <v>60.56</v>
      </c>
      <c r="T119">
        <v>30978.55</v>
      </c>
      <c r="U119">
        <v>0.49</v>
      </c>
      <c r="V119">
        <v>0.9</v>
      </c>
      <c r="W119">
        <v>0.23</v>
      </c>
      <c r="X119">
        <v>1.83</v>
      </c>
      <c r="Y119">
        <v>1</v>
      </c>
      <c r="Z119">
        <v>10</v>
      </c>
    </row>
    <row r="120" spans="1:26" x14ac:dyDescent="0.3">
      <c r="A120">
        <v>11</v>
      </c>
      <c r="B120">
        <v>110</v>
      </c>
      <c r="C120" t="s">
        <v>26</v>
      </c>
      <c r="D120">
        <v>4.3125</v>
      </c>
      <c r="E120">
        <v>23.19</v>
      </c>
      <c r="F120">
        <v>18.63</v>
      </c>
      <c r="G120">
        <v>24.3</v>
      </c>
      <c r="H120">
        <v>0.31</v>
      </c>
      <c r="I120">
        <v>46</v>
      </c>
      <c r="J120">
        <v>217.86</v>
      </c>
      <c r="K120">
        <v>56.13</v>
      </c>
      <c r="L120">
        <v>3.75</v>
      </c>
      <c r="M120">
        <v>44</v>
      </c>
      <c r="N120">
        <v>47.98</v>
      </c>
      <c r="O120">
        <v>27103.65</v>
      </c>
      <c r="P120">
        <v>231.68</v>
      </c>
      <c r="Q120">
        <v>2924.61</v>
      </c>
      <c r="R120">
        <v>104.95</v>
      </c>
      <c r="S120">
        <v>60.56</v>
      </c>
      <c r="T120">
        <v>22249.09</v>
      </c>
      <c r="U120">
        <v>0.57999999999999996</v>
      </c>
      <c r="V120">
        <v>0.92</v>
      </c>
      <c r="W120">
        <v>0.24</v>
      </c>
      <c r="X120">
        <v>1.36</v>
      </c>
      <c r="Y120">
        <v>1</v>
      </c>
      <c r="Z120">
        <v>10</v>
      </c>
    </row>
    <row r="121" spans="1:26" x14ac:dyDescent="0.3">
      <c r="A121">
        <v>12</v>
      </c>
      <c r="B121">
        <v>110</v>
      </c>
      <c r="C121" t="s">
        <v>26</v>
      </c>
      <c r="D121">
        <v>4.3723999999999998</v>
      </c>
      <c r="E121">
        <v>22.87</v>
      </c>
      <c r="F121">
        <v>18.48</v>
      </c>
      <c r="G121">
        <v>26.41</v>
      </c>
      <c r="H121">
        <v>0.33</v>
      </c>
      <c r="I121">
        <v>42</v>
      </c>
      <c r="J121">
        <v>218.27</v>
      </c>
      <c r="K121">
        <v>56.13</v>
      </c>
      <c r="L121">
        <v>4</v>
      </c>
      <c r="M121">
        <v>40</v>
      </c>
      <c r="N121">
        <v>48.15</v>
      </c>
      <c r="O121">
        <v>27154.29</v>
      </c>
      <c r="P121">
        <v>225.81</v>
      </c>
      <c r="Q121">
        <v>2924.5</v>
      </c>
      <c r="R121">
        <v>100.01</v>
      </c>
      <c r="S121">
        <v>60.56</v>
      </c>
      <c r="T121">
        <v>19801.43</v>
      </c>
      <c r="U121">
        <v>0.61</v>
      </c>
      <c r="V121">
        <v>0.93</v>
      </c>
      <c r="W121">
        <v>0.23</v>
      </c>
      <c r="X121">
        <v>1.21</v>
      </c>
      <c r="Y121">
        <v>1</v>
      </c>
      <c r="Z121">
        <v>10</v>
      </c>
    </row>
    <row r="122" spans="1:26" x14ac:dyDescent="0.3">
      <c r="A122">
        <v>13</v>
      </c>
      <c r="B122">
        <v>110</v>
      </c>
      <c r="C122" t="s">
        <v>26</v>
      </c>
      <c r="D122">
        <v>4.4307999999999996</v>
      </c>
      <c r="E122">
        <v>22.57</v>
      </c>
      <c r="F122">
        <v>18.350000000000001</v>
      </c>
      <c r="G122">
        <v>28.98</v>
      </c>
      <c r="H122">
        <v>0.35</v>
      </c>
      <c r="I122">
        <v>38</v>
      </c>
      <c r="J122">
        <v>218.68</v>
      </c>
      <c r="K122">
        <v>56.13</v>
      </c>
      <c r="L122">
        <v>4.25</v>
      </c>
      <c r="M122">
        <v>36</v>
      </c>
      <c r="N122">
        <v>48.31</v>
      </c>
      <c r="O122">
        <v>27204.98</v>
      </c>
      <c r="P122">
        <v>219.28</v>
      </c>
      <c r="Q122">
        <v>2924.6</v>
      </c>
      <c r="R122">
        <v>95.68</v>
      </c>
      <c r="S122">
        <v>60.56</v>
      </c>
      <c r="T122">
        <v>17656.38</v>
      </c>
      <c r="U122">
        <v>0.63</v>
      </c>
      <c r="V122">
        <v>0.94</v>
      </c>
      <c r="W122">
        <v>0.22</v>
      </c>
      <c r="X122">
        <v>1.07</v>
      </c>
      <c r="Y122">
        <v>1</v>
      </c>
      <c r="Z122">
        <v>10</v>
      </c>
    </row>
    <row r="123" spans="1:26" x14ac:dyDescent="0.3">
      <c r="A123">
        <v>14</v>
      </c>
      <c r="B123">
        <v>110</v>
      </c>
      <c r="C123" t="s">
        <v>26</v>
      </c>
      <c r="D123">
        <v>4.4572000000000003</v>
      </c>
      <c r="E123">
        <v>22.44</v>
      </c>
      <c r="F123">
        <v>18.3</v>
      </c>
      <c r="G123">
        <v>30.5</v>
      </c>
      <c r="H123">
        <v>0.36</v>
      </c>
      <c r="I123">
        <v>36</v>
      </c>
      <c r="J123">
        <v>219.09</v>
      </c>
      <c r="K123">
        <v>56.13</v>
      </c>
      <c r="L123">
        <v>4.5</v>
      </c>
      <c r="M123">
        <v>34</v>
      </c>
      <c r="N123">
        <v>48.47</v>
      </c>
      <c r="O123">
        <v>27255.72</v>
      </c>
      <c r="P123">
        <v>215.09</v>
      </c>
      <c r="Q123">
        <v>2924.54</v>
      </c>
      <c r="R123">
        <v>94.02</v>
      </c>
      <c r="S123">
        <v>60.56</v>
      </c>
      <c r="T123">
        <v>16833.95</v>
      </c>
      <c r="U123">
        <v>0.64</v>
      </c>
      <c r="V123">
        <v>0.94</v>
      </c>
      <c r="W123">
        <v>0.22</v>
      </c>
      <c r="X123">
        <v>1.02</v>
      </c>
      <c r="Y123">
        <v>1</v>
      </c>
      <c r="Z123">
        <v>10</v>
      </c>
    </row>
    <row r="124" spans="1:26" x14ac:dyDescent="0.3">
      <c r="A124">
        <v>15</v>
      </c>
      <c r="B124">
        <v>110</v>
      </c>
      <c r="C124" t="s">
        <v>26</v>
      </c>
      <c r="D124">
        <v>4.5038999999999998</v>
      </c>
      <c r="E124">
        <v>22.2</v>
      </c>
      <c r="F124">
        <v>18.2</v>
      </c>
      <c r="G124">
        <v>33.08</v>
      </c>
      <c r="H124">
        <v>0.38</v>
      </c>
      <c r="I124">
        <v>33</v>
      </c>
      <c r="J124">
        <v>219.51</v>
      </c>
      <c r="K124">
        <v>56.13</v>
      </c>
      <c r="L124">
        <v>4.75</v>
      </c>
      <c r="M124">
        <v>31</v>
      </c>
      <c r="N124">
        <v>48.63</v>
      </c>
      <c r="O124">
        <v>27306.53</v>
      </c>
      <c r="P124">
        <v>209.42</v>
      </c>
      <c r="Q124">
        <v>2924.47</v>
      </c>
      <c r="R124">
        <v>90.65</v>
      </c>
      <c r="S124">
        <v>60.56</v>
      </c>
      <c r="T124">
        <v>15167.24</v>
      </c>
      <c r="U124">
        <v>0.67</v>
      </c>
      <c r="V124">
        <v>0.95</v>
      </c>
      <c r="W124">
        <v>0.22</v>
      </c>
      <c r="X124">
        <v>0.92</v>
      </c>
      <c r="Y124">
        <v>1</v>
      </c>
      <c r="Z124">
        <v>10</v>
      </c>
    </row>
    <row r="125" spans="1:26" x14ac:dyDescent="0.3">
      <c r="A125">
        <v>16</v>
      </c>
      <c r="B125">
        <v>110</v>
      </c>
      <c r="C125" t="s">
        <v>26</v>
      </c>
      <c r="D125">
        <v>4.5361000000000002</v>
      </c>
      <c r="E125">
        <v>22.05</v>
      </c>
      <c r="F125">
        <v>18.12</v>
      </c>
      <c r="G125">
        <v>35.08</v>
      </c>
      <c r="H125">
        <v>0.4</v>
      </c>
      <c r="I125">
        <v>31</v>
      </c>
      <c r="J125">
        <v>219.92</v>
      </c>
      <c r="K125">
        <v>56.13</v>
      </c>
      <c r="L125">
        <v>5</v>
      </c>
      <c r="M125">
        <v>27</v>
      </c>
      <c r="N125">
        <v>48.79</v>
      </c>
      <c r="O125">
        <v>27357.39</v>
      </c>
      <c r="P125">
        <v>203.2</v>
      </c>
      <c r="Q125">
        <v>2924.45</v>
      </c>
      <c r="R125">
        <v>88.01</v>
      </c>
      <c r="S125">
        <v>60.56</v>
      </c>
      <c r="T125">
        <v>13854.05</v>
      </c>
      <c r="U125">
        <v>0.69</v>
      </c>
      <c r="V125">
        <v>0.95</v>
      </c>
      <c r="W125">
        <v>0.22</v>
      </c>
      <c r="X125">
        <v>0.85</v>
      </c>
      <c r="Y125">
        <v>1</v>
      </c>
      <c r="Z125">
        <v>10</v>
      </c>
    </row>
    <row r="126" spans="1:26" x14ac:dyDescent="0.3">
      <c r="A126">
        <v>17</v>
      </c>
      <c r="B126">
        <v>110</v>
      </c>
      <c r="C126" t="s">
        <v>26</v>
      </c>
      <c r="D126">
        <v>4.5589000000000004</v>
      </c>
      <c r="E126">
        <v>21.94</v>
      </c>
      <c r="F126">
        <v>18.100000000000001</v>
      </c>
      <c r="G126">
        <v>37.44</v>
      </c>
      <c r="H126">
        <v>0.42</v>
      </c>
      <c r="I126">
        <v>29</v>
      </c>
      <c r="J126">
        <v>220.33</v>
      </c>
      <c r="K126">
        <v>56.13</v>
      </c>
      <c r="L126">
        <v>5.25</v>
      </c>
      <c r="M126">
        <v>14</v>
      </c>
      <c r="N126">
        <v>48.95</v>
      </c>
      <c r="O126">
        <v>27408.3</v>
      </c>
      <c r="P126">
        <v>199.35</v>
      </c>
      <c r="Q126">
        <v>2924.41</v>
      </c>
      <c r="R126">
        <v>86.72</v>
      </c>
      <c r="S126">
        <v>60.56</v>
      </c>
      <c r="T126">
        <v>13220.14</v>
      </c>
      <c r="U126">
        <v>0.7</v>
      </c>
      <c r="V126">
        <v>0.95</v>
      </c>
      <c r="W126">
        <v>0.23</v>
      </c>
      <c r="X126">
        <v>0.82</v>
      </c>
      <c r="Y126">
        <v>1</v>
      </c>
      <c r="Z126">
        <v>10</v>
      </c>
    </row>
    <row r="127" spans="1:26" x14ac:dyDescent="0.3">
      <c r="A127">
        <v>18</v>
      </c>
      <c r="B127">
        <v>110</v>
      </c>
      <c r="C127" t="s">
        <v>26</v>
      </c>
      <c r="D127">
        <v>4.5720000000000001</v>
      </c>
      <c r="E127">
        <v>21.87</v>
      </c>
      <c r="F127">
        <v>18.079999999999998</v>
      </c>
      <c r="G127">
        <v>38.74</v>
      </c>
      <c r="H127">
        <v>0.44</v>
      </c>
      <c r="I127">
        <v>28</v>
      </c>
      <c r="J127">
        <v>220.74</v>
      </c>
      <c r="K127">
        <v>56.13</v>
      </c>
      <c r="L127">
        <v>5.5</v>
      </c>
      <c r="M127">
        <v>5</v>
      </c>
      <c r="N127">
        <v>49.12</v>
      </c>
      <c r="O127">
        <v>27459.27</v>
      </c>
      <c r="P127">
        <v>197.93</v>
      </c>
      <c r="Q127">
        <v>2924.57</v>
      </c>
      <c r="R127">
        <v>85.79</v>
      </c>
      <c r="S127">
        <v>60.56</v>
      </c>
      <c r="T127">
        <v>12761.94</v>
      </c>
      <c r="U127">
        <v>0.71</v>
      </c>
      <c r="V127">
        <v>0.95</v>
      </c>
      <c r="W127">
        <v>0.24</v>
      </c>
      <c r="X127">
        <v>0.8</v>
      </c>
      <c r="Y127">
        <v>1</v>
      </c>
      <c r="Z127">
        <v>10</v>
      </c>
    </row>
    <row r="128" spans="1:26" x14ac:dyDescent="0.3">
      <c r="A128">
        <v>19</v>
      </c>
      <c r="B128">
        <v>110</v>
      </c>
      <c r="C128" t="s">
        <v>26</v>
      </c>
      <c r="D128">
        <v>4.5713999999999997</v>
      </c>
      <c r="E128">
        <v>21.88</v>
      </c>
      <c r="F128">
        <v>18.079999999999998</v>
      </c>
      <c r="G128">
        <v>38.74</v>
      </c>
      <c r="H128">
        <v>0.46</v>
      </c>
      <c r="I128">
        <v>28</v>
      </c>
      <c r="J128">
        <v>221.16</v>
      </c>
      <c r="K128">
        <v>56.13</v>
      </c>
      <c r="L128">
        <v>5.75</v>
      </c>
      <c r="M128">
        <v>0</v>
      </c>
      <c r="N128">
        <v>49.28</v>
      </c>
      <c r="O128">
        <v>27510.3</v>
      </c>
      <c r="P128">
        <v>198.42</v>
      </c>
      <c r="Q128">
        <v>2924.45</v>
      </c>
      <c r="R128">
        <v>85.51</v>
      </c>
      <c r="S128">
        <v>60.56</v>
      </c>
      <c r="T128">
        <v>12620.47</v>
      </c>
      <c r="U128">
        <v>0.71</v>
      </c>
      <c r="V128">
        <v>0.95</v>
      </c>
      <c r="W128">
        <v>0.25</v>
      </c>
      <c r="X128">
        <v>0.8</v>
      </c>
      <c r="Y128">
        <v>1</v>
      </c>
      <c r="Z128">
        <v>10</v>
      </c>
    </row>
    <row r="129" spans="1:26" x14ac:dyDescent="0.3">
      <c r="A129">
        <v>0</v>
      </c>
      <c r="B129">
        <v>150</v>
      </c>
      <c r="C129" t="s">
        <v>26</v>
      </c>
      <c r="D129">
        <v>1.8996999999999999</v>
      </c>
      <c r="E129">
        <v>52.64</v>
      </c>
      <c r="F129">
        <v>28.75</v>
      </c>
      <c r="G129">
        <v>4.59</v>
      </c>
      <c r="H129">
        <v>0.06</v>
      </c>
      <c r="I129">
        <v>376</v>
      </c>
      <c r="J129">
        <v>296.64999999999998</v>
      </c>
      <c r="K129">
        <v>61.82</v>
      </c>
      <c r="L129">
        <v>1</v>
      </c>
      <c r="M129">
        <v>374</v>
      </c>
      <c r="N129">
        <v>83.83</v>
      </c>
      <c r="O129">
        <v>36821.519999999997</v>
      </c>
      <c r="P129">
        <v>515.9</v>
      </c>
      <c r="Q129">
        <v>2926.3</v>
      </c>
      <c r="R129">
        <v>436.83</v>
      </c>
      <c r="S129">
        <v>60.56</v>
      </c>
      <c r="T129">
        <v>186538.44</v>
      </c>
      <c r="U129">
        <v>0.14000000000000001</v>
      </c>
      <c r="V129">
        <v>0.6</v>
      </c>
      <c r="W129">
        <v>0.77</v>
      </c>
      <c r="X129">
        <v>11.46</v>
      </c>
      <c r="Y129">
        <v>1</v>
      </c>
      <c r="Z129">
        <v>10</v>
      </c>
    </row>
    <row r="130" spans="1:26" x14ac:dyDescent="0.3">
      <c r="A130">
        <v>1</v>
      </c>
      <c r="B130">
        <v>150</v>
      </c>
      <c r="C130" t="s">
        <v>26</v>
      </c>
      <c r="D130">
        <v>2.3601999999999999</v>
      </c>
      <c r="E130">
        <v>42.37</v>
      </c>
      <c r="F130">
        <v>24.98</v>
      </c>
      <c r="G130">
        <v>5.79</v>
      </c>
      <c r="H130">
        <v>7.0000000000000007E-2</v>
      </c>
      <c r="I130">
        <v>259</v>
      </c>
      <c r="J130">
        <v>297.17</v>
      </c>
      <c r="K130">
        <v>61.82</v>
      </c>
      <c r="L130">
        <v>1.25</v>
      </c>
      <c r="M130">
        <v>257</v>
      </c>
      <c r="N130">
        <v>84.1</v>
      </c>
      <c r="O130">
        <v>36885.699999999997</v>
      </c>
      <c r="P130">
        <v>445.33</v>
      </c>
      <c r="Q130">
        <v>2925.62</v>
      </c>
      <c r="R130">
        <v>312.92</v>
      </c>
      <c r="S130">
        <v>60.56</v>
      </c>
      <c r="T130">
        <v>125167.57</v>
      </c>
      <c r="U130">
        <v>0.19</v>
      </c>
      <c r="V130">
        <v>0.69</v>
      </c>
      <c r="W130">
        <v>0.56999999999999995</v>
      </c>
      <c r="X130">
        <v>7.7</v>
      </c>
      <c r="Y130">
        <v>1</v>
      </c>
      <c r="Z130">
        <v>10</v>
      </c>
    </row>
    <row r="131" spans="1:26" x14ac:dyDescent="0.3">
      <c r="A131">
        <v>2</v>
      </c>
      <c r="B131">
        <v>150</v>
      </c>
      <c r="C131" t="s">
        <v>26</v>
      </c>
      <c r="D131">
        <v>2.6956000000000002</v>
      </c>
      <c r="E131">
        <v>37.1</v>
      </c>
      <c r="F131">
        <v>23.1</v>
      </c>
      <c r="G131">
        <v>7</v>
      </c>
      <c r="H131">
        <v>0.09</v>
      </c>
      <c r="I131">
        <v>198</v>
      </c>
      <c r="J131">
        <v>297.7</v>
      </c>
      <c r="K131">
        <v>61.82</v>
      </c>
      <c r="L131">
        <v>1.5</v>
      </c>
      <c r="M131">
        <v>196</v>
      </c>
      <c r="N131">
        <v>84.37</v>
      </c>
      <c r="O131">
        <v>36949.99</v>
      </c>
      <c r="P131">
        <v>409.18</v>
      </c>
      <c r="Q131">
        <v>2925.06</v>
      </c>
      <c r="R131">
        <v>250.76</v>
      </c>
      <c r="S131">
        <v>60.56</v>
      </c>
      <c r="T131">
        <v>94397.31</v>
      </c>
      <c r="U131">
        <v>0.24</v>
      </c>
      <c r="V131">
        <v>0.74</v>
      </c>
      <c r="W131">
        <v>0.48</v>
      </c>
      <c r="X131">
        <v>5.82</v>
      </c>
      <c r="Y131">
        <v>1</v>
      </c>
      <c r="Z131">
        <v>10</v>
      </c>
    </row>
    <row r="132" spans="1:26" x14ac:dyDescent="0.3">
      <c r="A132">
        <v>3</v>
      </c>
      <c r="B132">
        <v>150</v>
      </c>
      <c r="C132" t="s">
        <v>26</v>
      </c>
      <c r="D132">
        <v>2.9474</v>
      </c>
      <c r="E132">
        <v>33.93</v>
      </c>
      <c r="F132">
        <v>21.99</v>
      </c>
      <c r="G132">
        <v>8.19</v>
      </c>
      <c r="H132">
        <v>0.1</v>
      </c>
      <c r="I132">
        <v>161</v>
      </c>
      <c r="J132">
        <v>298.22000000000003</v>
      </c>
      <c r="K132">
        <v>61.82</v>
      </c>
      <c r="L132">
        <v>1.75</v>
      </c>
      <c r="M132">
        <v>159</v>
      </c>
      <c r="N132">
        <v>84.65</v>
      </c>
      <c r="O132">
        <v>37014.39</v>
      </c>
      <c r="P132">
        <v>387.11</v>
      </c>
      <c r="Q132">
        <v>2924.97</v>
      </c>
      <c r="R132">
        <v>214.25</v>
      </c>
      <c r="S132">
        <v>60.56</v>
      </c>
      <c r="T132">
        <v>76323.429999999993</v>
      </c>
      <c r="U132">
        <v>0.28000000000000003</v>
      </c>
      <c r="V132">
        <v>0.78</v>
      </c>
      <c r="W132">
        <v>0.43</v>
      </c>
      <c r="X132">
        <v>4.71</v>
      </c>
      <c r="Y132">
        <v>1</v>
      </c>
      <c r="Z132">
        <v>10</v>
      </c>
    </row>
    <row r="133" spans="1:26" x14ac:dyDescent="0.3">
      <c r="A133">
        <v>4</v>
      </c>
      <c r="B133">
        <v>150</v>
      </c>
      <c r="C133" t="s">
        <v>26</v>
      </c>
      <c r="D133">
        <v>3.1564999999999999</v>
      </c>
      <c r="E133">
        <v>31.68</v>
      </c>
      <c r="F133">
        <v>21.18</v>
      </c>
      <c r="G133">
        <v>9.41</v>
      </c>
      <c r="H133">
        <v>0.12</v>
      </c>
      <c r="I133">
        <v>135</v>
      </c>
      <c r="J133">
        <v>298.74</v>
      </c>
      <c r="K133">
        <v>61.82</v>
      </c>
      <c r="L133">
        <v>2</v>
      </c>
      <c r="M133">
        <v>133</v>
      </c>
      <c r="N133">
        <v>84.92</v>
      </c>
      <c r="O133">
        <v>37078.910000000003</v>
      </c>
      <c r="P133">
        <v>370.58</v>
      </c>
      <c r="Q133">
        <v>2925.13</v>
      </c>
      <c r="R133">
        <v>188.19</v>
      </c>
      <c r="S133">
        <v>60.56</v>
      </c>
      <c r="T133">
        <v>63423.86</v>
      </c>
      <c r="U133">
        <v>0.32</v>
      </c>
      <c r="V133">
        <v>0.81</v>
      </c>
      <c r="W133">
        <v>0.38</v>
      </c>
      <c r="X133">
        <v>3.9</v>
      </c>
      <c r="Y133">
        <v>1</v>
      </c>
      <c r="Z133">
        <v>10</v>
      </c>
    </row>
    <row r="134" spans="1:26" x14ac:dyDescent="0.3">
      <c r="A134">
        <v>5</v>
      </c>
      <c r="B134">
        <v>150</v>
      </c>
      <c r="C134" t="s">
        <v>26</v>
      </c>
      <c r="D134">
        <v>3.3277999999999999</v>
      </c>
      <c r="E134">
        <v>30.05</v>
      </c>
      <c r="F134">
        <v>20.61</v>
      </c>
      <c r="G134">
        <v>10.66</v>
      </c>
      <c r="H134">
        <v>0.13</v>
      </c>
      <c r="I134">
        <v>116</v>
      </c>
      <c r="J134">
        <v>299.26</v>
      </c>
      <c r="K134">
        <v>61.82</v>
      </c>
      <c r="L134">
        <v>2.25</v>
      </c>
      <c r="M134">
        <v>114</v>
      </c>
      <c r="N134">
        <v>85.19</v>
      </c>
      <c r="O134">
        <v>37143.54</v>
      </c>
      <c r="P134">
        <v>358.24</v>
      </c>
      <c r="Q134">
        <v>2925.31</v>
      </c>
      <c r="R134">
        <v>169.16</v>
      </c>
      <c r="S134">
        <v>60.56</v>
      </c>
      <c r="T134">
        <v>54003.15</v>
      </c>
      <c r="U134">
        <v>0.36</v>
      </c>
      <c r="V134">
        <v>0.84</v>
      </c>
      <c r="W134">
        <v>0.35</v>
      </c>
      <c r="X134">
        <v>3.33</v>
      </c>
      <c r="Y134">
        <v>1</v>
      </c>
      <c r="Z134">
        <v>10</v>
      </c>
    </row>
    <row r="135" spans="1:26" x14ac:dyDescent="0.3">
      <c r="A135">
        <v>6</v>
      </c>
      <c r="B135">
        <v>150</v>
      </c>
      <c r="C135" t="s">
        <v>26</v>
      </c>
      <c r="D135">
        <v>3.4653999999999998</v>
      </c>
      <c r="E135">
        <v>28.86</v>
      </c>
      <c r="F135">
        <v>20.190000000000001</v>
      </c>
      <c r="G135">
        <v>11.88</v>
      </c>
      <c r="H135">
        <v>0.15</v>
      </c>
      <c r="I135">
        <v>102</v>
      </c>
      <c r="J135">
        <v>299.79000000000002</v>
      </c>
      <c r="K135">
        <v>61.82</v>
      </c>
      <c r="L135">
        <v>2.5</v>
      </c>
      <c r="M135">
        <v>100</v>
      </c>
      <c r="N135">
        <v>85.47</v>
      </c>
      <c r="O135">
        <v>37208.42</v>
      </c>
      <c r="P135">
        <v>348.99</v>
      </c>
      <c r="Q135">
        <v>2924.89</v>
      </c>
      <c r="R135">
        <v>155.69</v>
      </c>
      <c r="S135">
        <v>60.56</v>
      </c>
      <c r="T135">
        <v>47338.41</v>
      </c>
      <c r="U135">
        <v>0.39</v>
      </c>
      <c r="V135">
        <v>0.85</v>
      </c>
      <c r="W135">
        <v>0.33</v>
      </c>
      <c r="X135">
        <v>2.91</v>
      </c>
      <c r="Y135">
        <v>1</v>
      </c>
      <c r="Z135">
        <v>10</v>
      </c>
    </row>
    <row r="136" spans="1:26" x14ac:dyDescent="0.3">
      <c r="A136">
        <v>7</v>
      </c>
      <c r="B136">
        <v>150</v>
      </c>
      <c r="C136" t="s">
        <v>26</v>
      </c>
      <c r="D136">
        <v>3.5924</v>
      </c>
      <c r="E136">
        <v>27.84</v>
      </c>
      <c r="F136">
        <v>19.84</v>
      </c>
      <c r="G136">
        <v>13.23</v>
      </c>
      <c r="H136">
        <v>0.16</v>
      </c>
      <c r="I136">
        <v>90</v>
      </c>
      <c r="J136">
        <v>300.32</v>
      </c>
      <c r="K136">
        <v>61.82</v>
      </c>
      <c r="L136">
        <v>2.75</v>
      </c>
      <c r="M136">
        <v>88</v>
      </c>
      <c r="N136">
        <v>85.74</v>
      </c>
      <c r="O136">
        <v>37273.29</v>
      </c>
      <c r="P136">
        <v>340.48</v>
      </c>
      <c r="Q136">
        <v>2924.89</v>
      </c>
      <c r="R136">
        <v>144.04</v>
      </c>
      <c r="S136">
        <v>60.56</v>
      </c>
      <c r="T136">
        <v>41573.269999999997</v>
      </c>
      <c r="U136">
        <v>0.42</v>
      </c>
      <c r="V136">
        <v>0.87</v>
      </c>
      <c r="W136">
        <v>0.31</v>
      </c>
      <c r="X136">
        <v>2.56</v>
      </c>
      <c r="Y136">
        <v>1</v>
      </c>
      <c r="Z136">
        <v>10</v>
      </c>
    </row>
    <row r="137" spans="1:26" x14ac:dyDescent="0.3">
      <c r="A137">
        <v>8</v>
      </c>
      <c r="B137">
        <v>150</v>
      </c>
      <c r="C137" t="s">
        <v>26</v>
      </c>
      <c r="D137">
        <v>3.6968999999999999</v>
      </c>
      <c r="E137">
        <v>27.05</v>
      </c>
      <c r="F137">
        <v>19.55</v>
      </c>
      <c r="G137">
        <v>14.48</v>
      </c>
      <c r="H137">
        <v>0.18</v>
      </c>
      <c r="I137">
        <v>81</v>
      </c>
      <c r="J137">
        <v>300.83999999999997</v>
      </c>
      <c r="K137">
        <v>61.82</v>
      </c>
      <c r="L137">
        <v>3</v>
      </c>
      <c r="M137">
        <v>79</v>
      </c>
      <c r="N137">
        <v>86.02</v>
      </c>
      <c r="O137">
        <v>37338.269999999997</v>
      </c>
      <c r="P137">
        <v>333.35</v>
      </c>
      <c r="Q137">
        <v>2924.74</v>
      </c>
      <c r="R137">
        <v>134.63</v>
      </c>
      <c r="S137">
        <v>60.56</v>
      </c>
      <c r="T137">
        <v>36915.64</v>
      </c>
      <c r="U137">
        <v>0.45</v>
      </c>
      <c r="V137">
        <v>0.88</v>
      </c>
      <c r="W137">
        <v>0.28999999999999998</v>
      </c>
      <c r="X137">
        <v>2.27</v>
      </c>
      <c r="Y137">
        <v>1</v>
      </c>
      <c r="Z137">
        <v>10</v>
      </c>
    </row>
    <row r="138" spans="1:26" x14ac:dyDescent="0.3">
      <c r="A138">
        <v>9</v>
      </c>
      <c r="B138">
        <v>150</v>
      </c>
      <c r="C138" t="s">
        <v>26</v>
      </c>
      <c r="D138">
        <v>3.7776999999999998</v>
      </c>
      <c r="E138">
        <v>26.47</v>
      </c>
      <c r="F138">
        <v>19.36</v>
      </c>
      <c r="G138">
        <v>15.7</v>
      </c>
      <c r="H138">
        <v>0.19</v>
      </c>
      <c r="I138">
        <v>74</v>
      </c>
      <c r="J138">
        <v>301.37</v>
      </c>
      <c r="K138">
        <v>61.82</v>
      </c>
      <c r="L138">
        <v>3.25</v>
      </c>
      <c r="M138">
        <v>72</v>
      </c>
      <c r="N138">
        <v>86.3</v>
      </c>
      <c r="O138">
        <v>37403.379999999997</v>
      </c>
      <c r="P138">
        <v>328.17</v>
      </c>
      <c r="Q138">
        <v>2924.67</v>
      </c>
      <c r="R138">
        <v>128.30000000000001</v>
      </c>
      <c r="S138">
        <v>60.56</v>
      </c>
      <c r="T138">
        <v>33784.050000000003</v>
      </c>
      <c r="U138">
        <v>0.47</v>
      </c>
      <c r="V138">
        <v>0.89</v>
      </c>
      <c r="W138">
        <v>0.28999999999999998</v>
      </c>
      <c r="X138">
        <v>2.08</v>
      </c>
      <c r="Y138">
        <v>1</v>
      </c>
      <c r="Z138">
        <v>10</v>
      </c>
    </row>
    <row r="139" spans="1:26" x14ac:dyDescent="0.3">
      <c r="A139">
        <v>10</v>
      </c>
      <c r="B139">
        <v>150</v>
      </c>
      <c r="C139" t="s">
        <v>26</v>
      </c>
      <c r="D139">
        <v>3.867</v>
      </c>
      <c r="E139">
        <v>25.86</v>
      </c>
      <c r="F139">
        <v>19.14</v>
      </c>
      <c r="G139">
        <v>17.14</v>
      </c>
      <c r="H139">
        <v>0.21</v>
      </c>
      <c r="I139">
        <v>67</v>
      </c>
      <c r="J139">
        <v>301.89999999999998</v>
      </c>
      <c r="K139">
        <v>61.82</v>
      </c>
      <c r="L139">
        <v>3.5</v>
      </c>
      <c r="M139">
        <v>65</v>
      </c>
      <c r="N139">
        <v>86.58</v>
      </c>
      <c r="O139">
        <v>37468.6</v>
      </c>
      <c r="P139">
        <v>321.83</v>
      </c>
      <c r="Q139">
        <v>2924.68</v>
      </c>
      <c r="R139">
        <v>121.16</v>
      </c>
      <c r="S139">
        <v>60.56</v>
      </c>
      <c r="T139">
        <v>30250.06</v>
      </c>
      <c r="U139">
        <v>0.5</v>
      </c>
      <c r="V139">
        <v>0.9</v>
      </c>
      <c r="W139">
        <v>0.27</v>
      </c>
      <c r="X139">
        <v>1.86</v>
      </c>
      <c r="Y139">
        <v>1</v>
      </c>
      <c r="Z139">
        <v>10</v>
      </c>
    </row>
    <row r="140" spans="1:26" x14ac:dyDescent="0.3">
      <c r="A140">
        <v>11</v>
      </c>
      <c r="B140">
        <v>150</v>
      </c>
      <c r="C140" t="s">
        <v>26</v>
      </c>
      <c r="D140">
        <v>3.9346999999999999</v>
      </c>
      <c r="E140">
        <v>25.42</v>
      </c>
      <c r="F140">
        <v>18.97</v>
      </c>
      <c r="G140">
        <v>18.36</v>
      </c>
      <c r="H140">
        <v>0.22</v>
      </c>
      <c r="I140">
        <v>62</v>
      </c>
      <c r="J140">
        <v>302.43</v>
      </c>
      <c r="K140">
        <v>61.82</v>
      </c>
      <c r="L140">
        <v>3.75</v>
      </c>
      <c r="M140">
        <v>60</v>
      </c>
      <c r="N140">
        <v>86.86</v>
      </c>
      <c r="O140">
        <v>37533.94</v>
      </c>
      <c r="P140">
        <v>316.95999999999998</v>
      </c>
      <c r="Q140">
        <v>2924.63</v>
      </c>
      <c r="R140">
        <v>115.79</v>
      </c>
      <c r="S140">
        <v>60.56</v>
      </c>
      <c r="T140">
        <v>27589.14</v>
      </c>
      <c r="U140">
        <v>0.52</v>
      </c>
      <c r="V140">
        <v>0.91</v>
      </c>
      <c r="W140">
        <v>0.26</v>
      </c>
      <c r="X140">
        <v>1.7</v>
      </c>
      <c r="Y140">
        <v>1</v>
      </c>
      <c r="Z140">
        <v>10</v>
      </c>
    </row>
    <row r="141" spans="1:26" x14ac:dyDescent="0.3">
      <c r="A141">
        <v>12</v>
      </c>
      <c r="B141">
        <v>150</v>
      </c>
      <c r="C141" t="s">
        <v>26</v>
      </c>
      <c r="D141">
        <v>4.0068999999999999</v>
      </c>
      <c r="E141">
        <v>24.96</v>
      </c>
      <c r="F141">
        <v>18.79</v>
      </c>
      <c r="G141">
        <v>19.78</v>
      </c>
      <c r="H141">
        <v>0.24</v>
      </c>
      <c r="I141">
        <v>57</v>
      </c>
      <c r="J141">
        <v>302.95999999999998</v>
      </c>
      <c r="K141">
        <v>61.82</v>
      </c>
      <c r="L141">
        <v>4</v>
      </c>
      <c r="M141">
        <v>55</v>
      </c>
      <c r="N141">
        <v>87.14</v>
      </c>
      <c r="O141">
        <v>37599.4</v>
      </c>
      <c r="P141">
        <v>311.57</v>
      </c>
      <c r="Q141">
        <v>2924.48</v>
      </c>
      <c r="R141">
        <v>109.66</v>
      </c>
      <c r="S141">
        <v>60.56</v>
      </c>
      <c r="T141">
        <v>24551.94</v>
      </c>
      <c r="U141">
        <v>0.55000000000000004</v>
      </c>
      <c r="V141">
        <v>0.92</v>
      </c>
      <c r="W141">
        <v>0.26</v>
      </c>
      <c r="X141">
        <v>1.52</v>
      </c>
      <c r="Y141">
        <v>1</v>
      </c>
      <c r="Z141">
        <v>10</v>
      </c>
    </row>
    <row r="142" spans="1:26" x14ac:dyDescent="0.3">
      <c r="A142">
        <v>13</v>
      </c>
      <c r="B142">
        <v>150</v>
      </c>
      <c r="C142" t="s">
        <v>26</v>
      </c>
      <c r="D142">
        <v>4.0871000000000004</v>
      </c>
      <c r="E142">
        <v>24.47</v>
      </c>
      <c r="F142">
        <v>18.53</v>
      </c>
      <c r="G142">
        <v>20.97</v>
      </c>
      <c r="H142">
        <v>0.25</v>
      </c>
      <c r="I142">
        <v>53</v>
      </c>
      <c r="J142">
        <v>303.49</v>
      </c>
      <c r="K142">
        <v>61.82</v>
      </c>
      <c r="L142">
        <v>4.25</v>
      </c>
      <c r="M142">
        <v>51</v>
      </c>
      <c r="N142">
        <v>87.42</v>
      </c>
      <c r="O142">
        <v>37664.980000000003</v>
      </c>
      <c r="P142">
        <v>304.47000000000003</v>
      </c>
      <c r="Q142">
        <v>2924.62</v>
      </c>
      <c r="R142">
        <v>101.01</v>
      </c>
      <c r="S142">
        <v>60.56</v>
      </c>
      <c r="T142">
        <v>20244.59</v>
      </c>
      <c r="U142">
        <v>0.6</v>
      </c>
      <c r="V142">
        <v>0.93</v>
      </c>
      <c r="W142">
        <v>0.23</v>
      </c>
      <c r="X142">
        <v>1.25</v>
      </c>
      <c r="Y142">
        <v>1</v>
      </c>
      <c r="Z142">
        <v>10</v>
      </c>
    </row>
    <row r="143" spans="1:26" x14ac:dyDescent="0.3">
      <c r="A143">
        <v>14</v>
      </c>
      <c r="B143">
        <v>150</v>
      </c>
      <c r="C143" t="s">
        <v>26</v>
      </c>
      <c r="D143">
        <v>4.0251999999999999</v>
      </c>
      <c r="E143">
        <v>24.84</v>
      </c>
      <c r="F143">
        <v>19.010000000000002</v>
      </c>
      <c r="G143">
        <v>22.37</v>
      </c>
      <c r="H143">
        <v>0.26</v>
      </c>
      <c r="I143">
        <v>51</v>
      </c>
      <c r="J143">
        <v>304.02999999999997</v>
      </c>
      <c r="K143">
        <v>61.82</v>
      </c>
      <c r="L143">
        <v>4.5</v>
      </c>
      <c r="M143">
        <v>49</v>
      </c>
      <c r="N143">
        <v>87.7</v>
      </c>
      <c r="O143">
        <v>37730.68</v>
      </c>
      <c r="P143">
        <v>311.89</v>
      </c>
      <c r="Q143">
        <v>2924.51</v>
      </c>
      <c r="R143">
        <v>119.27</v>
      </c>
      <c r="S143">
        <v>60.56</v>
      </c>
      <c r="T143">
        <v>29384.36</v>
      </c>
      <c r="U143">
        <v>0.51</v>
      </c>
      <c r="V143">
        <v>0.9</v>
      </c>
      <c r="W143">
        <v>0.21</v>
      </c>
      <c r="X143">
        <v>1.74</v>
      </c>
      <c r="Y143">
        <v>1</v>
      </c>
      <c r="Z143">
        <v>10</v>
      </c>
    </row>
    <row r="144" spans="1:26" x14ac:dyDescent="0.3">
      <c r="A144">
        <v>15</v>
      </c>
      <c r="B144">
        <v>150</v>
      </c>
      <c r="C144" t="s">
        <v>26</v>
      </c>
      <c r="D144">
        <v>4.1208</v>
      </c>
      <c r="E144">
        <v>24.27</v>
      </c>
      <c r="F144">
        <v>18.66</v>
      </c>
      <c r="G144">
        <v>23.82</v>
      </c>
      <c r="H144">
        <v>0.28000000000000003</v>
      </c>
      <c r="I144">
        <v>47</v>
      </c>
      <c r="J144">
        <v>304.56</v>
      </c>
      <c r="K144">
        <v>61.82</v>
      </c>
      <c r="L144">
        <v>4.75</v>
      </c>
      <c r="M144">
        <v>45</v>
      </c>
      <c r="N144">
        <v>87.99</v>
      </c>
      <c r="O144">
        <v>37796.51</v>
      </c>
      <c r="P144">
        <v>302.99</v>
      </c>
      <c r="Q144">
        <v>2924.52</v>
      </c>
      <c r="R144">
        <v>105.93</v>
      </c>
      <c r="S144">
        <v>60.56</v>
      </c>
      <c r="T144">
        <v>22736.240000000002</v>
      </c>
      <c r="U144">
        <v>0.56999999999999995</v>
      </c>
      <c r="V144">
        <v>0.92</v>
      </c>
      <c r="W144">
        <v>0.24</v>
      </c>
      <c r="X144">
        <v>1.38</v>
      </c>
      <c r="Y144">
        <v>1</v>
      </c>
      <c r="Z144">
        <v>10</v>
      </c>
    </row>
    <row r="145" spans="1:26" x14ac:dyDescent="0.3">
      <c r="A145">
        <v>16</v>
      </c>
      <c r="B145">
        <v>150</v>
      </c>
      <c r="C145" t="s">
        <v>26</v>
      </c>
      <c r="D145">
        <v>4.1691000000000003</v>
      </c>
      <c r="E145">
        <v>23.99</v>
      </c>
      <c r="F145">
        <v>18.54</v>
      </c>
      <c r="G145">
        <v>25.29</v>
      </c>
      <c r="H145">
        <v>0.28999999999999998</v>
      </c>
      <c r="I145">
        <v>44</v>
      </c>
      <c r="J145">
        <v>305.08999999999997</v>
      </c>
      <c r="K145">
        <v>61.82</v>
      </c>
      <c r="L145">
        <v>5</v>
      </c>
      <c r="M145">
        <v>42</v>
      </c>
      <c r="N145">
        <v>88.27</v>
      </c>
      <c r="O145">
        <v>37862.449999999997</v>
      </c>
      <c r="P145">
        <v>299.14</v>
      </c>
      <c r="Q145">
        <v>2924.5</v>
      </c>
      <c r="R145">
        <v>101.88</v>
      </c>
      <c r="S145">
        <v>60.56</v>
      </c>
      <c r="T145">
        <v>20725.330000000002</v>
      </c>
      <c r="U145">
        <v>0.59</v>
      </c>
      <c r="V145">
        <v>0.93</v>
      </c>
      <c r="W145">
        <v>0.24</v>
      </c>
      <c r="X145">
        <v>1.27</v>
      </c>
      <c r="Y145">
        <v>1</v>
      </c>
      <c r="Z145">
        <v>10</v>
      </c>
    </row>
    <row r="146" spans="1:26" x14ac:dyDescent="0.3">
      <c r="A146">
        <v>17</v>
      </c>
      <c r="B146">
        <v>150</v>
      </c>
      <c r="C146" t="s">
        <v>26</v>
      </c>
      <c r="D146">
        <v>4.1988000000000003</v>
      </c>
      <c r="E146">
        <v>23.82</v>
      </c>
      <c r="F146">
        <v>18.489999999999998</v>
      </c>
      <c r="G146">
        <v>26.41</v>
      </c>
      <c r="H146">
        <v>0.31</v>
      </c>
      <c r="I146">
        <v>42</v>
      </c>
      <c r="J146">
        <v>305.63</v>
      </c>
      <c r="K146">
        <v>61.82</v>
      </c>
      <c r="L146">
        <v>5.25</v>
      </c>
      <c r="M146">
        <v>40</v>
      </c>
      <c r="N146">
        <v>88.56</v>
      </c>
      <c r="O146">
        <v>37928.519999999997</v>
      </c>
      <c r="P146">
        <v>295.64</v>
      </c>
      <c r="Q146">
        <v>2924.51</v>
      </c>
      <c r="R146">
        <v>100.11</v>
      </c>
      <c r="S146">
        <v>60.56</v>
      </c>
      <c r="T146">
        <v>19849.509999999998</v>
      </c>
      <c r="U146">
        <v>0.6</v>
      </c>
      <c r="V146">
        <v>0.93</v>
      </c>
      <c r="W146">
        <v>0.23</v>
      </c>
      <c r="X146">
        <v>1.21</v>
      </c>
      <c r="Y146">
        <v>1</v>
      </c>
      <c r="Z146">
        <v>10</v>
      </c>
    </row>
    <row r="147" spans="1:26" x14ac:dyDescent="0.3">
      <c r="A147">
        <v>18</v>
      </c>
      <c r="B147">
        <v>150</v>
      </c>
      <c r="C147" t="s">
        <v>26</v>
      </c>
      <c r="D147">
        <v>4.2477999999999998</v>
      </c>
      <c r="E147">
        <v>23.54</v>
      </c>
      <c r="F147">
        <v>18.38</v>
      </c>
      <c r="G147">
        <v>28.27</v>
      </c>
      <c r="H147">
        <v>0.32</v>
      </c>
      <c r="I147">
        <v>39</v>
      </c>
      <c r="J147">
        <v>306.17</v>
      </c>
      <c r="K147">
        <v>61.82</v>
      </c>
      <c r="L147">
        <v>5.5</v>
      </c>
      <c r="M147">
        <v>37</v>
      </c>
      <c r="N147">
        <v>88.84</v>
      </c>
      <c r="O147">
        <v>37994.720000000001</v>
      </c>
      <c r="P147">
        <v>291.24</v>
      </c>
      <c r="Q147">
        <v>2924.55</v>
      </c>
      <c r="R147">
        <v>96.61</v>
      </c>
      <c r="S147">
        <v>60.56</v>
      </c>
      <c r="T147">
        <v>18115.98</v>
      </c>
      <c r="U147">
        <v>0.63</v>
      </c>
      <c r="V147">
        <v>0.94</v>
      </c>
      <c r="W147">
        <v>0.23</v>
      </c>
      <c r="X147">
        <v>1.1000000000000001</v>
      </c>
      <c r="Y147">
        <v>1</v>
      </c>
      <c r="Z147">
        <v>10</v>
      </c>
    </row>
    <row r="148" spans="1:26" x14ac:dyDescent="0.3">
      <c r="A148">
        <v>19</v>
      </c>
      <c r="B148">
        <v>150</v>
      </c>
      <c r="C148" t="s">
        <v>26</v>
      </c>
      <c r="D148">
        <v>4.2808000000000002</v>
      </c>
      <c r="E148">
        <v>23.36</v>
      </c>
      <c r="F148">
        <v>18.309999999999999</v>
      </c>
      <c r="G148">
        <v>29.69</v>
      </c>
      <c r="H148">
        <v>0.33</v>
      </c>
      <c r="I148">
        <v>37</v>
      </c>
      <c r="J148">
        <v>306.7</v>
      </c>
      <c r="K148">
        <v>61.82</v>
      </c>
      <c r="L148">
        <v>5.75</v>
      </c>
      <c r="M148">
        <v>35</v>
      </c>
      <c r="N148">
        <v>89.13</v>
      </c>
      <c r="O148">
        <v>38061.040000000001</v>
      </c>
      <c r="P148">
        <v>288.04000000000002</v>
      </c>
      <c r="Q148">
        <v>2924.52</v>
      </c>
      <c r="R148">
        <v>94.32</v>
      </c>
      <c r="S148">
        <v>60.56</v>
      </c>
      <c r="T148">
        <v>16981.27</v>
      </c>
      <c r="U148">
        <v>0.64</v>
      </c>
      <c r="V148">
        <v>0.94</v>
      </c>
      <c r="W148">
        <v>0.22</v>
      </c>
      <c r="X148">
        <v>1.03</v>
      </c>
      <c r="Y148">
        <v>1</v>
      </c>
      <c r="Z148">
        <v>10</v>
      </c>
    </row>
    <row r="149" spans="1:26" x14ac:dyDescent="0.3">
      <c r="A149">
        <v>20</v>
      </c>
      <c r="B149">
        <v>150</v>
      </c>
      <c r="C149" t="s">
        <v>26</v>
      </c>
      <c r="D149">
        <v>4.3091999999999997</v>
      </c>
      <c r="E149">
        <v>23.21</v>
      </c>
      <c r="F149">
        <v>18.260000000000002</v>
      </c>
      <c r="G149">
        <v>31.31</v>
      </c>
      <c r="H149">
        <v>0.35</v>
      </c>
      <c r="I149">
        <v>35</v>
      </c>
      <c r="J149">
        <v>307.24</v>
      </c>
      <c r="K149">
        <v>61.82</v>
      </c>
      <c r="L149">
        <v>6</v>
      </c>
      <c r="M149">
        <v>33</v>
      </c>
      <c r="N149">
        <v>89.42</v>
      </c>
      <c r="O149">
        <v>38127.480000000003</v>
      </c>
      <c r="P149">
        <v>284.79000000000002</v>
      </c>
      <c r="Q149">
        <v>2924.37</v>
      </c>
      <c r="R149">
        <v>92.77</v>
      </c>
      <c r="S149">
        <v>60.56</v>
      </c>
      <c r="T149">
        <v>16217.06</v>
      </c>
      <c r="U149">
        <v>0.65</v>
      </c>
      <c r="V149">
        <v>0.94</v>
      </c>
      <c r="W149">
        <v>0.22</v>
      </c>
      <c r="X149">
        <v>0.99</v>
      </c>
      <c r="Y149">
        <v>1</v>
      </c>
      <c r="Z149">
        <v>10</v>
      </c>
    </row>
    <row r="150" spans="1:26" x14ac:dyDescent="0.3">
      <c r="A150">
        <v>21</v>
      </c>
      <c r="B150">
        <v>150</v>
      </c>
      <c r="C150" t="s">
        <v>26</v>
      </c>
      <c r="D150">
        <v>4.3263999999999996</v>
      </c>
      <c r="E150">
        <v>23.11</v>
      </c>
      <c r="F150">
        <v>18.23</v>
      </c>
      <c r="G150">
        <v>32.17</v>
      </c>
      <c r="H150">
        <v>0.36</v>
      </c>
      <c r="I150">
        <v>34</v>
      </c>
      <c r="J150">
        <v>307.77999999999997</v>
      </c>
      <c r="K150">
        <v>61.82</v>
      </c>
      <c r="L150">
        <v>6.25</v>
      </c>
      <c r="M150">
        <v>32</v>
      </c>
      <c r="N150">
        <v>89.71</v>
      </c>
      <c r="O150">
        <v>38194.050000000003</v>
      </c>
      <c r="P150">
        <v>281.64</v>
      </c>
      <c r="Q150">
        <v>2924.55</v>
      </c>
      <c r="R150">
        <v>91.63</v>
      </c>
      <c r="S150">
        <v>60.56</v>
      </c>
      <c r="T150">
        <v>15649.85</v>
      </c>
      <c r="U150">
        <v>0.66</v>
      </c>
      <c r="V150">
        <v>0.94</v>
      </c>
      <c r="W150">
        <v>0.22</v>
      </c>
      <c r="X150">
        <v>0.95</v>
      </c>
      <c r="Y150">
        <v>1</v>
      </c>
      <c r="Z150">
        <v>10</v>
      </c>
    </row>
    <row r="151" spans="1:26" x14ac:dyDescent="0.3">
      <c r="A151">
        <v>22</v>
      </c>
      <c r="B151">
        <v>150</v>
      </c>
      <c r="C151" t="s">
        <v>26</v>
      </c>
      <c r="D151">
        <v>4.3627000000000002</v>
      </c>
      <c r="E151">
        <v>22.92</v>
      </c>
      <c r="F151">
        <v>18.149999999999999</v>
      </c>
      <c r="G151">
        <v>34.020000000000003</v>
      </c>
      <c r="H151">
        <v>0.38</v>
      </c>
      <c r="I151">
        <v>32</v>
      </c>
      <c r="J151">
        <v>308.32</v>
      </c>
      <c r="K151">
        <v>61.82</v>
      </c>
      <c r="L151">
        <v>6.5</v>
      </c>
      <c r="M151">
        <v>30</v>
      </c>
      <c r="N151">
        <v>90</v>
      </c>
      <c r="O151">
        <v>38260.74</v>
      </c>
      <c r="P151">
        <v>278.26</v>
      </c>
      <c r="Q151">
        <v>2924.48</v>
      </c>
      <c r="R151">
        <v>89.01</v>
      </c>
      <c r="S151">
        <v>60.56</v>
      </c>
      <c r="T151">
        <v>14350.19</v>
      </c>
      <c r="U151">
        <v>0.68</v>
      </c>
      <c r="V151">
        <v>0.95</v>
      </c>
      <c r="W151">
        <v>0.21</v>
      </c>
      <c r="X151">
        <v>0.87</v>
      </c>
      <c r="Y151">
        <v>1</v>
      </c>
      <c r="Z151">
        <v>10</v>
      </c>
    </row>
    <row r="152" spans="1:26" x14ac:dyDescent="0.3">
      <c r="A152">
        <v>23</v>
      </c>
      <c r="B152">
        <v>150</v>
      </c>
      <c r="C152" t="s">
        <v>26</v>
      </c>
      <c r="D152">
        <v>4.3780999999999999</v>
      </c>
      <c r="E152">
        <v>22.84</v>
      </c>
      <c r="F152">
        <v>18.12</v>
      </c>
      <c r="G152">
        <v>35.07</v>
      </c>
      <c r="H152">
        <v>0.39</v>
      </c>
      <c r="I152">
        <v>31</v>
      </c>
      <c r="J152">
        <v>308.86</v>
      </c>
      <c r="K152">
        <v>61.82</v>
      </c>
      <c r="L152">
        <v>6.75</v>
      </c>
      <c r="M152">
        <v>29</v>
      </c>
      <c r="N152">
        <v>90.29</v>
      </c>
      <c r="O152">
        <v>38327.57</v>
      </c>
      <c r="P152">
        <v>274.45999999999998</v>
      </c>
      <c r="Q152">
        <v>2924.4</v>
      </c>
      <c r="R152">
        <v>88.11</v>
      </c>
      <c r="S152">
        <v>60.56</v>
      </c>
      <c r="T152">
        <v>13904.5</v>
      </c>
      <c r="U152">
        <v>0.69</v>
      </c>
      <c r="V152">
        <v>0.95</v>
      </c>
      <c r="W152">
        <v>0.21</v>
      </c>
      <c r="X152">
        <v>0.84</v>
      </c>
      <c r="Y152">
        <v>1</v>
      </c>
      <c r="Z152">
        <v>10</v>
      </c>
    </row>
    <row r="153" spans="1:26" x14ac:dyDescent="0.3">
      <c r="A153">
        <v>24</v>
      </c>
      <c r="B153">
        <v>150</v>
      </c>
      <c r="C153" t="s">
        <v>26</v>
      </c>
      <c r="D153">
        <v>4.4135</v>
      </c>
      <c r="E153">
        <v>22.66</v>
      </c>
      <c r="F153">
        <v>18.05</v>
      </c>
      <c r="G153">
        <v>37.340000000000003</v>
      </c>
      <c r="H153">
        <v>0.4</v>
      </c>
      <c r="I153">
        <v>29</v>
      </c>
      <c r="J153">
        <v>309.41000000000003</v>
      </c>
      <c r="K153">
        <v>61.82</v>
      </c>
      <c r="L153">
        <v>7</v>
      </c>
      <c r="M153">
        <v>27</v>
      </c>
      <c r="N153">
        <v>90.59</v>
      </c>
      <c r="O153">
        <v>38394.519999999997</v>
      </c>
      <c r="P153">
        <v>271.25</v>
      </c>
      <c r="Q153">
        <v>2924.39</v>
      </c>
      <c r="R153">
        <v>85.73</v>
      </c>
      <c r="S153">
        <v>60.56</v>
      </c>
      <c r="T153">
        <v>12723.47</v>
      </c>
      <c r="U153">
        <v>0.71</v>
      </c>
      <c r="V153">
        <v>0.95</v>
      </c>
      <c r="W153">
        <v>0.21</v>
      </c>
      <c r="X153">
        <v>0.77</v>
      </c>
      <c r="Y153">
        <v>1</v>
      </c>
      <c r="Z153">
        <v>10</v>
      </c>
    </row>
    <row r="154" spans="1:26" x14ac:dyDescent="0.3">
      <c r="A154">
        <v>25</v>
      </c>
      <c r="B154">
        <v>150</v>
      </c>
      <c r="C154" t="s">
        <v>26</v>
      </c>
      <c r="D154">
        <v>4.4349999999999996</v>
      </c>
      <c r="E154">
        <v>22.55</v>
      </c>
      <c r="F154">
        <v>18</v>
      </c>
      <c r="G154">
        <v>38.56</v>
      </c>
      <c r="H154">
        <v>0.42</v>
      </c>
      <c r="I154">
        <v>28</v>
      </c>
      <c r="J154">
        <v>309.95</v>
      </c>
      <c r="K154">
        <v>61.82</v>
      </c>
      <c r="L154">
        <v>7.25</v>
      </c>
      <c r="M154">
        <v>26</v>
      </c>
      <c r="N154">
        <v>90.88</v>
      </c>
      <c r="O154">
        <v>38461.599999999999</v>
      </c>
      <c r="P154">
        <v>268.20999999999998</v>
      </c>
      <c r="Q154">
        <v>2924.77</v>
      </c>
      <c r="R154">
        <v>83.66</v>
      </c>
      <c r="S154">
        <v>60.56</v>
      </c>
      <c r="T154">
        <v>11694.83</v>
      </c>
      <c r="U154">
        <v>0.72</v>
      </c>
      <c r="V154">
        <v>0.96</v>
      </c>
      <c r="W154">
        <v>0.21</v>
      </c>
      <c r="X154">
        <v>0.72</v>
      </c>
      <c r="Y154">
        <v>1</v>
      </c>
      <c r="Z154">
        <v>10</v>
      </c>
    </row>
    <row r="155" spans="1:26" x14ac:dyDescent="0.3">
      <c r="A155">
        <v>26</v>
      </c>
      <c r="B155">
        <v>150</v>
      </c>
      <c r="C155" t="s">
        <v>26</v>
      </c>
      <c r="D155">
        <v>4.4779999999999998</v>
      </c>
      <c r="E155">
        <v>22.33</v>
      </c>
      <c r="F155">
        <v>17.89</v>
      </c>
      <c r="G155">
        <v>41.28</v>
      </c>
      <c r="H155">
        <v>0.43</v>
      </c>
      <c r="I155">
        <v>26</v>
      </c>
      <c r="J155">
        <v>310.5</v>
      </c>
      <c r="K155">
        <v>61.82</v>
      </c>
      <c r="L155">
        <v>7.5</v>
      </c>
      <c r="M155">
        <v>24</v>
      </c>
      <c r="N155">
        <v>91.18</v>
      </c>
      <c r="O155">
        <v>38528.81</v>
      </c>
      <c r="P155">
        <v>261.95999999999998</v>
      </c>
      <c r="Q155">
        <v>2924.4</v>
      </c>
      <c r="R155">
        <v>80.819999999999993</v>
      </c>
      <c r="S155">
        <v>60.56</v>
      </c>
      <c r="T155">
        <v>10284.870000000001</v>
      </c>
      <c r="U155">
        <v>0.75</v>
      </c>
      <c r="V155">
        <v>0.96</v>
      </c>
      <c r="W155">
        <v>0.19</v>
      </c>
      <c r="X155">
        <v>0.61</v>
      </c>
      <c r="Y155">
        <v>1</v>
      </c>
      <c r="Z155">
        <v>10</v>
      </c>
    </row>
    <row r="156" spans="1:26" x14ac:dyDescent="0.3">
      <c r="A156">
        <v>27</v>
      </c>
      <c r="B156">
        <v>150</v>
      </c>
      <c r="C156" t="s">
        <v>26</v>
      </c>
      <c r="D156">
        <v>4.4428999999999998</v>
      </c>
      <c r="E156">
        <v>22.51</v>
      </c>
      <c r="F156">
        <v>18.07</v>
      </c>
      <c r="G156">
        <v>41.69</v>
      </c>
      <c r="H156">
        <v>0.44</v>
      </c>
      <c r="I156">
        <v>26</v>
      </c>
      <c r="J156">
        <v>311.04000000000002</v>
      </c>
      <c r="K156">
        <v>61.82</v>
      </c>
      <c r="L156">
        <v>7.75</v>
      </c>
      <c r="M156">
        <v>24</v>
      </c>
      <c r="N156">
        <v>91.47</v>
      </c>
      <c r="O156">
        <v>38596.15</v>
      </c>
      <c r="P156">
        <v>264.10000000000002</v>
      </c>
      <c r="Q156">
        <v>2924.61</v>
      </c>
      <c r="R156">
        <v>86.75</v>
      </c>
      <c r="S156">
        <v>60.56</v>
      </c>
      <c r="T156">
        <v>13248.75</v>
      </c>
      <c r="U156">
        <v>0.7</v>
      </c>
      <c r="V156">
        <v>0.95</v>
      </c>
      <c r="W156">
        <v>0.2</v>
      </c>
      <c r="X156">
        <v>0.79</v>
      </c>
      <c r="Y156">
        <v>1</v>
      </c>
      <c r="Z156">
        <v>10</v>
      </c>
    </row>
    <row r="157" spans="1:26" x14ac:dyDescent="0.3">
      <c r="A157">
        <v>28</v>
      </c>
      <c r="B157">
        <v>150</v>
      </c>
      <c r="C157" t="s">
        <v>26</v>
      </c>
      <c r="D157">
        <v>4.4678000000000004</v>
      </c>
      <c r="E157">
        <v>22.38</v>
      </c>
      <c r="F157">
        <v>18</v>
      </c>
      <c r="G157">
        <v>43.19</v>
      </c>
      <c r="H157">
        <v>0.46</v>
      </c>
      <c r="I157">
        <v>25</v>
      </c>
      <c r="J157">
        <v>311.58999999999997</v>
      </c>
      <c r="K157">
        <v>61.82</v>
      </c>
      <c r="L157">
        <v>8</v>
      </c>
      <c r="M157">
        <v>23</v>
      </c>
      <c r="N157">
        <v>91.77</v>
      </c>
      <c r="O157">
        <v>38663.620000000003</v>
      </c>
      <c r="P157">
        <v>259.22000000000003</v>
      </c>
      <c r="Q157">
        <v>2924.35</v>
      </c>
      <c r="R157">
        <v>84.12</v>
      </c>
      <c r="S157">
        <v>60.56</v>
      </c>
      <c r="T157">
        <v>11939.59</v>
      </c>
      <c r="U157">
        <v>0.72</v>
      </c>
      <c r="V157">
        <v>0.96</v>
      </c>
      <c r="W157">
        <v>0.21</v>
      </c>
      <c r="X157">
        <v>0.72</v>
      </c>
      <c r="Y157">
        <v>1</v>
      </c>
      <c r="Z157">
        <v>10</v>
      </c>
    </row>
    <row r="158" spans="1:26" x14ac:dyDescent="0.3">
      <c r="A158">
        <v>29</v>
      </c>
      <c r="B158">
        <v>150</v>
      </c>
      <c r="C158" t="s">
        <v>26</v>
      </c>
      <c r="D158">
        <v>4.4903000000000004</v>
      </c>
      <c r="E158">
        <v>22.27</v>
      </c>
      <c r="F158">
        <v>17.940000000000001</v>
      </c>
      <c r="G158">
        <v>44.85</v>
      </c>
      <c r="H158">
        <v>0.47</v>
      </c>
      <c r="I158">
        <v>24</v>
      </c>
      <c r="J158">
        <v>312.14</v>
      </c>
      <c r="K158">
        <v>61.82</v>
      </c>
      <c r="L158">
        <v>8.25</v>
      </c>
      <c r="M158">
        <v>22</v>
      </c>
      <c r="N158">
        <v>92.07</v>
      </c>
      <c r="O158">
        <v>38731.35</v>
      </c>
      <c r="P158">
        <v>255.44</v>
      </c>
      <c r="Q158">
        <v>2924.35</v>
      </c>
      <c r="R158">
        <v>82.23</v>
      </c>
      <c r="S158">
        <v>60.56</v>
      </c>
      <c r="T158">
        <v>11000.18</v>
      </c>
      <c r="U158">
        <v>0.74</v>
      </c>
      <c r="V158">
        <v>0.96</v>
      </c>
      <c r="W158">
        <v>0.2</v>
      </c>
      <c r="X158">
        <v>0.66</v>
      </c>
      <c r="Y158">
        <v>1</v>
      </c>
      <c r="Z158">
        <v>10</v>
      </c>
    </row>
    <row r="159" spans="1:26" x14ac:dyDescent="0.3">
      <c r="A159">
        <v>30</v>
      </c>
      <c r="B159">
        <v>150</v>
      </c>
      <c r="C159" t="s">
        <v>26</v>
      </c>
      <c r="D159">
        <v>4.5044000000000004</v>
      </c>
      <c r="E159">
        <v>22.2</v>
      </c>
      <c r="F159">
        <v>17.93</v>
      </c>
      <c r="G159">
        <v>46.76</v>
      </c>
      <c r="H159">
        <v>0.48</v>
      </c>
      <c r="I159">
        <v>23</v>
      </c>
      <c r="J159">
        <v>312.69</v>
      </c>
      <c r="K159">
        <v>61.82</v>
      </c>
      <c r="L159">
        <v>8.5</v>
      </c>
      <c r="M159">
        <v>20</v>
      </c>
      <c r="N159">
        <v>92.37</v>
      </c>
      <c r="O159">
        <v>38799.089999999997</v>
      </c>
      <c r="P159">
        <v>252.44</v>
      </c>
      <c r="Q159">
        <v>2924.42</v>
      </c>
      <c r="R159">
        <v>81.64</v>
      </c>
      <c r="S159">
        <v>60.56</v>
      </c>
      <c r="T159">
        <v>10711.04</v>
      </c>
      <c r="U159">
        <v>0.74</v>
      </c>
      <c r="V159">
        <v>0.96</v>
      </c>
      <c r="W159">
        <v>0.2</v>
      </c>
      <c r="X159">
        <v>0.65</v>
      </c>
      <c r="Y159">
        <v>1</v>
      </c>
      <c r="Z159">
        <v>10</v>
      </c>
    </row>
    <row r="160" spans="1:26" x14ac:dyDescent="0.3">
      <c r="A160">
        <v>31</v>
      </c>
      <c r="B160">
        <v>150</v>
      </c>
      <c r="C160" t="s">
        <v>26</v>
      </c>
      <c r="D160">
        <v>4.5231000000000003</v>
      </c>
      <c r="E160">
        <v>22.11</v>
      </c>
      <c r="F160">
        <v>17.89</v>
      </c>
      <c r="G160">
        <v>48.79</v>
      </c>
      <c r="H160">
        <v>0.5</v>
      </c>
      <c r="I160">
        <v>22</v>
      </c>
      <c r="J160">
        <v>313.24</v>
      </c>
      <c r="K160">
        <v>61.82</v>
      </c>
      <c r="L160">
        <v>8.75</v>
      </c>
      <c r="M160">
        <v>14</v>
      </c>
      <c r="N160">
        <v>92.67</v>
      </c>
      <c r="O160">
        <v>38866.959999999999</v>
      </c>
      <c r="P160">
        <v>249.52</v>
      </c>
      <c r="Q160">
        <v>2924.56</v>
      </c>
      <c r="R160">
        <v>80.34</v>
      </c>
      <c r="S160">
        <v>60.56</v>
      </c>
      <c r="T160">
        <v>10065.129999999999</v>
      </c>
      <c r="U160">
        <v>0.75</v>
      </c>
      <c r="V160">
        <v>0.96</v>
      </c>
      <c r="W160">
        <v>0.21</v>
      </c>
      <c r="X160">
        <v>0.61</v>
      </c>
      <c r="Y160">
        <v>1</v>
      </c>
      <c r="Z160">
        <v>10</v>
      </c>
    </row>
    <row r="161" spans="1:26" x14ac:dyDescent="0.3">
      <c r="A161">
        <v>32</v>
      </c>
      <c r="B161">
        <v>150</v>
      </c>
      <c r="C161" t="s">
        <v>26</v>
      </c>
      <c r="D161">
        <v>4.5395000000000003</v>
      </c>
      <c r="E161">
        <v>22.03</v>
      </c>
      <c r="F161">
        <v>17.86</v>
      </c>
      <c r="G161">
        <v>51.04</v>
      </c>
      <c r="H161">
        <v>0.51</v>
      </c>
      <c r="I161">
        <v>21</v>
      </c>
      <c r="J161">
        <v>313.79000000000002</v>
      </c>
      <c r="K161">
        <v>61.82</v>
      </c>
      <c r="L161">
        <v>9</v>
      </c>
      <c r="M161">
        <v>6</v>
      </c>
      <c r="N161">
        <v>92.97</v>
      </c>
      <c r="O161">
        <v>38934.97</v>
      </c>
      <c r="P161">
        <v>247.14</v>
      </c>
      <c r="Q161">
        <v>2924.57</v>
      </c>
      <c r="R161">
        <v>79.09</v>
      </c>
      <c r="S161">
        <v>60.56</v>
      </c>
      <c r="T161">
        <v>9446.91</v>
      </c>
      <c r="U161">
        <v>0.77</v>
      </c>
      <c r="V161">
        <v>0.96</v>
      </c>
      <c r="W161">
        <v>0.22</v>
      </c>
      <c r="X161">
        <v>0.59</v>
      </c>
      <c r="Y161">
        <v>1</v>
      </c>
      <c r="Z161">
        <v>10</v>
      </c>
    </row>
    <row r="162" spans="1:26" x14ac:dyDescent="0.3">
      <c r="A162">
        <v>33</v>
      </c>
      <c r="B162">
        <v>150</v>
      </c>
      <c r="C162" t="s">
        <v>26</v>
      </c>
      <c r="D162">
        <v>4.5373999999999999</v>
      </c>
      <c r="E162">
        <v>22.04</v>
      </c>
      <c r="F162">
        <v>17.88</v>
      </c>
      <c r="G162">
        <v>51.07</v>
      </c>
      <c r="H162">
        <v>0.52</v>
      </c>
      <c r="I162">
        <v>21</v>
      </c>
      <c r="J162">
        <v>314.33999999999997</v>
      </c>
      <c r="K162">
        <v>61.82</v>
      </c>
      <c r="L162">
        <v>9.25</v>
      </c>
      <c r="M162">
        <v>4</v>
      </c>
      <c r="N162">
        <v>93.27</v>
      </c>
      <c r="O162">
        <v>39003.11</v>
      </c>
      <c r="P162">
        <v>247.11</v>
      </c>
      <c r="Q162">
        <v>2924.47</v>
      </c>
      <c r="R162">
        <v>79.510000000000005</v>
      </c>
      <c r="S162">
        <v>60.56</v>
      </c>
      <c r="T162">
        <v>9653.7999999999993</v>
      </c>
      <c r="U162">
        <v>0.76</v>
      </c>
      <c r="V162">
        <v>0.96</v>
      </c>
      <c r="W162">
        <v>0.22</v>
      </c>
      <c r="X162">
        <v>0.6</v>
      </c>
      <c r="Y162">
        <v>1</v>
      </c>
      <c r="Z162">
        <v>10</v>
      </c>
    </row>
    <row r="163" spans="1:26" x14ac:dyDescent="0.3">
      <c r="A163">
        <v>34</v>
      </c>
      <c r="B163">
        <v>150</v>
      </c>
      <c r="C163" t="s">
        <v>26</v>
      </c>
      <c r="D163">
        <v>4.5353000000000003</v>
      </c>
      <c r="E163">
        <v>22.05</v>
      </c>
      <c r="F163">
        <v>17.89</v>
      </c>
      <c r="G163">
        <v>51.1</v>
      </c>
      <c r="H163">
        <v>0.54</v>
      </c>
      <c r="I163">
        <v>21</v>
      </c>
      <c r="J163">
        <v>314.89999999999998</v>
      </c>
      <c r="K163">
        <v>61.82</v>
      </c>
      <c r="L163">
        <v>9.5</v>
      </c>
      <c r="M163">
        <v>1</v>
      </c>
      <c r="N163">
        <v>93.57</v>
      </c>
      <c r="O163">
        <v>39071.379999999997</v>
      </c>
      <c r="P163">
        <v>247.77</v>
      </c>
      <c r="Q163">
        <v>2924.53</v>
      </c>
      <c r="R163">
        <v>79.790000000000006</v>
      </c>
      <c r="S163">
        <v>60.56</v>
      </c>
      <c r="T163">
        <v>9796.73</v>
      </c>
      <c r="U163">
        <v>0.76</v>
      </c>
      <c r="V163">
        <v>0.96</v>
      </c>
      <c r="W163">
        <v>0.22</v>
      </c>
      <c r="X163">
        <v>0.61</v>
      </c>
      <c r="Y163">
        <v>1</v>
      </c>
      <c r="Z163">
        <v>10</v>
      </c>
    </row>
    <row r="164" spans="1:26" x14ac:dyDescent="0.3">
      <c r="A164">
        <v>35</v>
      </c>
      <c r="B164">
        <v>150</v>
      </c>
      <c r="C164" t="s">
        <v>26</v>
      </c>
      <c r="D164">
        <v>4.5330000000000004</v>
      </c>
      <c r="E164">
        <v>22.06</v>
      </c>
      <c r="F164">
        <v>17.899999999999999</v>
      </c>
      <c r="G164">
        <v>51.13</v>
      </c>
      <c r="H164">
        <v>0.55000000000000004</v>
      </c>
      <c r="I164">
        <v>21</v>
      </c>
      <c r="J164">
        <v>315.45</v>
      </c>
      <c r="K164">
        <v>61.82</v>
      </c>
      <c r="L164">
        <v>9.75</v>
      </c>
      <c r="M164">
        <v>0</v>
      </c>
      <c r="N164">
        <v>93.88</v>
      </c>
      <c r="O164">
        <v>39139.800000000003</v>
      </c>
      <c r="P164">
        <v>248.1</v>
      </c>
      <c r="Q164">
        <v>2924.49</v>
      </c>
      <c r="R164">
        <v>80.069999999999993</v>
      </c>
      <c r="S164">
        <v>60.56</v>
      </c>
      <c r="T164">
        <v>9934.5300000000007</v>
      </c>
      <c r="U164">
        <v>0.76</v>
      </c>
      <c r="V164">
        <v>0.96</v>
      </c>
      <c r="W164">
        <v>0.22</v>
      </c>
      <c r="X164">
        <v>0.62</v>
      </c>
      <c r="Y164">
        <v>1</v>
      </c>
      <c r="Z164">
        <v>10</v>
      </c>
    </row>
    <row r="165" spans="1:26" x14ac:dyDescent="0.3">
      <c r="A165">
        <v>0</v>
      </c>
      <c r="B165">
        <v>10</v>
      </c>
      <c r="C165" t="s">
        <v>26</v>
      </c>
      <c r="D165">
        <v>3.2311000000000001</v>
      </c>
      <c r="E165">
        <v>30.95</v>
      </c>
      <c r="F165">
        <v>26.05</v>
      </c>
      <c r="G165">
        <v>5.33</v>
      </c>
      <c r="H165">
        <v>0.64</v>
      </c>
      <c r="I165">
        <v>293</v>
      </c>
      <c r="J165">
        <v>26.11</v>
      </c>
      <c r="K165">
        <v>12.1</v>
      </c>
      <c r="L165">
        <v>1</v>
      </c>
      <c r="M165">
        <v>0</v>
      </c>
      <c r="N165">
        <v>3.01</v>
      </c>
      <c r="O165">
        <v>3454.41</v>
      </c>
      <c r="P165">
        <v>75.78</v>
      </c>
      <c r="Q165">
        <v>2925.64</v>
      </c>
      <c r="R165">
        <v>333.73</v>
      </c>
      <c r="S165">
        <v>60.56</v>
      </c>
      <c r="T165">
        <v>135405.42000000001</v>
      </c>
      <c r="U165">
        <v>0.18</v>
      </c>
      <c r="V165">
        <v>0.66</v>
      </c>
      <c r="W165">
        <v>1.02</v>
      </c>
      <c r="X165">
        <v>8.76</v>
      </c>
      <c r="Y165">
        <v>1</v>
      </c>
      <c r="Z165">
        <v>10</v>
      </c>
    </row>
    <row r="166" spans="1:26" x14ac:dyDescent="0.3">
      <c r="A166">
        <v>0</v>
      </c>
      <c r="B166">
        <v>45</v>
      </c>
      <c r="C166" t="s">
        <v>26</v>
      </c>
      <c r="D166">
        <v>4.0031999999999996</v>
      </c>
      <c r="E166">
        <v>24.98</v>
      </c>
      <c r="F166">
        <v>20.61</v>
      </c>
      <c r="G166">
        <v>10.66</v>
      </c>
      <c r="H166">
        <v>0.18</v>
      </c>
      <c r="I166">
        <v>116</v>
      </c>
      <c r="J166">
        <v>98.71</v>
      </c>
      <c r="K166">
        <v>39.72</v>
      </c>
      <c r="L166">
        <v>1</v>
      </c>
      <c r="M166">
        <v>114</v>
      </c>
      <c r="N166">
        <v>12.99</v>
      </c>
      <c r="O166">
        <v>12407.75</v>
      </c>
      <c r="P166">
        <v>159.72</v>
      </c>
      <c r="Q166">
        <v>2924.75</v>
      </c>
      <c r="R166">
        <v>169.2</v>
      </c>
      <c r="S166">
        <v>60.56</v>
      </c>
      <c r="T166">
        <v>54022.87</v>
      </c>
      <c r="U166">
        <v>0.36</v>
      </c>
      <c r="V166">
        <v>0.83</v>
      </c>
      <c r="W166">
        <v>0.35</v>
      </c>
      <c r="X166">
        <v>3.33</v>
      </c>
      <c r="Y166">
        <v>1</v>
      </c>
      <c r="Z166">
        <v>10</v>
      </c>
    </row>
    <row r="167" spans="1:26" x14ac:dyDescent="0.3">
      <c r="A167">
        <v>1</v>
      </c>
      <c r="B167">
        <v>45</v>
      </c>
      <c r="C167" t="s">
        <v>26</v>
      </c>
      <c r="D167">
        <v>4.2876000000000003</v>
      </c>
      <c r="E167">
        <v>23.32</v>
      </c>
      <c r="F167">
        <v>19.63</v>
      </c>
      <c r="G167">
        <v>14.19</v>
      </c>
      <c r="H167">
        <v>0.22</v>
      </c>
      <c r="I167">
        <v>83</v>
      </c>
      <c r="J167">
        <v>99.02</v>
      </c>
      <c r="K167">
        <v>39.72</v>
      </c>
      <c r="L167">
        <v>1.25</v>
      </c>
      <c r="M167">
        <v>79</v>
      </c>
      <c r="N167">
        <v>13.05</v>
      </c>
      <c r="O167">
        <v>12446.14</v>
      </c>
      <c r="P167">
        <v>142.54</v>
      </c>
      <c r="Q167">
        <v>2924.69</v>
      </c>
      <c r="R167">
        <v>136.93</v>
      </c>
      <c r="S167">
        <v>60.56</v>
      </c>
      <c r="T167">
        <v>38054.17</v>
      </c>
      <c r="U167">
        <v>0.44</v>
      </c>
      <c r="V167">
        <v>0.88</v>
      </c>
      <c r="W167">
        <v>0.3</v>
      </c>
      <c r="X167">
        <v>2.35</v>
      </c>
      <c r="Y167">
        <v>1</v>
      </c>
      <c r="Z167">
        <v>10</v>
      </c>
    </row>
    <row r="168" spans="1:26" x14ac:dyDescent="0.3">
      <c r="A168">
        <v>2</v>
      </c>
      <c r="B168">
        <v>45</v>
      </c>
      <c r="C168" t="s">
        <v>26</v>
      </c>
      <c r="D168">
        <v>4.4290000000000003</v>
      </c>
      <c r="E168">
        <v>22.58</v>
      </c>
      <c r="F168">
        <v>19.21</v>
      </c>
      <c r="G168">
        <v>17.21</v>
      </c>
      <c r="H168">
        <v>0.27</v>
      </c>
      <c r="I168">
        <v>67</v>
      </c>
      <c r="J168">
        <v>99.33</v>
      </c>
      <c r="K168">
        <v>39.72</v>
      </c>
      <c r="L168">
        <v>1.5</v>
      </c>
      <c r="M168">
        <v>17</v>
      </c>
      <c r="N168">
        <v>13.11</v>
      </c>
      <c r="O168">
        <v>12484.55</v>
      </c>
      <c r="P168">
        <v>132.22</v>
      </c>
      <c r="Q168">
        <v>2924.76</v>
      </c>
      <c r="R168">
        <v>121.58</v>
      </c>
      <c r="S168">
        <v>60.56</v>
      </c>
      <c r="T168">
        <v>30460.97</v>
      </c>
      <c r="U168">
        <v>0.5</v>
      </c>
      <c r="V168">
        <v>0.9</v>
      </c>
      <c r="W168">
        <v>0.33</v>
      </c>
      <c r="X168">
        <v>1.93</v>
      </c>
      <c r="Y168">
        <v>1</v>
      </c>
      <c r="Z168">
        <v>10</v>
      </c>
    </row>
    <row r="169" spans="1:26" x14ac:dyDescent="0.3">
      <c r="A169">
        <v>3</v>
      </c>
      <c r="B169">
        <v>45</v>
      </c>
      <c r="C169" t="s">
        <v>26</v>
      </c>
      <c r="D169">
        <v>4.4311999999999996</v>
      </c>
      <c r="E169">
        <v>22.57</v>
      </c>
      <c r="F169">
        <v>19.22</v>
      </c>
      <c r="G169">
        <v>17.48</v>
      </c>
      <c r="H169">
        <v>0.31</v>
      </c>
      <c r="I169">
        <v>66</v>
      </c>
      <c r="J169">
        <v>99.64</v>
      </c>
      <c r="K169">
        <v>39.72</v>
      </c>
      <c r="L169">
        <v>1.75</v>
      </c>
      <c r="M169">
        <v>0</v>
      </c>
      <c r="N169">
        <v>13.18</v>
      </c>
      <c r="O169">
        <v>12522.99</v>
      </c>
      <c r="P169">
        <v>132.22</v>
      </c>
      <c r="Q169">
        <v>2924.83</v>
      </c>
      <c r="R169">
        <v>121.16</v>
      </c>
      <c r="S169">
        <v>60.56</v>
      </c>
      <c r="T169">
        <v>30255.360000000001</v>
      </c>
      <c r="U169">
        <v>0.5</v>
      </c>
      <c r="V169">
        <v>0.9</v>
      </c>
      <c r="W169">
        <v>0.36</v>
      </c>
      <c r="X169">
        <v>1.94</v>
      </c>
      <c r="Y169">
        <v>1</v>
      </c>
      <c r="Z169">
        <v>10</v>
      </c>
    </row>
    <row r="170" spans="1:26" x14ac:dyDescent="0.3">
      <c r="A170">
        <v>0</v>
      </c>
      <c r="B170">
        <v>105</v>
      </c>
      <c r="C170" t="s">
        <v>26</v>
      </c>
      <c r="D170">
        <v>2.6728999999999998</v>
      </c>
      <c r="E170">
        <v>37.409999999999997</v>
      </c>
      <c r="F170">
        <v>24.71</v>
      </c>
      <c r="G170">
        <v>5.93</v>
      </c>
      <c r="H170">
        <v>0.09</v>
      </c>
      <c r="I170">
        <v>250</v>
      </c>
      <c r="J170">
        <v>204</v>
      </c>
      <c r="K170">
        <v>55.27</v>
      </c>
      <c r="L170">
        <v>1</v>
      </c>
      <c r="M170">
        <v>248</v>
      </c>
      <c r="N170">
        <v>42.72</v>
      </c>
      <c r="O170">
        <v>25393.599999999999</v>
      </c>
      <c r="P170">
        <v>344.34</v>
      </c>
      <c r="Q170">
        <v>2925.21</v>
      </c>
      <c r="R170">
        <v>303.92</v>
      </c>
      <c r="S170">
        <v>60.56</v>
      </c>
      <c r="T170">
        <v>120717.47</v>
      </c>
      <c r="U170">
        <v>0.2</v>
      </c>
      <c r="V170">
        <v>0.7</v>
      </c>
      <c r="W170">
        <v>0.56000000000000005</v>
      </c>
      <c r="X170">
        <v>7.43</v>
      </c>
      <c r="Y170">
        <v>1</v>
      </c>
      <c r="Z170">
        <v>10</v>
      </c>
    </row>
    <row r="171" spans="1:26" x14ac:dyDescent="0.3">
      <c r="A171">
        <v>1</v>
      </c>
      <c r="B171">
        <v>105</v>
      </c>
      <c r="C171" t="s">
        <v>26</v>
      </c>
      <c r="D171">
        <v>3.0867</v>
      </c>
      <c r="E171">
        <v>32.4</v>
      </c>
      <c r="F171">
        <v>22.53</v>
      </c>
      <c r="G171">
        <v>7.51</v>
      </c>
      <c r="H171">
        <v>0.11</v>
      </c>
      <c r="I171">
        <v>180</v>
      </c>
      <c r="J171">
        <v>204.39</v>
      </c>
      <c r="K171">
        <v>55.27</v>
      </c>
      <c r="L171">
        <v>1.25</v>
      </c>
      <c r="M171">
        <v>178</v>
      </c>
      <c r="N171">
        <v>42.87</v>
      </c>
      <c r="O171">
        <v>25442.42</v>
      </c>
      <c r="P171">
        <v>310.14999999999998</v>
      </c>
      <c r="Q171">
        <v>2925.07</v>
      </c>
      <c r="R171">
        <v>232.37</v>
      </c>
      <c r="S171">
        <v>60.56</v>
      </c>
      <c r="T171">
        <v>85288.95</v>
      </c>
      <c r="U171">
        <v>0.26</v>
      </c>
      <c r="V171">
        <v>0.76</v>
      </c>
      <c r="W171">
        <v>0.45</v>
      </c>
      <c r="X171">
        <v>5.25</v>
      </c>
      <c r="Y171">
        <v>1</v>
      </c>
      <c r="Z171">
        <v>10</v>
      </c>
    </row>
    <row r="172" spans="1:26" x14ac:dyDescent="0.3">
      <c r="A172">
        <v>2</v>
      </c>
      <c r="B172">
        <v>105</v>
      </c>
      <c r="C172" t="s">
        <v>26</v>
      </c>
      <c r="D172">
        <v>3.3732000000000002</v>
      </c>
      <c r="E172">
        <v>29.65</v>
      </c>
      <c r="F172">
        <v>21.36</v>
      </c>
      <c r="G172">
        <v>9.09</v>
      </c>
      <c r="H172">
        <v>0.13</v>
      </c>
      <c r="I172">
        <v>141</v>
      </c>
      <c r="J172">
        <v>204.79</v>
      </c>
      <c r="K172">
        <v>55.27</v>
      </c>
      <c r="L172">
        <v>1.5</v>
      </c>
      <c r="M172">
        <v>139</v>
      </c>
      <c r="N172">
        <v>43.02</v>
      </c>
      <c r="O172">
        <v>25491.3</v>
      </c>
      <c r="P172">
        <v>290.27</v>
      </c>
      <c r="Q172">
        <v>2925.05</v>
      </c>
      <c r="R172">
        <v>194.04</v>
      </c>
      <c r="S172">
        <v>60.56</v>
      </c>
      <c r="T172">
        <v>66317.58</v>
      </c>
      <c r="U172">
        <v>0.31</v>
      </c>
      <c r="V172">
        <v>0.81</v>
      </c>
      <c r="W172">
        <v>0.39</v>
      </c>
      <c r="X172">
        <v>4.08</v>
      </c>
      <c r="Y172">
        <v>1</v>
      </c>
      <c r="Z172">
        <v>10</v>
      </c>
    </row>
    <row r="173" spans="1:26" x14ac:dyDescent="0.3">
      <c r="A173">
        <v>3</v>
      </c>
      <c r="B173">
        <v>105</v>
      </c>
      <c r="C173" t="s">
        <v>26</v>
      </c>
      <c r="D173">
        <v>3.5960999999999999</v>
      </c>
      <c r="E173">
        <v>27.81</v>
      </c>
      <c r="F173">
        <v>20.58</v>
      </c>
      <c r="G173">
        <v>10.74</v>
      </c>
      <c r="H173">
        <v>0.15</v>
      </c>
      <c r="I173">
        <v>115</v>
      </c>
      <c r="J173">
        <v>205.18</v>
      </c>
      <c r="K173">
        <v>55.27</v>
      </c>
      <c r="L173">
        <v>1.75</v>
      </c>
      <c r="M173">
        <v>113</v>
      </c>
      <c r="N173">
        <v>43.16</v>
      </c>
      <c r="O173">
        <v>25540.22</v>
      </c>
      <c r="P173">
        <v>276.02999999999997</v>
      </c>
      <c r="Q173">
        <v>2924.8</v>
      </c>
      <c r="R173">
        <v>168.28</v>
      </c>
      <c r="S173">
        <v>60.56</v>
      </c>
      <c r="T173">
        <v>53572.34</v>
      </c>
      <c r="U173">
        <v>0.36</v>
      </c>
      <c r="V173">
        <v>0.84</v>
      </c>
      <c r="W173">
        <v>0.35</v>
      </c>
      <c r="X173">
        <v>3.3</v>
      </c>
      <c r="Y173">
        <v>1</v>
      </c>
      <c r="Z173">
        <v>10</v>
      </c>
    </row>
    <row r="174" spans="1:26" x14ac:dyDescent="0.3">
      <c r="A174">
        <v>4</v>
      </c>
      <c r="B174">
        <v>105</v>
      </c>
      <c r="C174" t="s">
        <v>26</v>
      </c>
      <c r="D174">
        <v>3.7616000000000001</v>
      </c>
      <c r="E174">
        <v>26.58</v>
      </c>
      <c r="F174">
        <v>20.09</v>
      </c>
      <c r="G174">
        <v>12.42</v>
      </c>
      <c r="H174">
        <v>0.17</v>
      </c>
      <c r="I174">
        <v>97</v>
      </c>
      <c r="J174">
        <v>205.58</v>
      </c>
      <c r="K174">
        <v>55.27</v>
      </c>
      <c r="L174">
        <v>2</v>
      </c>
      <c r="M174">
        <v>95</v>
      </c>
      <c r="N174">
        <v>43.31</v>
      </c>
      <c r="O174">
        <v>25589.200000000001</v>
      </c>
      <c r="P174">
        <v>265.95</v>
      </c>
      <c r="Q174">
        <v>2924.56</v>
      </c>
      <c r="R174">
        <v>152.19</v>
      </c>
      <c r="S174">
        <v>60.56</v>
      </c>
      <c r="T174">
        <v>45613.29</v>
      </c>
      <c r="U174">
        <v>0.4</v>
      </c>
      <c r="V174">
        <v>0.86</v>
      </c>
      <c r="W174">
        <v>0.32</v>
      </c>
      <c r="X174">
        <v>2.81</v>
      </c>
      <c r="Y174">
        <v>1</v>
      </c>
      <c r="Z174">
        <v>10</v>
      </c>
    </row>
    <row r="175" spans="1:26" x14ac:dyDescent="0.3">
      <c r="A175">
        <v>5</v>
      </c>
      <c r="B175">
        <v>105</v>
      </c>
      <c r="C175" t="s">
        <v>26</v>
      </c>
      <c r="D175">
        <v>3.9133</v>
      </c>
      <c r="E175">
        <v>25.55</v>
      </c>
      <c r="F175">
        <v>19.62</v>
      </c>
      <c r="G175">
        <v>14.19</v>
      </c>
      <c r="H175">
        <v>0.19</v>
      </c>
      <c r="I175">
        <v>83</v>
      </c>
      <c r="J175">
        <v>205.98</v>
      </c>
      <c r="K175">
        <v>55.27</v>
      </c>
      <c r="L175">
        <v>2.25</v>
      </c>
      <c r="M175">
        <v>81</v>
      </c>
      <c r="N175">
        <v>43.46</v>
      </c>
      <c r="O175">
        <v>25638.22</v>
      </c>
      <c r="P175">
        <v>255.92</v>
      </c>
      <c r="Q175">
        <v>2924.6</v>
      </c>
      <c r="R175">
        <v>137.1</v>
      </c>
      <c r="S175">
        <v>60.56</v>
      </c>
      <c r="T175">
        <v>38139.360000000001</v>
      </c>
      <c r="U175">
        <v>0.44</v>
      </c>
      <c r="V175">
        <v>0.88</v>
      </c>
      <c r="W175">
        <v>0.3</v>
      </c>
      <c r="X175">
        <v>2.35</v>
      </c>
      <c r="Y175">
        <v>1</v>
      </c>
      <c r="Z175">
        <v>10</v>
      </c>
    </row>
    <row r="176" spans="1:26" x14ac:dyDescent="0.3">
      <c r="A176">
        <v>6</v>
      </c>
      <c r="B176">
        <v>105</v>
      </c>
      <c r="C176" t="s">
        <v>26</v>
      </c>
      <c r="D176">
        <v>4.0231000000000003</v>
      </c>
      <c r="E176">
        <v>24.86</v>
      </c>
      <c r="F176">
        <v>19.329999999999998</v>
      </c>
      <c r="G176">
        <v>15.89</v>
      </c>
      <c r="H176">
        <v>0.22</v>
      </c>
      <c r="I176">
        <v>73</v>
      </c>
      <c r="J176">
        <v>206.38</v>
      </c>
      <c r="K176">
        <v>55.27</v>
      </c>
      <c r="L176">
        <v>2.5</v>
      </c>
      <c r="M176">
        <v>71</v>
      </c>
      <c r="N176">
        <v>43.6</v>
      </c>
      <c r="O176">
        <v>25687.3</v>
      </c>
      <c r="P176">
        <v>248.61</v>
      </c>
      <c r="Q176">
        <v>2924.63</v>
      </c>
      <c r="R176">
        <v>127.4</v>
      </c>
      <c r="S176">
        <v>60.56</v>
      </c>
      <c r="T176">
        <v>33338.449999999997</v>
      </c>
      <c r="U176">
        <v>0.48</v>
      </c>
      <c r="V176">
        <v>0.89</v>
      </c>
      <c r="W176">
        <v>0.28000000000000003</v>
      </c>
      <c r="X176">
        <v>2.0499999999999998</v>
      </c>
      <c r="Y176">
        <v>1</v>
      </c>
      <c r="Z176">
        <v>10</v>
      </c>
    </row>
    <row r="177" spans="1:26" x14ac:dyDescent="0.3">
      <c r="A177">
        <v>7</v>
      </c>
      <c r="B177">
        <v>105</v>
      </c>
      <c r="C177" t="s">
        <v>26</v>
      </c>
      <c r="D177">
        <v>4.1311</v>
      </c>
      <c r="E177">
        <v>24.21</v>
      </c>
      <c r="F177">
        <v>19.05</v>
      </c>
      <c r="G177">
        <v>17.86</v>
      </c>
      <c r="H177">
        <v>0.24</v>
      </c>
      <c r="I177">
        <v>64</v>
      </c>
      <c r="J177">
        <v>206.78</v>
      </c>
      <c r="K177">
        <v>55.27</v>
      </c>
      <c r="L177">
        <v>2.75</v>
      </c>
      <c r="M177">
        <v>62</v>
      </c>
      <c r="N177">
        <v>43.75</v>
      </c>
      <c r="O177">
        <v>25736.42</v>
      </c>
      <c r="P177">
        <v>241.25</v>
      </c>
      <c r="Q177">
        <v>2924.79</v>
      </c>
      <c r="R177">
        <v>118.11</v>
      </c>
      <c r="S177">
        <v>60.56</v>
      </c>
      <c r="T177">
        <v>28739.32</v>
      </c>
      <c r="U177">
        <v>0.51</v>
      </c>
      <c r="V177">
        <v>0.9</v>
      </c>
      <c r="W177">
        <v>0.27</v>
      </c>
      <c r="X177">
        <v>1.77</v>
      </c>
      <c r="Y177">
        <v>1</v>
      </c>
      <c r="Z177">
        <v>10</v>
      </c>
    </row>
    <row r="178" spans="1:26" x14ac:dyDescent="0.3">
      <c r="A178">
        <v>8</v>
      </c>
      <c r="B178">
        <v>105</v>
      </c>
      <c r="C178" t="s">
        <v>26</v>
      </c>
      <c r="D178">
        <v>4.226</v>
      </c>
      <c r="E178">
        <v>23.66</v>
      </c>
      <c r="F178">
        <v>18.79</v>
      </c>
      <c r="G178">
        <v>19.78</v>
      </c>
      <c r="H178">
        <v>0.26</v>
      </c>
      <c r="I178">
        <v>57</v>
      </c>
      <c r="J178">
        <v>207.17</v>
      </c>
      <c r="K178">
        <v>55.27</v>
      </c>
      <c r="L178">
        <v>3</v>
      </c>
      <c r="M178">
        <v>55</v>
      </c>
      <c r="N178">
        <v>43.9</v>
      </c>
      <c r="O178">
        <v>25785.599999999999</v>
      </c>
      <c r="P178">
        <v>233.93</v>
      </c>
      <c r="Q178">
        <v>2924.58</v>
      </c>
      <c r="R178">
        <v>109.42</v>
      </c>
      <c r="S178">
        <v>60.56</v>
      </c>
      <c r="T178">
        <v>24430.240000000002</v>
      </c>
      <c r="U178">
        <v>0.55000000000000004</v>
      </c>
      <c r="V178">
        <v>0.92</v>
      </c>
      <c r="W178">
        <v>0.26</v>
      </c>
      <c r="X178">
        <v>1.51</v>
      </c>
      <c r="Y178">
        <v>1</v>
      </c>
      <c r="Z178">
        <v>10</v>
      </c>
    </row>
    <row r="179" spans="1:26" x14ac:dyDescent="0.3">
      <c r="A179">
        <v>9</v>
      </c>
      <c r="B179">
        <v>105</v>
      </c>
      <c r="C179" t="s">
        <v>26</v>
      </c>
      <c r="D179">
        <v>4.2900999999999998</v>
      </c>
      <c r="E179">
        <v>23.31</v>
      </c>
      <c r="F179">
        <v>18.64</v>
      </c>
      <c r="G179">
        <v>21.5</v>
      </c>
      <c r="H179">
        <v>0.28000000000000003</v>
      </c>
      <c r="I179">
        <v>52</v>
      </c>
      <c r="J179">
        <v>207.57</v>
      </c>
      <c r="K179">
        <v>55.27</v>
      </c>
      <c r="L179">
        <v>3.25</v>
      </c>
      <c r="M179">
        <v>50</v>
      </c>
      <c r="N179">
        <v>44.05</v>
      </c>
      <c r="O179">
        <v>25834.83</v>
      </c>
      <c r="P179">
        <v>227.98</v>
      </c>
      <c r="Q179">
        <v>2924.55</v>
      </c>
      <c r="R179">
        <v>105.39</v>
      </c>
      <c r="S179">
        <v>60.56</v>
      </c>
      <c r="T179">
        <v>22440.93</v>
      </c>
      <c r="U179">
        <v>0.56999999999999995</v>
      </c>
      <c r="V179">
        <v>0.92</v>
      </c>
      <c r="W179">
        <v>0.22</v>
      </c>
      <c r="X179">
        <v>1.36</v>
      </c>
      <c r="Y179">
        <v>1</v>
      </c>
      <c r="Z179">
        <v>10</v>
      </c>
    </row>
    <row r="180" spans="1:26" x14ac:dyDescent="0.3">
      <c r="A180">
        <v>10</v>
      </c>
      <c r="B180">
        <v>105</v>
      </c>
      <c r="C180" t="s">
        <v>26</v>
      </c>
      <c r="D180">
        <v>4.2977999999999996</v>
      </c>
      <c r="E180">
        <v>23.27</v>
      </c>
      <c r="F180">
        <v>18.760000000000002</v>
      </c>
      <c r="G180">
        <v>23.45</v>
      </c>
      <c r="H180">
        <v>0.3</v>
      </c>
      <c r="I180">
        <v>48</v>
      </c>
      <c r="J180">
        <v>207.97</v>
      </c>
      <c r="K180">
        <v>55.27</v>
      </c>
      <c r="L180">
        <v>3.5</v>
      </c>
      <c r="M180">
        <v>46</v>
      </c>
      <c r="N180">
        <v>44.2</v>
      </c>
      <c r="O180">
        <v>25884.1</v>
      </c>
      <c r="P180">
        <v>226.37</v>
      </c>
      <c r="Q180">
        <v>2924.53</v>
      </c>
      <c r="R180">
        <v>109.27</v>
      </c>
      <c r="S180">
        <v>60.56</v>
      </c>
      <c r="T180">
        <v>24400.25</v>
      </c>
      <c r="U180">
        <v>0.55000000000000004</v>
      </c>
      <c r="V180">
        <v>0.92</v>
      </c>
      <c r="W180">
        <v>0.24</v>
      </c>
      <c r="X180">
        <v>1.48</v>
      </c>
      <c r="Y180">
        <v>1</v>
      </c>
      <c r="Z180">
        <v>10</v>
      </c>
    </row>
    <row r="181" spans="1:26" x14ac:dyDescent="0.3">
      <c r="A181">
        <v>11</v>
      </c>
      <c r="B181">
        <v>105</v>
      </c>
      <c r="C181" t="s">
        <v>26</v>
      </c>
      <c r="D181">
        <v>4.3826000000000001</v>
      </c>
      <c r="E181">
        <v>22.82</v>
      </c>
      <c r="F181">
        <v>18.510000000000002</v>
      </c>
      <c r="G181">
        <v>25.83</v>
      </c>
      <c r="H181">
        <v>0.32</v>
      </c>
      <c r="I181">
        <v>43</v>
      </c>
      <c r="J181">
        <v>208.37</v>
      </c>
      <c r="K181">
        <v>55.27</v>
      </c>
      <c r="L181">
        <v>3.75</v>
      </c>
      <c r="M181">
        <v>41</v>
      </c>
      <c r="N181">
        <v>44.35</v>
      </c>
      <c r="O181">
        <v>25933.43</v>
      </c>
      <c r="P181">
        <v>218.81</v>
      </c>
      <c r="Q181">
        <v>2924.42</v>
      </c>
      <c r="R181">
        <v>100.88</v>
      </c>
      <c r="S181">
        <v>60.56</v>
      </c>
      <c r="T181">
        <v>20230.53</v>
      </c>
      <c r="U181">
        <v>0.6</v>
      </c>
      <c r="V181">
        <v>0.93</v>
      </c>
      <c r="W181">
        <v>0.23</v>
      </c>
      <c r="X181">
        <v>1.23</v>
      </c>
      <c r="Y181">
        <v>1</v>
      </c>
      <c r="Z181">
        <v>10</v>
      </c>
    </row>
    <row r="182" spans="1:26" x14ac:dyDescent="0.3">
      <c r="A182">
        <v>12</v>
      </c>
      <c r="B182">
        <v>105</v>
      </c>
      <c r="C182" t="s">
        <v>26</v>
      </c>
      <c r="D182">
        <v>4.4241000000000001</v>
      </c>
      <c r="E182">
        <v>22.6</v>
      </c>
      <c r="F182">
        <v>18.420000000000002</v>
      </c>
      <c r="G182">
        <v>27.62</v>
      </c>
      <c r="H182">
        <v>0.34</v>
      </c>
      <c r="I182">
        <v>40</v>
      </c>
      <c r="J182">
        <v>208.77</v>
      </c>
      <c r="K182">
        <v>55.27</v>
      </c>
      <c r="L182">
        <v>4</v>
      </c>
      <c r="M182">
        <v>38</v>
      </c>
      <c r="N182">
        <v>44.5</v>
      </c>
      <c r="O182">
        <v>25982.82</v>
      </c>
      <c r="P182">
        <v>213.12</v>
      </c>
      <c r="Q182">
        <v>2924.46</v>
      </c>
      <c r="R182">
        <v>97.95</v>
      </c>
      <c r="S182">
        <v>60.56</v>
      </c>
      <c r="T182">
        <v>18780.990000000002</v>
      </c>
      <c r="U182">
        <v>0.62</v>
      </c>
      <c r="V182">
        <v>0.93</v>
      </c>
      <c r="W182">
        <v>0.23</v>
      </c>
      <c r="X182">
        <v>1.1399999999999999</v>
      </c>
      <c r="Y182">
        <v>1</v>
      </c>
      <c r="Z182">
        <v>10</v>
      </c>
    </row>
    <row r="183" spans="1:26" x14ac:dyDescent="0.3">
      <c r="A183">
        <v>13</v>
      </c>
      <c r="B183">
        <v>105</v>
      </c>
      <c r="C183" t="s">
        <v>26</v>
      </c>
      <c r="D183">
        <v>4.4828999999999999</v>
      </c>
      <c r="E183">
        <v>22.31</v>
      </c>
      <c r="F183">
        <v>18.28</v>
      </c>
      <c r="G183">
        <v>30.47</v>
      </c>
      <c r="H183">
        <v>0.36</v>
      </c>
      <c r="I183">
        <v>36</v>
      </c>
      <c r="J183">
        <v>209.17</v>
      </c>
      <c r="K183">
        <v>55.27</v>
      </c>
      <c r="L183">
        <v>4.25</v>
      </c>
      <c r="M183">
        <v>34</v>
      </c>
      <c r="N183">
        <v>44.65</v>
      </c>
      <c r="O183">
        <v>26032.25</v>
      </c>
      <c r="P183">
        <v>207.47</v>
      </c>
      <c r="Q183">
        <v>2924.65</v>
      </c>
      <c r="R183">
        <v>93.39</v>
      </c>
      <c r="S183">
        <v>60.56</v>
      </c>
      <c r="T183">
        <v>16518.830000000002</v>
      </c>
      <c r="U183">
        <v>0.65</v>
      </c>
      <c r="V183">
        <v>0.94</v>
      </c>
      <c r="W183">
        <v>0.22</v>
      </c>
      <c r="X183">
        <v>1</v>
      </c>
      <c r="Y183">
        <v>1</v>
      </c>
      <c r="Z183">
        <v>10</v>
      </c>
    </row>
    <row r="184" spans="1:26" x14ac:dyDescent="0.3">
      <c r="A184">
        <v>14</v>
      </c>
      <c r="B184">
        <v>105</v>
      </c>
      <c r="C184" t="s">
        <v>26</v>
      </c>
      <c r="D184">
        <v>4.5124000000000004</v>
      </c>
      <c r="E184">
        <v>22.16</v>
      </c>
      <c r="F184">
        <v>18.22</v>
      </c>
      <c r="G184">
        <v>32.15</v>
      </c>
      <c r="H184">
        <v>0.38</v>
      </c>
      <c r="I184">
        <v>34</v>
      </c>
      <c r="J184">
        <v>209.58</v>
      </c>
      <c r="K184">
        <v>55.27</v>
      </c>
      <c r="L184">
        <v>4.5</v>
      </c>
      <c r="M184">
        <v>32</v>
      </c>
      <c r="N184">
        <v>44.8</v>
      </c>
      <c r="O184">
        <v>26081.73</v>
      </c>
      <c r="P184">
        <v>201.78</v>
      </c>
      <c r="Q184">
        <v>2924.56</v>
      </c>
      <c r="R184">
        <v>91.22</v>
      </c>
      <c r="S184">
        <v>60.56</v>
      </c>
      <c r="T184">
        <v>15442.76</v>
      </c>
      <c r="U184">
        <v>0.66</v>
      </c>
      <c r="V184">
        <v>0.94</v>
      </c>
      <c r="W184">
        <v>0.22</v>
      </c>
      <c r="X184">
        <v>0.94</v>
      </c>
      <c r="Y184">
        <v>1</v>
      </c>
      <c r="Z184">
        <v>10</v>
      </c>
    </row>
    <row r="185" spans="1:26" x14ac:dyDescent="0.3">
      <c r="A185">
        <v>15</v>
      </c>
      <c r="B185">
        <v>105</v>
      </c>
      <c r="C185" t="s">
        <v>26</v>
      </c>
      <c r="D185">
        <v>4.5548000000000002</v>
      </c>
      <c r="E185">
        <v>21.95</v>
      </c>
      <c r="F185">
        <v>18.13</v>
      </c>
      <c r="G185">
        <v>35.1</v>
      </c>
      <c r="H185">
        <v>0.4</v>
      </c>
      <c r="I185">
        <v>31</v>
      </c>
      <c r="J185">
        <v>209.98</v>
      </c>
      <c r="K185">
        <v>55.27</v>
      </c>
      <c r="L185">
        <v>4.75</v>
      </c>
      <c r="M185">
        <v>24</v>
      </c>
      <c r="N185">
        <v>44.95</v>
      </c>
      <c r="O185">
        <v>26131.27</v>
      </c>
      <c r="P185">
        <v>196.14</v>
      </c>
      <c r="Q185">
        <v>2924.57</v>
      </c>
      <c r="R185">
        <v>88.17</v>
      </c>
      <c r="S185">
        <v>60.56</v>
      </c>
      <c r="T185">
        <v>13936.26</v>
      </c>
      <c r="U185">
        <v>0.69</v>
      </c>
      <c r="V185">
        <v>0.95</v>
      </c>
      <c r="W185">
        <v>0.22</v>
      </c>
      <c r="X185">
        <v>0.85</v>
      </c>
      <c r="Y185">
        <v>1</v>
      </c>
      <c r="Z185">
        <v>10</v>
      </c>
    </row>
    <row r="186" spans="1:26" x14ac:dyDescent="0.3">
      <c r="A186">
        <v>16</v>
      </c>
      <c r="B186">
        <v>105</v>
      </c>
      <c r="C186" t="s">
        <v>26</v>
      </c>
      <c r="D186">
        <v>4.5609999999999999</v>
      </c>
      <c r="E186">
        <v>21.92</v>
      </c>
      <c r="F186">
        <v>18.14</v>
      </c>
      <c r="G186">
        <v>36.29</v>
      </c>
      <c r="H186">
        <v>0.42</v>
      </c>
      <c r="I186">
        <v>30</v>
      </c>
      <c r="J186">
        <v>210.38</v>
      </c>
      <c r="K186">
        <v>55.27</v>
      </c>
      <c r="L186">
        <v>5</v>
      </c>
      <c r="M186">
        <v>10</v>
      </c>
      <c r="N186">
        <v>45.11</v>
      </c>
      <c r="O186">
        <v>26180.86</v>
      </c>
      <c r="P186">
        <v>194.3</v>
      </c>
      <c r="Q186">
        <v>2924.63</v>
      </c>
      <c r="R186">
        <v>88.07</v>
      </c>
      <c r="S186">
        <v>60.56</v>
      </c>
      <c r="T186">
        <v>13891.59</v>
      </c>
      <c r="U186">
        <v>0.69</v>
      </c>
      <c r="V186">
        <v>0.95</v>
      </c>
      <c r="W186">
        <v>0.24</v>
      </c>
      <c r="X186">
        <v>0.87</v>
      </c>
      <c r="Y186">
        <v>1</v>
      </c>
      <c r="Z186">
        <v>10</v>
      </c>
    </row>
    <row r="187" spans="1:26" x14ac:dyDescent="0.3">
      <c r="A187">
        <v>17</v>
      </c>
      <c r="B187">
        <v>105</v>
      </c>
      <c r="C187" t="s">
        <v>26</v>
      </c>
      <c r="D187">
        <v>4.5739999999999998</v>
      </c>
      <c r="E187">
        <v>21.86</v>
      </c>
      <c r="F187">
        <v>18.12</v>
      </c>
      <c r="G187">
        <v>37.49</v>
      </c>
      <c r="H187">
        <v>0.44</v>
      </c>
      <c r="I187">
        <v>29</v>
      </c>
      <c r="J187">
        <v>210.78</v>
      </c>
      <c r="K187">
        <v>55.27</v>
      </c>
      <c r="L187">
        <v>5.25</v>
      </c>
      <c r="M187">
        <v>2</v>
      </c>
      <c r="N187">
        <v>45.26</v>
      </c>
      <c r="O187">
        <v>26230.5</v>
      </c>
      <c r="P187">
        <v>192.89</v>
      </c>
      <c r="Q187">
        <v>2924.51</v>
      </c>
      <c r="R187">
        <v>87.13</v>
      </c>
      <c r="S187">
        <v>60.56</v>
      </c>
      <c r="T187">
        <v>13423.58</v>
      </c>
      <c r="U187">
        <v>0.7</v>
      </c>
      <c r="V187">
        <v>0.95</v>
      </c>
      <c r="W187">
        <v>0.24</v>
      </c>
      <c r="X187">
        <v>0.84</v>
      </c>
      <c r="Y187">
        <v>1</v>
      </c>
      <c r="Z187">
        <v>10</v>
      </c>
    </row>
    <row r="188" spans="1:26" x14ac:dyDescent="0.3">
      <c r="A188">
        <v>18</v>
      </c>
      <c r="B188">
        <v>105</v>
      </c>
      <c r="C188" t="s">
        <v>26</v>
      </c>
      <c r="D188">
        <v>4.5682</v>
      </c>
      <c r="E188">
        <v>21.89</v>
      </c>
      <c r="F188">
        <v>18.149999999999999</v>
      </c>
      <c r="G188">
        <v>37.549999999999997</v>
      </c>
      <c r="H188">
        <v>0.46</v>
      </c>
      <c r="I188">
        <v>29</v>
      </c>
      <c r="J188">
        <v>211.18</v>
      </c>
      <c r="K188">
        <v>55.27</v>
      </c>
      <c r="L188">
        <v>5.5</v>
      </c>
      <c r="M188">
        <v>1</v>
      </c>
      <c r="N188">
        <v>45.41</v>
      </c>
      <c r="O188">
        <v>26280.2</v>
      </c>
      <c r="P188">
        <v>193.23</v>
      </c>
      <c r="Q188">
        <v>2924.52</v>
      </c>
      <c r="R188">
        <v>88.12</v>
      </c>
      <c r="S188">
        <v>60.56</v>
      </c>
      <c r="T188">
        <v>13922.21</v>
      </c>
      <c r="U188">
        <v>0.69</v>
      </c>
      <c r="V188">
        <v>0.95</v>
      </c>
      <c r="W188">
        <v>0.24</v>
      </c>
      <c r="X188">
        <v>0.87</v>
      </c>
      <c r="Y188">
        <v>1</v>
      </c>
      <c r="Z188">
        <v>10</v>
      </c>
    </row>
    <row r="189" spans="1:26" x14ac:dyDescent="0.3">
      <c r="A189">
        <v>19</v>
      </c>
      <c r="B189">
        <v>105</v>
      </c>
      <c r="C189" t="s">
        <v>26</v>
      </c>
      <c r="D189">
        <v>4.5678999999999998</v>
      </c>
      <c r="E189">
        <v>21.89</v>
      </c>
      <c r="F189">
        <v>18.149999999999999</v>
      </c>
      <c r="G189">
        <v>37.549999999999997</v>
      </c>
      <c r="H189">
        <v>0.48</v>
      </c>
      <c r="I189">
        <v>29</v>
      </c>
      <c r="J189">
        <v>211.59</v>
      </c>
      <c r="K189">
        <v>55.27</v>
      </c>
      <c r="L189">
        <v>5.75</v>
      </c>
      <c r="M189">
        <v>0</v>
      </c>
      <c r="N189">
        <v>45.57</v>
      </c>
      <c r="O189">
        <v>26329.94</v>
      </c>
      <c r="P189">
        <v>193.55</v>
      </c>
      <c r="Q189">
        <v>2924.74</v>
      </c>
      <c r="R189">
        <v>87.97</v>
      </c>
      <c r="S189">
        <v>60.56</v>
      </c>
      <c r="T189">
        <v>13843.3</v>
      </c>
      <c r="U189">
        <v>0.69</v>
      </c>
      <c r="V189">
        <v>0.95</v>
      </c>
      <c r="W189">
        <v>0.25</v>
      </c>
      <c r="X189">
        <v>0.87</v>
      </c>
      <c r="Y189">
        <v>1</v>
      </c>
      <c r="Z189">
        <v>10</v>
      </c>
    </row>
    <row r="190" spans="1:26" x14ac:dyDescent="0.3">
      <c r="A190">
        <v>0</v>
      </c>
      <c r="B190">
        <v>60</v>
      </c>
      <c r="C190" t="s">
        <v>26</v>
      </c>
      <c r="D190">
        <v>3.6147</v>
      </c>
      <c r="E190">
        <v>27.66</v>
      </c>
      <c r="F190">
        <v>21.67</v>
      </c>
      <c r="G190">
        <v>8.61</v>
      </c>
      <c r="H190">
        <v>0.14000000000000001</v>
      </c>
      <c r="I190">
        <v>151</v>
      </c>
      <c r="J190">
        <v>124.63</v>
      </c>
      <c r="K190">
        <v>45</v>
      </c>
      <c r="L190">
        <v>1</v>
      </c>
      <c r="M190">
        <v>149</v>
      </c>
      <c r="N190">
        <v>18.64</v>
      </c>
      <c r="O190">
        <v>15605.44</v>
      </c>
      <c r="P190">
        <v>208.16</v>
      </c>
      <c r="Q190">
        <v>2924.83</v>
      </c>
      <c r="R190">
        <v>204.68</v>
      </c>
      <c r="S190">
        <v>60.56</v>
      </c>
      <c r="T190">
        <v>71589.42</v>
      </c>
      <c r="U190">
        <v>0.3</v>
      </c>
      <c r="V190">
        <v>0.79</v>
      </c>
      <c r="W190">
        <v>0.39</v>
      </c>
      <c r="X190">
        <v>4.3899999999999997</v>
      </c>
      <c r="Y190">
        <v>1</v>
      </c>
      <c r="Z190">
        <v>10</v>
      </c>
    </row>
    <row r="191" spans="1:26" x14ac:dyDescent="0.3">
      <c r="A191">
        <v>1</v>
      </c>
      <c r="B191">
        <v>60</v>
      </c>
      <c r="C191" t="s">
        <v>26</v>
      </c>
      <c r="D191">
        <v>3.9432999999999998</v>
      </c>
      <c r="E191">
        <v>25.36</v>
      </c>
      <c r="F191">
        <v>20.420000000000002</v>
      </c>
      <c r="G191">
        <v>11.14</v>
      </c>
      <c r="H191">
        <v>0.18</v>
      </c>
      <c r="I191">
        <v>110</v>
      </c>
      <c r="J191">
        <v>124.96</v>
      </c>
      <c r="K191">
        <v>45</v>
      </c>
      <c r="L191">
        <v>1.25</v>
      </c>
      <c r="M191">
        <v>108</v>
      </c>
      <c r="N191">
        <v>18.71</v>
      </c>
      <c r="O191">
        <v>15645.96</v>
      </c>
      <c r="P191">
        <v>189.35</v>
      </c>
      <c r="Q191">
        <v>2924.94</v>
      </c>
      <c r="R191">
        <v>163.01</v>
      </c>
      <c r="S191">
        <v>60.56</v>
      </c>
      <c r="T191">
        <v>50961.11</v>
      </c>
      <c r="U191">
        <v>0.37</v>
      </c>
      <c r="V191">
        <v>0.84</v>
      </c>
      <c r="W191">
        <v>0.34</v>
      </c>
      <c r="X191">
        <v>3.14</v>
      </c>
      <c r="Y191">
        <v>1</v>
      </c>
      <c r="Z191">
        <v>10</v>
      </c>
    </row>
    <row r="192" spans="1:26" x14ac:dyDescent="0.3">
      <c r="A192">
        <v>2</v>
      </c>
      <c r="B192">
        <v>60</v>
      </c>
      <c r="C192" t="s">
        <v>26</v>
      </c>
      <c r="D192">
        <v>4.1585000000000001</v>
      </c>
      <c r="E192">
        <v>24.05</v>
      </c>
      <c r="F192">
        <v>19.72</v>
      </c>
      <c r="G192">
        <v>13.76</v>
      </c>
      <c r="H192">
        <v>0.21</v>
      </c>
      <c r="I192">
        <v>86</v>
      </c>
      <c r="J192">
        <v>125.29</v>
      </c>
      <c r="K192">
        <v>45</v>
      </c>
      <c r="L192">
        <v>1.5</v>
      </c>
      <c r="M192">
        <v>84</v>
      </c>
      <c r="N192">
        <v>18.79</v>
      </c>
      <c r="O192">
        <v>15686.51</v>
      </c>
      <c r="P192">
        <v>176.03</v>
      </c>
      <c r="Q192">
        <v>2924.7</v>
      </c>
      <c r="R192">
        <v>140.04</v>
      </c>
      <c r="S192">
        <v>60.56</v>
      </c>
      <c r="T192">
        <v>39593.25</v>
      </c>
      <c r="U192">
        <v>0.43</v>
      </c>
      <c r="V192">
        <v>0.87</v>
      </c>
      <c r="W192">
        <v>0.3</v>
      </c>
      <c r="X192">
        <v>2.44</v>
      </c>
      <c r="Y192">
        <v>1</v>
      </c>
      <c r="Z192">
        <v>10</v>
      </c>
    </row>
    <row r="193" spans="1:26" x14ac:dyDescent="0.3">
      <c r="A193">
        <v>3</v>
      </c>
      <c r="B193">
        <v>60</v>
      </c>
      <c r="C193" t="s">
        <v>26</v>
      </c>
      <c r="D193">
        <v>4.3311999999999999</v>
      </c>
      <c r="E193">
        <v>23.09</v>
      </c>
      <c r="F193">
        <v>19.190000000000001</v>
      </c>
      <c r="G193">
        <v>16.690000000000001</v>
      </c>
      <c r="H193">
        <v>0.25</v>
      </c>
      <c r="I193">
        <v>69</v>
      </c>
      <c r="J193">
        <v>125.62</v>
      </c>
      <c r="K193">
        <v>45</v>
      </c>
      <c r="L193">
        <v>1.75</v>
      </c>
      <c r="M193">
        <v>67</v>
      </c>
      <c r="N193">
        <v>18.87</v>
      </c>
      <c r="O193">
        <v>15727.09</v>
      </c>
      <c r="P193">
        <v>164.21</v>
      </c>
      <c r="Q193">
        <v>2924.71</v>
      </c>
      <c r="R193">
        <v>122.92</v>
      </c>
      <c r="S193">
        <v>60.56</v>
      </c>
      <c r="T193">
        <v>31120.78</v>
      </c>
      <c r="U193">
        <v>0.49</v>
      </c>
      <c r="V193">
        <v>0.9</v>
      </c>
      <c r="W193">
        <v>0.28000000000000003</v>
      </c>
      <c r="X193">
        <v>1.91</v>
      </c>
      <c r="Y193">
        <v>1</v>
      </c>
      <c r="Z193">
        <v>10</v>
      </c>
    </row>
    <row r="194" spans="1:26" x14ac:dyDescent="0.3">
      <c r="A194">
        <v>4</v>
      </c>
      <c r="B194">
        <v>60</v>
      </c>
      <c r="C194" t="s">
        <v>26</v>
      </c>
      <c r="D194">
        <v>4.4946999999999999</v>
      </c>
      <c r="E194">
        <v>22.25</v>
      </c>
      <c r="F194">
        <v>18.690000000000001</v>
      </c>
      <c r="G194">
        <v>20.02</v>
      </c>
      <c r="H194">
        <v>0.28000000000000003</v>
      </c>
      <c r="I194">
        <v>56</v>
      </c>
      <c r="J194">
        <v>125.95</v>
      </c>
      <c r="K194">
        <v>45</v>
      </c>
      <c r="L194">
        <v>2</v>
      </c>
      <c r="M194">
        <v>48</v>
      </c>
      <c r="N194">
        <v>18.95</v>
      </c>
      <c r="O194">
        <v>15767.7</v>
      </c>
      <c r="P194">
        <v>151.44</v>
      </c>
      <c r="Q194">
        <v>2924.58</v>
      </c>
      <c r="R194">
        <v>105.69</v>
      </c>
      <c r="S194">
        <v>60.56</v>
      </c>
      <c r="T194">
        <v>22569.599999999999</v>
      </c>
      <c r="U194">
        <v>0.56999999999999995</v>
      </c>
      <c r="V194">
        <v>0.92</v>
      </c>
      <c r="W194">
        <v>0.26</v>
      </c>
      <c r="X194">
        <v>1.41</v>
      </c>
      <c r="Y194">
        <v>1</v>
      </c>
      <c r="Z194">
        <v>10</v>
      </c>
    </row>
    <row r="195" spans="1:26" x14ac:dyDescent="0.3">
      <c r="A195">
        <v>5</v>
      </c>
      <c r="B195">
        <v>60</v>
      </c>
      <c r="C195" t="s">
        <v>26</v>
      </c>
      <c r="D195">
        <v>4.4749999999999996</v>
      </c>
      <c r="E195">
        <v>22.35</v>
      </c>
      <c r="F195">
        <v>18.91</v>
      </c>
      <c r="G195">
        <v>22.25</v>
      </c>
      <c r="H195">
        <v>0.31</v>
      </c>
      <c r="I195">
        <v>51</v>
      </c>
      <c r="J195">
        <v>126.28</v>
      </c>
      <c r="K195">
        <v>45</v>
      </c>
      <c r="L195">
        <v>2.25</v>
      </c>
      <c r="M195">
        <v>12</v>
      </c>
      <c r="N195">
        <v>19.03</v>
      </c>
      <c r="O195">
        <v>15808.34</v>
      </c>
      <c r="P195">
        <v>149.27000000000001</v>
      </c>
      <c r="Q195">
        <v>2924.81</v>
      </c>
      <c r="R195">
        <v>113.02</v>
      </c>
      <c r="S195">
        <v>60.56</v>
      </c>
      <c r="T195">
        <v>26261.21</v>
      </c>
      <c r="U195">
        <v>0.54</v>
      </c>
      <c r="V195">
        <v>0.91</v>
      </c>
      <c r="W195">
        <v>0.28999999999999998</v>
      </c>
      <c r="X195">
        <v>1.63</v>
      </c>
      <c r="Y195">
        <v>1</v>
      </c>
      <c r="Z195">
        <v>10</v>
      </c>
    </row>
    <row r="196" spans="1:26" x14ac:dyDescent="0.3">
      <c r="A196">
        <v>6</v>
      </c>
      <c r="B196">
        <v>60</v>
      </c>
      <c r="C196" t="s">
        <v>26</v>
      </c>
      <c r="D196">
        <v>4.5346000000000002</v>
      </c>
      <c r="E196">
        <v>22.05</v>
      </c>
      <c r="F196">
        <v>18.64</v>
      </c>
      <c r="G196">
        <v>22.37</v>
      </c>
      <c r="H196">
        <v>0.35</v>
      </c>
      <c r="I196">
        <v>50</v>
      </c>
      <c r="J196">
        <v>126.61</v>
      </c>
      <c r="K196">
        <v>45</v>
      </c>
      <c r="L196">
        <v>2.5</v>
      </c>
      <c r="M196">
        <v>1</v>
      </c>
      <c r="N196">
        <v>19.11</v>
      </c>
      <c r="O196">
        <v>15849</v>
      </c>
      <c r="P196">
        <v>147.06</v>
      </c>
      <c r="Q196">
        <v>2924.7</v>
      </c>
      <c r="R196">
        <v>103.42</v>
      </c>
      <c r="S196">
        <v>60.56</v>
      </c>
      <c r="T196">
        <v>21463.8</v>
      </c>
      <c r="U196">
        <v>0.59</v>
      </c>
      <c r="V196">
        <v>0.92</v>
      </c>
      <c r="W196">
        <v>0.28999999999999998</v>
      </c>
      <c r="X196">
        <v>1.36</v>
      </c>
      <c r="Y196">
        <v>1</v>
      </c>
      <c r="Z196">
        <v>10</v>
      </c>
    </row>
    <row r="197" spans="1:26" x14ac:dyDescent="0.3">
      <c r="A197">
        <v>7</v>
      </c>
      <c r="B197">
        <v>60</v>
      </c>
      <c r="C197" t="s">
        <v>26</v>
      </c>
      <c r="D197">
        <v>4.5339</v>
      </c>
      <c r="E197">
        <v>22.06</v>
      </c>
      <c r="F197">
        <v>18.649999999999999</v>
      </c>
      <c r="G197">
        <v>22.38</v>
      </c>
      <c r="H197">
        <v>0.38</v>
      </c>
      <c r="I197">
        <v>50</v>
      </c>
      <c r="J197">
        <v>126.94</v>
      </c>
      <c r="K197">
        <v>45</v>
      </c>
      <c r="L197">
        <v>2.75</v>
      </c>
      <c r="M197">
        <v>0</v>
      </c>
      <c r="N197">
        <v>19.190000000000001</v>
      </c>
      <c r="O197">
        <v>15889.69</v>
      </c>
      <c r="P197">
        <v>147.44999999999999</v>
      </c>
      <c r="Q197">
        <v>2924.62</v>
      </c>
      <c r="R197">
        <v>103.54</v>
      </c>
      <c r="S197">
        <v>60.56</v>
      </c>
      <c r="T197">
        <v>21526.75</v>
      </c>
      <c r="U197">
        <v>0.57999999999999996</v>
      </c>
      <c r="V197">
        <v>0.92</v>
      </c>
      <c r="W197">
        <v>0.28999999999999998</v>
      </c>
      <c r="X197">
        <v>1.37</v>
      </c>
      <c r="Y197">
        <v>1</v>
      </c>
      <c r="Z197">
        <v>10</v>
      </c>
    </row>
    <row r="198" spans="1:26" x14ac:dyDescent="0.3">
      <c r="A198">
        <v>0</v>
      </c>
      <c r="B198">
        <v>135</v>
      </c>
      <c r="C198" t="s">
        <v>26</v>
      </c>
      <c r="D198">
        <v>2.1448</v>
      </c>
      <c r="E198">
        <v>46.62</v>
      </c>
      <c r="F198">
        <v>27.19</v>
      </c>
      <c r="G198">
        <v>4.97</v>
      </c>
      <c r="H198">
        <v>7.0000000000000007E-2</v>
      </c>
      <c r="I198">
        <v>328</v>
      </c>
      <c r="J198">
        <v>263.32</v>
      </c>
      <c r="K198">
        <v>59.89</v>
      </c>
      <c r="L198">
        <v>1</v>
      </c>
      <c r="M198">
        <v>326</v>
      </c>
      <c r="N198">
        <v>67.430000000000007</v>
      </c>
      <c r="O198">
        <v>32710.1</v>
      </c>
      <c r="P198">
        <v>450.92</v>
      </c>
      <c r="Q198">
        <v>2925.89</v>
      </c>
      <c r="R198">
        <v>385.26</v>
      </c>
      <c r="S198">
        <v>60.56</v>
      </c>
      <c r="T198">
        <v>160996.73000000001</v>
      </c>
      <c r="U198">
        <v>0.16</v>
      </c>
      <c r="V198">
        <v>0.63</v>
      </c>
      <c r="W198">
        <v>0.69</v>
      </c>
      <c r="X198">
        <v>9.91</v>
      </c>
      <c r="Y198">
        <v>1</v>
      </c>
      <c r="Z198">
        <v>10</v>
      </c>
    </row>
    <row r="199" spans="1:26" x14ac:dyDescent="0.3">
      <c r="A199">
        <v>1</v>
      </c>
      <c r="B199">
        <v>135</v>
      </c>
      <c r="C199" t="s">
        <v>26</v>
      </c>
      <c r="D199">
        <v>2.5935000000000001</v>
      </c>
      <c r="E199">
        <v>38.56</v>
      </c>
      <c r="F199">
        <v>24.08</v>
      </c>
      <c r="G199">
        <v>6.28</v>
      </c>
      <c r="H199">
        <v>0.08</v>
      </c>
      <c r="I199">
        <v>230</v>
      </c>
      <c r="J199">
        <v>263.79000000000002</v>
      </c>
      <c r="K199">
        <v>59.89</v>
      </c>
      <c r="L199">
        <v>1.25</v>
      </c>
      <c r="M199">
        <v>228</v>
      </c>
      <c r="N199">
        <v>67.650000000000006</v>
      </c>
      <c r="O199">
        <v>32767.75</v>
      </c>
      <c r="P199">
        <v>396.11</v>
      </c>
      <c r="Q199">
        <v>2925.18</v>
      </c>
      <c r="R199">
        <v>283.01</v>
      </c>
      <c r="S199">
        <v>60.56</v>
      </c>
      <c r="T199">
        <v>110359.78</v>
      </c>
      <c r="U199">
        <v>0.21</v>
      </c>
      <c r="V199">
        <v>0.71</v>
      </c>
      <c r="W199">
        <v>0.53</v>
      </c>
      <c r="X199">
        <v>6.79</v>
      </c>
      <c r="Y199">
        <v>1</v>
      </c>
      <c r="Z199">
        <v>10</v>
      </c>
    </row>
    <row r="200" spans="1:26" x14ac:dyDescent="0.3">
      <c r="A200">
        <v>2</v>
      </c>
      <c r="B200">
        <v>135</v>
      </c>
      <c r="C200" t="s">
        <v>26</v>
      </c>
      <c r="D200">
        <v>2.9121999999999999</v>
      </c>
      <c r="E200">
        <v>34.340000000000003</v>
      </c>
      <c r="F200">
        <v>22.49</v>
      </c>
      <c r="G200">
        <v>7.58</v>
      </c>
      <c r="H200">
        <v>0.1</v>
      </c>
      <c r="I200">
        <v>178</v>
      </c>
      <c r="J200">
        <v>264.25</v>
      </c>
      <c r="K200">
        <v>59.89</v>
      </c>
      <c r="L200">
        <v>1.5</v>
      </c>
      <c r="M200">
        <v>176</v>
      </c>
      <c r="N200">
        <v>67.87</v>
      </c>
      <c r="O200">
        <v>32825.49</v>
      </c>
      <c r="P200">
        <v>367.14</v>
      </c>
      <c r="Q200">
        <v>2924.78</v>
      </c>
      <c r="R200">
        <v>230.79</v>
      </c>
      <c r="S200">
        <v>60.56</v>
      </c>
      <c r="T200">
        <v>84511.46</v>
      </c>
      <c r="U200">
        <v>0.26</v>
      </c>
      <c r="V200">
        <v>0.77</v>
      </c>
      <c r="W200">
        <v>0.45</v>
      </c>
      <c r="X200">
        <v>5.21</v>
      </c>
      <c r="Y200">
        <v>1</v>
      </c>
      <c r="Z200">
        <v>10</v>
      </c>
    </row>
    <row r="201" spans="1:26" x14ac:dyDescent="0.3">
      <c r="A201">
        <v>3</v>
      </c>
      <c r="B201">
        <v>135</v>
      </c>
      <c r="C201" t="s">
        <v>26</v>
      </c>
      <c r="D201">
        <v>3.1661000000000001</v>
      </c>
      <c r="E201">
        <v>31.58</v>
      </c>
      <c r="F201">
        <v>21.45</v>
      </c>
      <c r="G201">
        <v>8.94</v>
      </c>
      <c r="H201">
        <v>0.12</v>
      </c>
      <c r="I201">
        <v>144</v>
      </c>
      <c r="J201">
        <v>264.72000000000003</v>
      </c>
      <c r="K201">
        <v>59.89</v>
      </c>
      <c r="L201">
        <v>1.75</v>
      </c>
      <c r="M201">
        <v>142</v>
      </c>
      <c r="N201">
        <v>68.09</v>
      </c>
      <c r="O201">
        <v>32883.31</v>
      </c>
      <c r="P201">
        <v>347.45</v>
      </c>
      <c r="Q201">
        <v>2925.19</v>
      </c>
      <c r="R201">
        <v>197.23</v>
      </c>
      <c r="S201">
        <v>60.56</v>
      </c>
      <c r="T201">
        <v>67900.899999999994</v>
      </c>
      <c r="U201">
        <v>0.31</v>
      </c>
      <c r="V201">
        <v>0.8</v>
      </c>
      <c r="W201">
        <v>0.38</v>
      </c>
      <c r="X201">
        <v>4.17</v>
      </c>
      <c r="Y201">
        <v>1</v>
      </c>
      <c r="Z201">
        <v>10</v>
      </c>
    </row>
    <row r="202" spans="1:26" x14ac:dyDescent="0.3">
      <c r="A202">
        <v>4</v>
      </c>
      <c r="B202">
        <v>135</v>
      </c>
      <c r="C202" t="s">
        <v>26</v>
      </c>
      <c r="D202">
        <v>3.3643999999999998</v>
      </c>
      <c r="E202">
        <v>29.72</v>
      </c>
      <c r="F202">
        <v>20.75</v>
      </c>
      <c r="G202">
        <v>10.29</v>
      </c>
      <c r="H202">
        <v>0.13</v>
      </c>
      <c r="I202">
        <v>121</v>
      </c>
      <c r="J202">
        <v>265.19</v>
      </c>
      <c r="K202">
        <v>59.89</v>
      </c>
      <c r="L202">
        <v>2</v>
      </c>
      <c r="M202">
        <v>119</v>
      </c>
      <c r="N202">
        <v>68.31</v>
      </c>
      <c r="O202">
        <v>32941.21</v>
      </c>
      <c r="P202">
        <v>333.43</v>
      </c>
      <c r="Q202">
        <v>2924.91</v>
      </c>
      <c r="R202">
        <v>173.93</v>
      </c>
      <c r="S202">
        <v>60.56</v>
      </c>
      <c r="T202">
        <v>56362.98</v>
      </c>
      <c r="U202">
        <v>0.35</v>
      </c>
      <c r="V202">
        <v>0.83</v>
      </c>
      <c r="W202">
        <v>0.35</v>
      </c>
      <c r="X202">
        <v>3.47</v>
      </c>
      <c r="Y202">
        <v>1</v>
      </c>
      <c r="Z202">
        <v>10</v>
      </c>
    </row>
    <row r="203" spans="1:26" x14ac:dyDescent="0.3">
      <c r="A203">
        <v>5</v>
      </c>
      <c r="B203">
        <v>135</v>
      </c>
      <c r="C203" t="s">
        <v>26</v>
      </c>
      <c r="D203">
        <v>3.5301</v>
      </c>
      <c r="E203">
        <v>28.33</v>
      </c>
      <c r="F203">
        <v>20.22</v>
      </c>
      <c r="G203">
        <v>11.66</v>
      </c>
      <c r="H203">
        <v>0.15</v>
      </c>
      <c r="I203">
        <v>104</v>
      </c>
      <c r="J203">
        <v>265.66000000000003</v>
      </c>
      <c r="K203">
        <v>59.89</v>
      </c>
      <c r="L203">
        <v>2.25</v>
      </c>
      <c r="M203">
        <v>102</v>
      </c>
      <c r="N203">
        <v>68.53</v>
      </c>
      <c r="O203">
        <v>32999.19</v>
      </c>
      <c r="P203">
        <v>322.19</v>
      </c>
      <c r="Q203">
        <v>2924.71</v>
      </c>
      <c r="R203">
        <v>156.46</v>
      </c>
      <c r="S203">
        <v>60.56</v>
      </c>
      <c r="T203">
        <v>47715.13</v>
      </c>
      <c r="U203">
        <v>0.39</v>
      </c>
      <c r="V203">
        <v>0.85</v>
      </c>
      <c r="W203">
        <v>0.33</v>
      </c>
      <c r="X203">
        <v>2.94</v>
      </c>
      <c r="Y203">
        <v>1</v>
      </c>
      <c r="Z203">
        <v>10</v>
      </c>
    </row>
    <row r="204" spans="1:26" x14ac:dyDescent="0.3">
      <c r="A204">
        <v>6</v>
      </c>
      <c r="B204">
        <v>135</v>
      </c>
      <c r="C204" t="s">
        <v>26</v>
      </c>
      <c r="D204">
        <v>3.6503999999999999</v>
      </c>
      <c r="E204">
        <v>27.39</v>
      </c>
      <c r="F204">
        <v>19.89</v>
      </c>
      <c r="G204">
        <v>12.97</v>
      </c>
      <c r="H204">
        <v>0.17</v>
      </c>
      <c r="I204">
        <v>92</v>
      </c>
      <c r="J204">
        <v>266.13</v>
      </c>
      <c r="K204">
        <v>59.89</v>
      </c>
      <c r="L204">
        <v>2.5</v>
      </c>
      <c r="M204">
        <v>90</v>
      </c>
      <c r="N204">
        <v>68.75</v>
      </c>
      <c r="O204">
        <v>33057.26</v>
      </c>
      <c r="P204">
        <v>314.32</v>
      </c>
      <c r="Q204">
        <v>2924.76</v>
      </c>
      <c r="R204">
        <v>145.80000000000001</v>
      </c>
      <c r="S204">
        <v>60.56</v>
      </c>
      <c r="T204">
        <v>42444.46</v>
      </c>
      <c r="U204">
        <v>0.42</v>
      </c>
      <c r="V204">
        <v>0.87</v>
      </c>
      <c r="W204">
        <v>0.31</v>
      </c>
      <c r="X204">
        <v>2.61</v>
      </c>
      <c r="Y204">
        <v>1</v>
      </c>
      <c r="Z204">
        <v>10</v>
      </c>
    </row>
    <row r="205" spans="1:26" x14ac:dyDescent="0.3">
      <c r="A205">
        <v>7</v>
      </c>
      <c r="B205">
        <v>135</v>
      </c>
      <c r="C205" t="s">
        <v>26</v>
      </c>
      <c r="D205">
        <v>3.7734999999999999</v>
      </c>
      <c r="E205">
        <v>26.5</v>
      </c>
      <c r="F205">
        <v>19.55</v>
      </c>
      <c r="G205">
        <v>14.48</v>
      </c>
      <c r="H205">
        <v>0.18</v>
      </c>
      <c r="I205">
        <v>81</v>
      </c>
      <c r="J205">
        <v>266.60000000000002</v>
      </c>
      <c r="K205">
        <v>59.89</v>
      </c>
      <c r="L205">
        <v>2.75</v>
      </c>
      <c r="M205">
        <v>79</v>
      </c>
      <c r="N205">
        <v>68.97</v>
      </c>
      <c r="O205">
        <v>33115.410000000003</v>
      </c>
      <c r="P205">
        <v>306.45</v>
      </c>
      <c r="Q205">
        <v>2924.8</v>
      </c>
      <c r="R205">
        <v>134.55000000000001</v>
      </c>
      <c r="S205">
        <v>60.56</v>
      </c>
      <c r="T205">
        <v>36873.75</v>
      </c>
      <c r="U205">
        <v>0.45</v>
      </c>
      <c r="V205">
        <v>0.88</v>
      </c>
      <c r="W205">
        <v>0.3</v>
      </c>
      <c r="X205">
        <v>2.27</v>
      </c>
      <c r="Y205">
        <v>1</v>
      </c>
      <c r="Z205">
        <v>10</v>
      </c>
    </row>
    <row r="206" spans="1:26" x14ac:dyDescent="0.3">
      <c r="A206">
        <v>8</v>
      </c>
      <c r="B206">
        <v>135</v>
      </c>
      <c r="C206" t="s">
        <v>26</v>
      </c>
      <c r="D206">
        <v>3.8647999999999998</v>
      </c>
      <c r="E206">
        <v>25.87</v>
      </c>
      <c r="F206">
        <v>19.329999999999998</v>
      </c>
      <c r="G206">
        <v>15.89</v>
      </c>
      <c r="H206">
        <v>0.2</v>
      </c>
      <c r="I206">
        <v>73</v>
      </c>
      <c r="J206">
        <v>267.08</v>
      </c>
      <c r="K206">
        <v>59.89</v>
      </c>
      <c r="L206">
        <v>3</v>
      </c>
      <c r="M206">
        <v>71</v>
      </c>
      <c r="N206">
        <v>69.19</v>
      </c>
      <c r="O206">
        <v>33173.65</v>
      </c>
      <c r="P206">
        <v>300.52999999999997</v>
      </c>
      <c r="Q206">
        <v>2924.46</v>
      </c>
      <c r="R206">
        <v>127.7</v>
      </c>
      <c r="S206">
        <v>60.56</v>
      </c>
      <c r="T206">
        <v>33490.769999999997</v>
      </c>
      <c r="U206">
        <v>0.47</v>
      </c>
      <c r="V206">
        <v>0.89</v>
      </c>
      <c r="W206">
        <v>0.28000000000000003</v>
      </c>
      <c r="X206">
        <v>2.0499999999999998</v>
      </c>
      <c r="Y206">
        <v>1</v>
      </c>
      <c r="Z206">
        <v>10</v>
      </c>
    </row>
    <row r="207" spans="1:26" x14ac:dyDescent="0.3">
      <c r="A207">
        <v>9</v>
      </c>
      <c r="B207">
        <v>135</v>
      </c>
      <c r="C207" t="s">
        <v>26</v>
      </c>
      <c r="D207">
        <v>3.9533999999999998</v>
      </c>
      <c r="E207">
        <v>25.29</v>
      </c>
      <c r="F207">
        <v>19.100000000000001</v>
      </c>
      <c r="G207">
        <v>17.37</v>
      </c>
      <c r="H207">
        <v>0.22</v>
      </c>
      <c r="I207">
        <v>66</v>
      </c>
      <c r="J207">
        <v>267.55</v>
      </c>
      <c r="K207">
        <v>59.89</v>
      </c>
      <c r="L207">
        <v>3.25</v>
      </c>
      <c r="M207">
        <v>64</v>
      </c>
      <c r="N207">
        <v>69.41</v>
      </c>
      <c r="O207">
        <v>33231.97</v>
      </c>
      <c r="P207">
        <v>294.23</v>
      </c>
      <c r="Q207">
        <v>2924.77</v>
      </c>
      <c r="R207">
        <v>120.11</v>
      </c>
      <c r="S207">
        <v>60.56</v>
      </c>
      <c r="T207">
        <v>29731.599999999999</v>
      </c>
      <c r="U207">
        <v>0.5</v>
      </c>
      <c r="V207">
        <v>0.9</v>
      </c>
      <c r="W207">
        <v>0.27</v>
      </c>
      <c r="X207">
        <v>1.83</v>
      </c>
      <c r="Y207">
        <v>1</v>
      </c>
      <c r="Z207">
        <v>10</v>
      </c>
    </row>
    <row r="208" spans="1:26" x14ac:dyDescent="0.3">
      <c r="A208">
        <v>10</v>
      </c>
      <c r="B208">
        <v>135</v>
      </c>
      <c r="C208" t="s">
        <v>26</v>
      </c>
      <c r="D208">
        <v>4.0195999999999996</v>
      </c>
      <c r="E208">
        <v>24.88</v>
      </c>
      <c r="F208">
        <v>18.940000000000001</v>
      </c>
      <c r="G208">
        <v>18.63</v>
      </c>
      <c r="H208">
        <v>0.23</v>
      </c>
      <c r="I208">
        <v>61</v>
      </c>
      <c r="J208">
        <v>268.02</v>
      </c>
      <c r="K208">
        <v>59.89</v>
      </c>
      <c r="L208">
        <v>3.5</v>
      </c>
      <c r="M208">
        <v>59</v>
      </c>
      <c r="N208">
        <v>69.64</v>
      </c>
      <c r="O208">
        <v>33290.379999999997</v>
      </c>
      <c r="P208">
        <v>289.11</v>
      </c>
      <c r="Q208">
        <v>2924.59</v>
      </c>
      <c r="R208">
        <v>114.63</v>
      </c>
      <c r="S208">
        <v>60.56</v>
      </c>
      <c r="T208">
        <v>27014.69</v>
      </c>
      <c r="U208">
        <v>0.53</v>
      </c>
      <c r="V208">
        <v>0.91</v>
      </c>
      <c r="W208">
        <v>0.26</v>
      </c>
      <c r="X208">
        <v>1.66</v>
      </c>
      <c r="Y208">
        <v>1</v>
      </c>
      <c r="Z208">
        <v>10</v>
      </c>
    </row>
    <row r="209" spans="1:26" x14ac:dyDescent="0.3">
      <c r="A209">
        <v>11</v>
      </c>
      <c r="B209">
        <v>135</v>
      </c>
      <c r="C209" t="s">
        <v>26</v>
      </c>
      <c r="D209">
        <v>4.1265000000000001</v>
      </c>
      <c r="E209">
        <v>24.23</v>
      </c>
      <c r="F209">
        <v>18.600000000000001</v>
      </c>
      <c r="G209">
        <v>20.29</v>
      </c>
      <c r="H209">
        <v>0.25</v>
      </c>
      <c r="I209">
        <v>55</v>
      </c>
      <c r="J209">
        <v>268.5</v>
      </c>
      <c r="K209">
        <v>59.89</v>
      </c>
      <c r="L209">
        <v>3.75</v>
      </c>
      <c r="M209">
        <v>53</v>
      </c>
      <c r="N209">
        <v>69.86</v>
      </c>
      <c r="O209">
        <v>33348.870000000003</v>
      </c>
      <c r="P209">
        <v>280.61</v>
      </c>
      <c r="Q209">
        <v>2924.53</v>
      </c>
      <c r="R209">
        <v>102.99</v>
      </c>
      <c r="S209">
        <v>60.56</v>
      </c>
      <c r="T209">
        <v>21225.14</v>
      </c>
      <c r="U209">
        <v>0.59</v>
      </c>
      <c r="V209">
        <v>0.93</v>
      </c>
      <c r="W209">
        <v>0.25</v>
      </c>
      <c r="X209">
        <v>1.32</v>
      </c>
      <c r="Y209">
        <v>1</v>
      </c>
      <c r="Z209">
        <v>10</v>
      </c>
    </row>
    <row r="210" spans="1:26" x14ac:dyDescent="0.3">
      <c r="A210">
        <v>12</v>
      </c>
      <c r="B210">
        <v>135</v>
      </c>
      <c r="C210" t="s">
        <v>26</v>
      </c>
      <c r="D210">
        <v>4.1384999999999996</v>
      </c>
      <c r="E210">
        <v>24.16</v>
      </c>
      <c r="F210">
        <v>18.68</v>
      </c>
      <c r="G210">
        <v>21.56</v>
      </c>
      <c r="H210">
        <v>0.26</v>
      </c>
      <c r="I210">
        <v>52</v>
      </c>
      <c r="J210">
        <v>268.97000000000003</v>
      </c>
      <c r="K210">
        <v>59.89</v>
      </c>
      <c r="L210">
        <v>4</v>
      </c>
      <c r="M210">
        <v>50</v>
      </c>
      <c r="N210">
        <v>70.09</v>
      </c>
      <c r="O210">
        <v>33407.449999999997</v>
      </c>
      <c r="P210">
        <v>279.64999999999998</v>
      </c>
      <c r="Q210">
        <v>2924.46</v>
      </c>
      <c r="R210">
        <v>107.28</v>
      </c>
      <c r="S210">
        <v>60.56</v>
      </c>
      <c r="T210">
        <v>23382.91</v>
      </c>
      <c r="U210">
        <v>0.56000000000000005</v>
      </c>
      <c r="V210">
        <v>0.92</v>
      </c>
      <c r="W210">
        <v>0.22</v>
      </c>
      <c r="X210">
        <v>1.4</v>
      </c>
      <c r="Y210">
        <v>1</v>
      </c>
      <c r="Z210">
        <v>10</v>
      </c>
    </row>
    <row r="211" spans="1:26" x14ac:dyDescent="0.3">
      <c r="A211">
        <v>13</v>
      </c>
      <c r="B211">
        <v>135</v>
      </c>
      <c r="C211" t="s">
        <v>26</v>
      </c>
      <c r="D211">
        <v>4.1669999999999998</v>
      </c>
      <c r="E211">
        <v>24</v>
      </c>
      <c r="F211">
        <v>18.72</v>
      </c>
      <c r="G211">
        <v>23.4</v>
      </c>
      <c r="H211">
        <v>0.28000000000000003</v>
      </c>
      <c r="I211">
        <v>48</v>
      </c>
      <c r="J211">
        <v>269.45</v>
      </c>
      <c r="K211">
        <v>59.89</v>
      </c>
      <c r="L211">
        <v>4.25</v>
      </c>
      <c r="M211">
        <v>46</v>
      </c>
      <c r="N211">
        <v>70.31</v>
      </c>
      <c r="O211">
        <v>33466.11</v>
      </c>
      <c r="P211">
        <v>278.17</v>
      </c>
      <c r="Q211">
        <v>2924.51</v>
      </c>
      <c r="R211">
        <v>107.91</v>
      </c>
      <c r="S211">
        <v>60.56</v>
      </c>
      <c r="T211">
        <v>23721.55</v>
      </c>
      <c r="U211">
        <v>0.56000000000000005</v>
      </c>
      <c r="V211">
        <v>0.92</v>
      </c>
      <c r="W211">
        <v>0.24</v>
      </c>
      <c r="X211">
        <v>1.44</v>
      </c>
      <c r="Y211">
        <v>1</v>
      </c>
      <c r="Z211">
        <v>10</v>
      </c>
    </row>
    <row r="212" spans="1:26" x14ac:dyDescent="0.3">
      <c r="A212">
        <v>14</v>
      </c>
      <c r="B212">
        <v>135</v>
      </c>
      <c r="C212" t="s">
        <v>26</v>
      </c>
      <c r="D212">
        <v>4.2163000000000004</v>
      </c>
      <c r="E212">
        <v>23.72</v>
      </c>
      <c r="F212">
        <v>18.59</v>
      </c>
      <c r="G212">
        <v>24.79</v>
      </c>
      <c r="H212">
        <v>0.3</v>
      </c>
      <c r="I212">
        <v>45</v>
      </c>
      <c r="J212">
        <v>269.92</v>
      </c>
      <c r="K212">
        <v>59.89</v>
      </c>
      <c r="L212">
        <v>4.5</v>
      </c>
      <c r="M212">
        <v>43</v>
      </c>
      <c r="N212">
        <v>70.540000000000006</v>
      </c>
      <c r="O212">
        <v>33524.86</v>
      </c>
      <c r="P212">
        <v>273.29000000000002</v>
      </c>
      <c r="Q212">
        <v>2924.42</v>
      </c>
      <c r="R212">
        <v>103.58</v>
      </c>
      <c r="S212">
        <v>60.56</v>
      </c>
      <c r="T212">
        <v>21571.82</v>
      </c>
      <c r="U212">
        <v>0.57999999999999996</v>
      </c>
      <c r="V212">
        <v>0.93</v>
      </c>
      <c r="W212">
        <v>0.24</v>
      </c>
      <c r="X212">
        <v>1.31</v>
      </c>
      <c r="Y212">
        <v>1</v>
      </c>
      <c r="Z212">
        <v>10</v>
      </c>
    </row>
    <row r="213" spans="1:26" x14ac:dyDescent="0.3">
      <c r="A213">
        <v>15</v>
      </c>
      <c r="B213">
        <v>135</v>
      </c>
      <c r="C213" t="s">
        <v>26</v>
      </c>
      <c r="D213">
        <v>4.2638999999999996</v>
      </c>
      <c r="E213">
        <v>23.45</v>
      </c>
      <c r="F213">
        <v>18.48</v>
      </c>
      <c r="G213">
        <v>26.39</v>
      </c>
      <c r="H213">
        <v>0.31</v>
      </c>
      <c r="I213">
        <v>42</v>
      </c>
      <c r="J213">
        <v>270.39999999999998</v>
      </c>
      <c r="K213">
        <v>59.89</v>
      </c>
      <c r="L213">
        <v>4.75</v>
      </c>
      <c r="M213">
        <v>40</v>
      </c>
      <c r="N213">
        <v>70.760000000000005</v>
      </c>
      <c r="O213">
        <v>33583.699999999997</v>
      </c>
      <c r="P213">
        <v>268.75</v>
      </c>
      <c r="Q213">
        <v>2924.55</v>
      </c>
      <c r="R213">
        <v>99.8</v>
      </c>
      <c r="S213">
        <v>60.56</v>
      </c>
      <c r="T213">
        <v>19694.21</v>
      </c>
      <c r="U213">
        <v>0.61</v>
      </c>
      <c r="V213">
        <v>0.93</v>
      </c>
      <c r="W213">
        <v>0.23</v>
      </c>
      <c r="X213">
        <v>1.2</v>
      </c>
      <c r="Y213">
        <v>1</v>
      </c>
      <c r="Z213">
        <v>10</v>
      </c>
    </row>
    <row r="214" spans="1:26" x14ac:dyDescent="0.3">
      <c r="A214">
        <v>16</v>
      </c>
      <c r="B214">
        <v>135</v>
      </c>
      <c r="C214" t="s">
        <v>26</v>
      </c>
      <c r="D214">
        <v>4.3086000000000002</v>
      </c>
      <c r="E214">
        <v>23.21</v>
      </c>
      <c r="F214">
        <v>18.38</v>
      </c>
      <c r="G214">
        <v>28.28</v>
      </c>
      <c r="H214">
        <v>0.33</v>
      </c>
      <c r="I214">
        <v>39</v>
      </c>
      <c r="J214">
        <v>270.88</v>
      </c>
      <c r="K214">
        <v>59.89</v>
      </c>
      <c r="L214">
        <v>5</v>
      </c>
      <c r="M214">
        <v>37</v>
      </c>
      <c r="N214">
        <v>70.989999999999995</v>
      </c>
      <c r="O214">
        <v>33642.620000000003</v>
      </c>
      <c r="P214">
        <v>264.54000000000002</v>
      </c>
      <c r="Q214">
        <v>2924.77</v>
      </c>
      <c r="R214">
        <v>96.63</v>
      </c>
      <c r="S214">
        <v>60.56</v>
      </c>
      <c r="T214">
        <v>18123.560000000001</v>
      </c>
      <c r="U214">
        <v>0.63</v>
      </c>
      <c r="V214">
        <v>0.94</v>
      </c>
      <c r="W214">
        <v>0.23</v>
      </c>
      <c r="X214">
        <v>1.1100000000000001</v>
      </c>
      <c r="Y214">
        <v>1</v>
      </c>
      <c r="Z214">
        <v>10</v>
      </c>
    </row>
    <row r="215" spans="1:26" x14ac:dyDescent="0.3">
      <c r="A215">
        <v>17</v>
      </c>
      <c r="B215">
        <v>135</v>
      </c>
      <c r="C215" t="s">
        <v>26</v>
      </c>
      <c r="D215">
        <v>4.3414999999999999</v>
      </c>
      <c r="E215">
        <v>23.03</v>
      </c>
      <c r="F215">
        <v>18.309999999999999</v>
      </c>
      <c r="G215">
        <v>29.69</v>
      </c>
      <c r="H215">
        <v>0.34</v>
      </c>
      <c r="I215">
        <v>37</v>
      </c>
      <c r="J215">
        <v>271.36</v>
      </c>
      <c r="K215">
        <v>59.89</v>
      </c>
      <c r="L215">
        <v>5.25</v>
      </c>
      <c r="M215">
        <v>35</v>
      </c>
      <c r="N215">
        <v>71.22</v>
      </c>
      <c r="O215">
        <v>33701.64</v>
      </c>
      <c r="P215">
        <v>260.64</v>
      </c>
      <c r="Q215">
        <v>2924.51</v>
      </c>
      <c r="R215">
        <v>94.31</v>
      </c>
      <c r="S215">
        <v>60.56</v>
      </c>
      <c r="T215">
        <v>16976.36</v>
      </c>
      <c r="U215">
        <v>0.64</v>
      </c>
      <c r="V215">
        <v>0.94</v>
      </c>
      <c r="W215">
        <v>0.22</v>
      </c>
      <c r="X215">
        <v>1.03</v>
      </c>
      <c r="Y215">
        <v>1</v>
      </c>
      <c r="Z215">
        <v>10</v>
      </c>
    </row>
    <row r="216" spans="1:26" x14ac:dyDescent="0.3">
      <c r="A216">
        <v>18</v>
      </c>
      <c r="B216">
        <v>135</v>
      </c>
      <c r="C216" t="s">
        <v>26</v>
      </c>
      <c r="D216">
        <v>4.3741000000000003</v>
      </c>
      <c r="E216">
        <v>22.86</v>
      </c>
      <c r="F216">
        <v>18.239999999999998</v>
      </c>
      <c r="G216">
        <v>31.27</v>
      </c>
      <c r="H216">
        <v>0.36</v>
      </c>
      <c r="I216">
        <v>35</v>
      </c>
      <c r="J216">
        <v>271.83999999999997</v>
      </c>
      <c r="K216">
        <v>59.89</v>
      </c>
      <c r="L216">
        <v>5.5</v>
      </c>
      <c r="M216">
        <v>33</v>
      </c>
      <c r="N216">
        <v>71.45</v>
      </c>
      <c r="O216">
        <v>33760.74</v>
      </c>
      <c r="P216">
        <v>256.89</v>
      </c>
      <c r="Q216">
        <v>2924.56</v>
      </c>
      <c r="R216">
        <v>91.97</v>
      </c>
      <c r="S216">
        <v>60.56</v>
      </c>
      <c r="T216">
        <v>15814.75</v>
      </c>
      <c r="U216">
        <v>0.66</v>
      </c>
      <c r="V216">
        <v>0.94</v>
      </c>
      <c r="W216">
        <v>0.22</v>
      </c>
      <c r="X216">
        <v>0.96</v>
      </c>
      <c r="Y216">
        <v>1</v>
      </c>
      <c r="Z216">
        <v>10</v>
      </c>
    </row>
    <row r="217" spans="1:26" x14ac:dyDescent="0.3">
      <c r="A217">
        <v>19</v>
      </c>
      <c r="B217">
        <v>135</v>
      </c>
      <c r="C217" t="s">
        <v>26</v>
      </c>
      <c r="D217">
        <v>4.4023000000000003</v>
      </c>
      <c r="E217">
        <v>22.72</v>
      </c>
      <c r="F217">
        <v>18.190000000000001</v>
      </c>
      <c r="G217">
        <v>33.08</v>
      </c>
      <c r="H217">
        <v>0.38</v>
      </c>
      <c r="I217">
        <v>33</v>
      </c>
      <c r="J217">
        <v>272.32</v>
      </c>
      <c r="K217">
        <v>59.89</v>
      </c>
      <c r="L217">
        <v>5.75</v>
      </c>
      <c r="M217">
        <v>31</v>
      </c>
      <c r="N217">
        <v>71.680000000000007</v>
      </c>
      <c r="O217">
        <v>33820.050000000003</v>
      </c>
      <c r="P217">
        <v>252.87</v>
      </c>
      <c r="Q217">
        <v>2924.51</v>
      </c>
      <c r="R217">
        <v>90.51</v>
      </c>
      <c r="S217">
        <v>60.56</v>
      </c>
      <c r="T217">
        <v>15095.22</v>
      </c>
      <c r="U217">
        <v>0.67</v>
      </c>
      <c r="V217">
        <v>0.95</v>
      </c>
      <c r="W217">
        <v>0.22</v>
      </c>
      <c r="X217">
        <v>0.92</v>
      </c>
      <c r="Y217">
        <v>1</v>
      </c>
      <c r="Z217">
        <v>10</v>
      </c>
    </row>
    <row r="218" spans="1:26" x14ac:dyDescent="0.3">
      <c r="A218">
        <v>20</v>
      </c>
      <c r="B218">
        <v>135</v>
      </c>
      <c r="C218" t="s">
        <v>26</v>
      </c>
      <c r="D218">
        <v>4.4360999999999997</v>
      </c>
      <c r="E218">
        <v>22.54</v>
      </c>
      <c r="F218">
        <v>18.12</v>
      </c>
      <c r="G218">
        <v>35.08</v>
      </c>
      <c r="H218">
        <v>0.39</v>
      </c>
      <c r="I218">
        <v>31</v>
      </c>
      <c r="J218">
        <v>272.8</v>
      </c>
      <c r="K218">
        <v>59.89</v>
      </c>
      <c r="L218">
        <v>6</v>
      </c>
      <c r="M218">
        <v>29</v>
      </c>
      <c r="N218">
        <v>71.91</v>
      </c>
      <c r="O218">
        <v>33879.33</v>
      </c>
      <c r="P218">
        <v>248.52</v>
      </c>
      <c r="Q218">
        <v>2924.49</v>
      </c>
      <c r="R218">
        <v>88.17</v>
      </c>
      <c r="S218">
        <v>60.56</v>
      </c>
      <c r="T218">
        <v>13935.73</v>
      </c>
      <c r="U218">
        <v>0.69</v>
      </c>
      <c r="V218">
        <v>0.95</v>
      </c>
      <c r="W218">
        <v>0.21</v>
      </c>
      <c r="X218">
        <v>0.84</v>
      </c>
      <c r="Y218">
        <v>1</v>
      </c>
      <c r="Z218">
        <v>10</v>
      </c>
    </row>
    <row r="219" spans="1:26" x14ac:dyDescent="0.3">
      <c r="A219">
        <v>21</v>
      </c>
      <c r="B219">
        <v>135</v>
      </c>
      <c r="C219" t="s">
        <v>26</v>
      </c>
      <c r="D219">
        <v>4.4687000000000001</v>
      </c>
      <c r="E219">
        <v>22.38</v>
      </c>
      <c r="F219">
        <v>18.059999999999999</v>
      </c>
      <c r="G219">
        <v>37.36</v>
      </c>
      <c r="H219">
        <v>0.41</v>
      </c>
      <c r="I219">
        <v>29</v>
      </c>
      <c r="J219">
        <v>273.27999999999997</v>
      </c>
      <c r="K219">
        <v>59.89</v>
      </c>
      <c r="L219">
        <v>6.25</v>
      </c>
      <c r="M219">
        <v>27</v>
      </c>
      <c r="N219">
        <v>72.14</v>
      </c>
      <c r="O219">
        <v>33938.699999999997</v>
      </c>
      <c r="P219">
        <v>243.61</v>
      </c>
      <c r="Q219">
        <v>2924.42</v>
      </c>
      <c r="R219">
        <v>86.03</v>
      </c>
      <c r="S219">
        <v>60.56</v>
      </c>
      <c r="T219">
        <v>12874.38</v>
      </c>
      <c r="U219">
        <v>0.7</v>
      </c>
      <c r="V219">
        <v>0.95</v>
      </c>
      <c r="W219">
        <v>0.21</v>
      </c>
      <c r="X219">
        <v>0.78</v>
      </c>
      <c r="Y219">
        <v>1</v>
      </c>
      <c r="Z219">
        <v>10</v>
      </c>
    </row>
    <row r="220" spans="1:26" x14ac:dyDescent="0.3">
      <c r="A220">
        <v>22</v>
      </c>
      <c r="B220">
        <v>135</v>
      </c>
      <c r="C220" t="s">
        <v>26</v>
      </c>
      <c r="D220">
        <v>4.4950000000000001</v>
      </c>
      <c r="E220">
        <v>22.25</v>
      </c>
      <c r="F220">
        <v>17.98</v>
      </c>
      <c r="G220">
        <v>38.520000000000003</v>
      </c>
      <c r="H220">
        <v>0.42</v>
      </c>
      <c r="I220">
        <v>28</v>
      </c>
      <c r="J220">
        <v>273.76</v>
      </c>
      <c r="K220">
        <v>59.89</v>
      </c>
      <c r="L220">
        <v>6.5</v>
      </c>
      <c r="M220">
        <v>26</v>
      </c>
      <c r="N220">
        <v>72.37</v>
      </c>
      <c r="O220">
        <v>33998.160000000003</v>
      </c>
      <c r="P220">
        <v>240.13</v>
      </c>
      <c r="Q220">
        <v>2924.59</v>
      </c>
      <c r="R220">
        <v>82.99</v>
      </c>
      <c r="S220">
        <v>60.56</v>
      </c>
      <c r="T220">
        <v>11359.75</v>
      </c>
      <c r="U220">
        <v>0.73</v>
      </c>
      <c r="V220">
        <v>0.96</v>
      </c>
      <c r="W220">
        <v>0.22</v>
      </c>
      <c r="X220">
        <v>0.7</v>
      </c>
      <c r="Y220">
        <v>1</v>
      </c>
      <c r="Z220">
        <v>10</v>
      </c>
    </row>
    <row r="221" spans="1:26" x14ac:dyDescent="0.3">
      <c r="A221">
        <v>23</v>
      </c>
      <c r="B221">
        <v>135</v>
      </c>
      <c r="C221" t="s">
        <v>26</v>
      </c>
      <c r="D221">
        <v>4.5233999999999996</v>
      </c>
      <c r="E221">
        <v>22.11</v>
      </c>
      <c r="F221">
        <v>17.940000000000001</v>
      </c>
      <c r="G221">
        <v>41.4</v>
      </c>
      <c r="H221">
        <v>0.44</v>
      </c>
      <c r="I221">
        <v>26</v>
      </c>
      <c r="J221">
        <v>274.24</v>
      </c>
      <c r="K221">
        <v>59.89</v>
      </c>
      <c r="L221">
        <v>6.75</v>
      </c>
      <c r="M221">
        <v>24</v>
      </c>
      <c r="N221">
        <v>72.61</v>
      </c>
      <c r="O221">
        <v>34057.71</v>
      </c>
      <c r="P221">
        <v>235.3</v>
      </c>
      <c r="Q221">
        <v>2924.44</v>
      </c>
      <c r="R221">
        <v>82.61</v>
      </c>
      <c r="S221">
        <v>60.56</v>
      </c>
      <c r="T221">
        <v>11179.9</v>
      </c>
      <c r="U221">
        <v>0.73</v>
      </c>
      <c r="V221">
        <v>0.96</v>
      </c>
      <c r="W221">
        <v>0.19</v>
      </c>
      <c r="X221">
        <v>0.66</v>
      </c>
      <c r="Y221">
        <v>1</v>
      </c>
      <c r="Z221">
        <v>10</v>
      </c>
    </row>
    <row r="222" spans="1:26" x14ac:dyDescent="0.3">
      <c r="A222">
        <v>24</v>
      </c>
      <c r="B222">
        <v>135</v>
      </c>
      <c r="C222" t="s">
        <v>26</v>
      </c>
      <c r="D222">
        <v>4.5235000000000003</v>
      </c>
      <c r="E222">
        <v>22.11</v>
      </c>
      <c r="F222">
        <v>17.989999999999998</v>
      </c>
      <c r="G222">
        <v>43.18</v>
      </c>
      <c r="H222">
        <v>0.45</v>
      </c>
      <c r="I222">
        <v>25</v>
      </c>
      <c r="J222">
        <v>274.73</v>
      </c>
      <c r="K222">
        <v>59.89</v>
      </c>
      <c r="L222">
        <v>7</v>
      </c>
      <c r="M222">
        <v>23</v>
      </c>
      <c r="N222">
        <v>72.84</v>
      </c>
      <c r="O222">
        <v>34117.35</v>
      </c>
      <c r="P222">
        <v>233.79</v>
      </c>
      <c r="Q222">
        <v>2924.63</v>
      </c>
      <c r="R222">
        <v>83.83</v>
      </c>
      <c r="S222">
        <v>60.56</v>
      </c>
      <c r="T222">
        <v>11793.39</v>
      </c>
      <c r="U222">
        <v>0.72</v>
      </c>
      <c r="V222">
        <v>0.96</v>
      </c>
      <c r="W222">
        <v>0.21</v>
      </c>
      <c r="X222">
        <v>0.71</v>
      </c>
      <c r="Y222">
        <v>1</v>
      </c>
      <c r="Z222">
        <v>10</v>
      </c>
    </row>
    <row r="223" spans="1:26" x14ac:dyDescent="0.3">
      <c r="A223">
        <v>25</v>
      </c>
      <c r="B223">
        <v>135</v>
      </c>
      <c r="C223" t="s">
        <v>26</v>
      </c>
      <c r="D223">
        <v>4.5382999999999996</v>
      </c>
      <c r="E223">
        <v>22.03</v>
      </c>
      <c r="F223">
        <v>17.97</v>
      </c>
      <c r="G223">
        <v>44.92</v>
      </c>
      <c r="H223">
        <v>0.47</v>
      </c>
      <c r="I223">
        <v>24</v>
      </c>
      <c r="J223">
        <v>275.20999999999998</v>
      </c>
      <c r="K223">
        <v>59.89</v>
      </c>
      <c r="L223">
        <v>7.25</v>
      </c>
      <c r="M223">
        <v>16</v>
      </c>
      <c r="N223">
        <v>73.08</v>
      </c>
      <c r="O223">
        <v>34177.089999999997</v>
      </c>
      <c r="P223">
        <v>229.79</v>
      </c>
      <c r="Q223">
        <v>2924.42</v>
      </c>
      <c r="R223">
        <v>83.06</v>
      </c>
      <c r="S223">
        <v>60.56</v>
      </c>
      <c r="T223">
        <v>11416.25</v>
      </c>
      <c r="U223">
        <v>0.73</v>
      </c>
      <c r="V223">
        <v>0.96</v>
      </c>
      <c r="W223">
        <v>0.21</v>
      </c>
      <c r="X223">
        <v>0.69</v>
      </c>
      <c r="Y223">
        <v>1</v>
      </c>
      <c r="Z223">
        <v>10</v>
      </c>
    </row>
    <row r="224" spans="1:26" x14ac:dyDescent="0.3">
      <c r="A224">
        <v>26</v>
      </c>
      <c r="B224">
        <v>135</v>
      </c>
      <c r="C224" t="s">
        <v>26</v>
      </c>
      <c r="D224">
        <v>4.5585000000000004</v>
      </c>
      <c r="E224">
        <v>21.94</v>
      </c>
      <c r="F224">
        <v>17.920000000000002</v>
      </c>
      <c r="G224">
        <v>46.75</v>
      </c>
      <c r="H224">
        <v>0.48</v>
      </c>
      <c r="I224">
        <v>23</v>
      </c>
      <c r="J224">
        <v>275.7</v>
      </c>
      <c r="K224">
        <v>59.89</v>
      </c>
      <c r="L224">
        <v>7.5</v>
      </c>
      <c r="M224">
        <v>8</v>
      </c>
      <c r="N224">
        <v>73.31</v>
      </c>
      <c r="O224">
        <v>34236.910000000003</v>
      </c>
      <c r="P224">
        <v>226.82</v>
      </c>
      <c r="Q224">
        <v>2924.45</v>
      </c>
      <c r="R224">
        <v>81.03</v>
      </c>
      <c r="S224">
        <v>60.56</v>
      </c>
      <c r="T224">
        <v>10406.870000000001</v>
      </c>
      <c r="U224">
        <v>0.75</v>
      </c>
      <c r="V224">
        <v>0.96</v>
      </c>
      <c r="W224">
        <v>0.22</v>
      </c>
      <c r="X224">
        <v>0.64</v>
      </c>
      <c r="Y224">
        <v>1</v>
      </c>
      <c r="Z224">
        <v>10</v>
      </c>
    </row>
    <row r="225" spans="1:26" x14ac:dyDescent="0.3">
      <c r="A225">
        <v>27</v>
      </c>
      <c r="B225">
        <v>135</v>
      </c>
      <c r="C225" t="s">
        <v>26</v>
      </c>
      <c r="D225">
        <v>4.556</v>
      </c>
      <c r="E225">
        <v>21.95</v>
      </c>
      <c r="F225">
        <v>17.93</v>
      </c>
      <c r="G225">
        <v>46.78</v>
      </c>
      <c r="H225">
        <v>0.5</v>
      </c>
      <c r="I225">
        <v>23</v>
      </c>
      <c r="J225">
        <v>276.18</v>
      </c>
      <c r="K225">
        <v>59.89</v>
      </c>
      <c r="L225">
        <v>7.75</v>
      </c>
      <c r="M225">
        <v>3</v>
      </c>
      <c r="N225">
        <v>73.55</v>
      </c>
      <c r="O225">
        <v>34296.82</v>
      </c>
      <c r="P225">
        <v>226.69</v>
      </c>
      <c r="Q225">
        <v>2924.52</v>
      </c>
      <c r="R225">
        <v>81.28</v>
      </c>
      <c r="S225">
        <v>60.56</v>
      </c>
      <c r="T225">
        <v>10530</v>
      </c>
      <c r="U225">
        <v>0.75</v>
      </c>
      <c r="V225">
        <v>0.96</v>
      </c>
      <c r="W225">
        <v>0.22</v>
      </c>
      <c r="X225">
        <v>0.66</v>
      </c>
      <c r="Y225">
        <v>1</v>
      </c>
      <c r="Z225">
        <v>10</v>
      </c>
    </row>
    <row r="226" spans="1:26" x14ac:dyDescent="0.3">
      <c r="A226">
        <v>28</v>
      </c>
      <c r="B226">
        <v>135</v>
      </c>
      <c r="C226" t="s">
        <v>26</v>
      </c>
      <c r="D226">
        <v>4.5552000000000001</v>
      </c>
      <c r="E226">
        <v>21.95</v>
      </c>
      <c r="F226">
        <v>17.940000000000001</v>
      </c>
      <c r="G226">
        <v>46.79</v>
      </c>
      <c r="H226">
        <v>0.51</v>
      </c>
      <c r="I226">
        <v>23</v>
      </c>
      <c r="J226">
        <v>276.67</v>
      </c>
      <c r="K226">
        <v>59.89</v>
      </c>
      <c r="L226">
        <v>8</v>
      </c>
      <c r="M226">
        <v>0</v>
      </c>
      <c r="N226">
        <v>73.78</v>
      </c>
      <c r="O226">
        <v>34356.83</v>
      </c>
      <c r="P226">
        <v>226.73</v>
      </c>
      <c r="Q226">
        <v>2924.42</v>
      </c>
      <c r="R226">
        <v>81.22</v>
      </c>
      <c r="S226">
        <v>60.56</v>
      </c>
      <c r="T226">
        <v>10501.53</v>
      </c>
      <c r="U226">
        <v>0.75</v>
      </c>
      <c r="V226">
        <v>0.96</v>
      </c>
      <c r="W226">
        <v>0.23</v>
      </c>
      <c r="X226">
        <v>0.66</v>
      </c>
      <c r="Y226">
        <v>1</v>
      </c>
      <c r="Z226">
        <v>10</v>
      </c>
    </row>
    <row r="227" spans="1:26" x14ac:dyDescent="0.3">
      <c r="A227">
        <v>0</v>
      </c>
      <c r="B227">
        <v>80</v>
      </c>
      <c r="C227" t="s">
        <v>26</v>
      </c>
      <c r="D227">
        <v>3.1617000000000002</v>
      </c>
      <c r="E227">
        <v>31.63</v>
      </c>
      <c r="F227">
        <v>23.02</v>
      </c>
      <c r="G227">
        <v>7.08</v>
      </c>
      <c r="H227">
        <v>0.11</v>
      </c>
      <c r="I227">
        <v>195</v>
      </c>
      <c r="J227">
        <v>159.12</v>
      </c>
      <c r="K227">
        <v>50.28</v>
      </c>
      <c r="L227">
        <v>1</v>
      </c>
      <c r="M227">
        <v>193</v>
      </c>
      <c r="N227">
        <v>27.84</v>
      </c>
      <c r="O227">
        <v>19859.16</v>
      </c>
      <c r="P227">
        <v>268.18</v>
      </c>
      <c r="Q227">
        <v>2924.9</v>
      </c>
      <c r="R227">
        <v>248</v>
      </c>
      <c r="S227">
        <v>60.56</v>
      </c>
      <c r="T227">
        <v>93028.14</v>
      </c>
      <c r="U227">
        <v>0.24</v>
      </c>
      <c r="V227">
        <v>0.75</v>
      </c>
      <c r="W227">
        <v>0.49</v>
      </c>
      <c r="X227">
        <v>5.74</v>
      </c>
      <c r="Y227">
        <v>1</v>
      </c>
      <c r="Z227">
        <v>10</v>
      </c>
    </row>
    <row r="228" spans="1:26" x14ac:dyDescent="0.3">
      <c r="A228">
        <v>1</v>
      </c>
      <c r="B228">
        <v>80</v>
      </c>
      <c r="C228" t="s">
        <v>26</v>
      </c>
      <c r="D228">
        <v>3.5347</v>
      </c>
      <c r="E228">
        <v>28.29</v>
      </c>
      <c r="F228">
        <v>21.39</v>
      </c>
      <c r="G228">
        <v>9.0399999999999991</v>
      </c>
      <c r="H228">
        <v>0.14000000000000001</v>
      </c>
      <c r="I228">
        <v>142</v>
      </c>
      <c r="J228">
        <v>159.47999999999999</v>
      </c>
      <c r="K228">
        <v>50.28</v>
      </c>
      <c r="L228">
        <v>1.25</v>
      </c>
      <c r="M228">
        <v>140</v>
      </c>
      <c r="N228">
        <v>27.95</v>
      </c>
      <c r="O228">
        <v>19902.91</v>
      </c>
      <c r="P228">
        <v>244.2</v>
      </c>
      <c r="Q228">
        <v>2925.05</v>
      </c>
      <c r="R228">
        <v>195</v>
      </c>
      <c r="S228">
        <v>60.56</v>
      </c>
      <c r="T228">
        <v>66795.69</v>
      </c>
      <c r="U228">
        <v>0.31</v>
      </c>
      <c r="V228">
        <v>0.8</v>
      </c>
      <c r="W228">
        <v>0.39</v>
      </c>
      <c r="X228">
        <v>4.1100000000000003</v>
      </c>
      <c r="Y228">
        <v>1</v>
      </c>
      <c r="Z228">
        <v>10</v>
      </c>
    </row>
    <row r="229" spans="1:26" x14ac:dyDescent="0.3">
      <c r="A229">
        <v>2</v>
      </c>
      <c r="B229">
        <v>80</v>
      </c>
      <c r="C229" t="s">
        <v>26</v>
      </c>
      <c r="D229">
        <v>3.7945000000000002</v>
      </c>
      <c r="E229">
        <v>26.35</v>
      </c>
      <c r="F229">
        <v>20.45</v>
      </c>
      <c r="G229">
        <v>11.06</v>
      </c>
      <c r="H229">
        <v>0.17</v>
      </c>
      <c r="I229">
        <v>111</v>
      </c>
      <c r="J229">
        <v>159.83000000000001</v>
      </c>
      <c r="K229">
        <v>50.28</v>
      </c>
      <c r="L229">
        <v>1.5</v>
      </c>
      <c r="M229">
        <v>109</v>
      </c>
      <c r="N229">
        <v>28.05</v>
      </c>
      <c r="O229">
        <v>19946.71</v>
      </c>
      <c r="P229">
        <v>228.67</v>
      </c>
      <c r="Q229">
        <v>2924.68</v>
      </c>
      <c r="R229">
        <v>164.14</v>
      </c>
      <c r="S229">
        <v>60.56</v>
      </c>
      <c r="T229">
        <v>51520.04</v>
      </c>
      <c r="U229">
        <v>0.37</v>
      </c>
      <c r="V229">
        <v>0.84</v>
      </c>
      <c r="W229">
        <v>0.34</v>
      </c>
      <c r="X229">
        <v>3.17</v>
      </c>
      <c r="Y229">
        <v>1</v>
      </c>
      <c r="Z229">
        <v>10</v>
      </c>
    </row>
    <row r="230" spans="1:26" x14ac:dyDescent="0.3">
      <c r="A230">
        <v>3</v>
      </c>
      <c r="B230">
        <v>80</v>
      </c>
      <c r="C230" t="s">
        <v>26</v>
      </c>
      <c r="D230">
        <v>3.9910000000000001</v>
      </c>
      <c r="E230">
        <v>25.06</v>
      </c>
      <c r="F230">
        <v>19.829999999999998</v>
      </c>
      <c r="G230">
        <v>13.22</v>
      </c>
      <c r="H230">
        <v>0.19</v>
      </c>
      <c r="I230">
        <v>90</v>
      </c>
      <c r="J230">
        <v>160.19</v>
      </c>
      <c r="K230">
        <v>50.28</v>
      </c>
      <c r="L230">
        <v>1.75</v>
      </c>
      <c r="M230">
        <v>88</v>
      </c>
      <c r="N230">
        <v>28.16</v>
      </c>
      <c r="O230">
        <v>19990.53</v>
      </c>
      <c r="P230">
        <v>216.72</v>
      </c>
      <c r="Q230">
        <v>2924.67</v>
      </c>
      <c r="R230">
        <v>143.83000000000001</v>
      </c>
      <c r="S230">
        <v>60.56</v>
      </c>
      <c r="T230">
        <v>41470.050000000003</v>
      </c>
      <c r="U230">
        <v>0.42</v>
      </c>
      <c r="V230">
        <v>0.87</v>
      </c>
      <c r="W230">
        <v>0.31</v>
      </c>
      <c r="X230">
        <v>2.5499999999999998</v>
      </c>
      <c r="Y230">
        <v>1</v>
      </c>
      <c r="Z230">
        <v>10</v>
      </c>
    </row>
    <row r="231" spans="1:26" x14ac:dyDescent="0.3">
      <c r="A231">
        <v>4</v>
      </c>
      <c r="B231">
        <v>80</v>
      </c>
      <c r="C231" t="s">
        <v>26</v>
      </c>
      <c r="D231">
        <v>4.1351000000000004</v>
      </c>
      <c r="E231">
        <v>24.18</v>
      </c>
      <c r="F231">
        <v>19.41</v>
      </c>
      <c r="G231">
        <v>15.32</v>
      </c>
      <c r="H231">
        <v>0.22</v>
      </c>
      <c r="I231">
        <v>76</v>
      </c>
      <c r="J231">
        <v>160.54</v>
      </c>
      <c r="K231">
        <v>50.28</v>
      </c>
      <c r="L231">
        <v>2</v>
      </c>
      <c r="M231">
        <v>74</v>
      </c>
      <c r="N231">
        <v>28.26</v>
      </c>
      <c r="O231">
        <v>20034.400000000001</v>
      </c>
      <c r="P231">
        <v>206.93</v>
      </c>
      <c r="Q231">
        <v>2924.76</v>
      </c>
      <c r="R231">
        <v>130.13</v>
      </c>
      <c r="S231">
        <v>60.56</v>
      </c>
      <c r="T231">
        <v>34688.019999999997</v>
      </c>
      <c r="U231">
        <v>0.47</v>
      </c>
      <c r="V231">
        <v>0.89</v>
      </c>
      <c r="W231">
        <v>0.28000000000000003</v>
      </c>
      <c r="X231">
        <v>2.13</v>
      </c>
      <c r="Y231">
        <v>1</v>
      </c>
      <c r="Z231">
        <v>10</v>
      </c>
    </row>
    <row r="232" spans="1:26" x14ac:dyDescent="0.3">
      <c r="A232">
        <v>5</v>
      </c>
      <c r="B232">
        <v>80</v>
      </c>
      <c r="C232" t="s">
        <v>26</v>
      </c>
      <c r="D232">
        <v>4.2563000000000004</v>
      </c>
      <c r="E232">
        <v>23.49</v>
      </c>
      <c r="F232">
        <v>19.079999999999998</v>
      </c>
      <c r="G232">
        <v>17.61</v>
      </c>
      <c r="H232">
        <v>0.25</v>
      </c>
      <c r="I232">
        <v>65</v>
      </c>
      <c r="J232">
        <v>160.9</v>
      </c>
      <c r="K232">
        <v>50.28</v>
      </c>
      <c r="L232">
        <v>2.25</v>
      </c>
      <c r="M232">
        <v>63</v>
      </c>
      <c r="N232">
        <v>28.37</v>
      </c>
      <c r="O232">
        <v>20078.3</v>
      </c>
      <c r="P232">
        <v>198.28</v>
      </c>
      <c r="Q232">
        <v>2924.6</v>
      </c>
      <c r="R232">
        <v>119</v>
      </c>
      <c r="S232">
        <v>60.56</v>
      </c>
      <c r="T232">
        <v>29178.75</v>
      </c>
      <c r="U232">
        <v>0.51</v>
      </c>
      <c r="V232">
        <v>0.9</v>
      </c>
      <c r="W232">
        <v>0.27</v>
      </c>
      <c r="X232">
        <v>1.8</v>
      </c>
      <c r="Y232">
        <v>1</v>
      </c>
      <c r="Z232">
        <v>10</v>
      </c>
    </row>
    <row r="233" spans="1:26" x14ac:dyDescent="0.3">
      <c r="A233">
        <v>6</v>
      </c>
      <c r="B233">
        <v>80</v>
      </c>
      <c r="C233" t="s">
        <v>26</v>
      </c>
      <c r="D233">
        <v>4.4074</v>
      </c>
      <c r="E233">
        <v>22.69</v>
      </c>
      <c r="F233">
        <v>18.59</v>
      </c>
      <c r="G233">
        <v>20.28</v>
      </c>
      <c r="H233">
        <v>0.27</v>
      </c>
      <c r="I233">
        <v>55</v>
      </c>
      <c r="J233">
        <v>161.26</v>
      </c>
      <c r="K233">
        <v>50.28</v>
      </c>
      <c r="L233">
        <v>2.5</v>
      </c>
      <c r="M233">
        <v>53</v>
      </c>
      <c r="N233">
        <v>28.48</v>
      </c>
      <c r="O233">
        <v>20122.23</v>
      </c>
      <c r="P233">
        <v>186.82</v>
      </c>
      <c r="Q233">
        <v>2924.56</v>
      </c>
      <c r="R233">
        <v>102.71</v>
      </c>
      <c r="S233">
        <v>60.56</v>
      </c>
      <c r="T233">
        <v>21085.52</v>
      </c>
      <c r="U233">
        <v>0.59</v>
      </c>
      <c r="V233">
        <v>0.93</v>
      </c>
      <c r="W233">
        <v>0.25</v>
      </c>
      <c r="X233">
        <v>1.31</v>
      </c>
      <c r="Y233">
        <v>1</v>
      </c>
      <c r="Z233">
        <v>10</v>
      </c>
    </row>
    <row r="234" spans="1:26" x14ac:dyDescent="0.3">
      <c r="A234">
        <v>7</v>
      </c>
      <c r="B234">
        <v>80</v>
      </c>
      <c r="C234" t="s">
        <v>26</v>
      </c>
      <c r="D234">
        <v>4.3712999999999997</v>
      </c>
      <c r="E234">
        <v>22.88</v>
      </c>
      <c r="F234">
        <v>18.940000000000001</v>
      </c>
      <c r="G234">
        <v>22.73</v>
      </c>
      <c r="H234">
        <v>0.3</v>
      </c>
      <c r="I234">
        <v>50</v>
      </c>
      <c r="J234">
        <v>161.61000000000001</v>
      </c>
      <c r="K234">
        <v>50.28</v>
      </c>
      <c r="L234">
        <v>2.75</v>
      </c>
      <c r="M234">
        <v>48</v>
      </c>
      <c r="N234">
        <v>28.58</v>
      </c>
      <c r="O234">
        <v>20166.2</v>
      </c>
      <c r="P234">
        <v>186.73</v>
      </c>
      <c r="Q234">
        <v>2924.51</v>
      </c>
      <c r="R234">
        <v>116.35</v>
      </c>
      <c r="S234">
        <v>60.56</v>
      </c>
      <c r="T234">
        <v>27930.76</v>
      </c>
      <c r="U234">
        <v>0.52</v>
      </c>
      <c r="V234">
        <v>0.91</v>
      </c>
      <c r="W234">
        <v>0.23</v>
      </c>
      <c r="X234">
        <v>1.66</v>
      </c>
      <c r="Y234">
        <v>1</v>
      </c>
      <c r="Z234">
        <v>10</v>
      </c>
    </row>
    <row r="235" spans="1:26" x14ac:dyDescent="0.3">
      <c r="A235">
        <v>8</v>
      </c>
      <c r="B235">
        <v>80</v>
      </c>
      <c r="C235" t="s">
        <v>26</v>
      </c>
      <c r="D235">
        <v>4.5002000000000004</v>
      </c>
      <c r="E235">
        <v>22.22</v>
      </c>
      <c r="F235">
        <v>18.510000000000002</v>
      </c>
      <c r="G235">
        <v>25.83</v>
      </c>
      <c r="H235">
        <v>0.33</v>
      </c>
      <c r="I235">
        <v>43</v>
      </c>
      <c r="J235">
        <v>161.97</v>
      </c>
      <c r="K235">
        <v>50.28</v>
      </c>
      <c r="L235">
        <v>3</v>
      </c>
      <c r="M235">
        <v>40</v>
      </c>
      <c r="N235">
        <v>28.69</v>
      </c>
      <c r="O235">
        <v>20210.21</v>
      </c>
      <c r="P235">
        <v>175.05</v>
      </c>
      <c r="Q235">
        <v>2924.48</v>
      </c>
      <c r="R235">
        <v>100.97</v>
      </c>
      <c r="S235">
        <v>60.56</v>
      </c>
      <c r="T235">
        <v>20272.89</v>
      </c>
      <c r="U235">
        <v>0.6</v>
      </c>
      <c r="V235">
        <v>0.93</v>
      </c>
      <c r="W235">
        <v>0.23</v>
      </c>
      <c r="X235">
        <v>1.23</v>
      </c>
      <c r="Y235">
        <v>1</v>
      </c>
      <c r="Z235">
        <v>10</v>
      </c>
    </row>
    <row r="236" spans="1:26" x14ac:dyDescent="0.3">
      <c r="A236">
        <v>9</v>
      </c>
      <c r="B236">
        <v>80</v>
      </c>
      <c r="C236" t="s">
        <v>26</v>
      </c>
      <c r="D236">
        <v>4.5495000000000001</v>
      </c>
      <c r="E236">
        <v>21.98</v>
      </c>
      <c r="F236">
        <v>18.399999999999999</v>
      </c>
      <c r="G236">
        <v>28.31</v>
      </c>
      <c r="H236">
        <v>0.35</v>
      </c>
      <c r="I236">
        <v>39</v>
      </c>
      <c r="J236">
        <v>162.33000000000001</v>
      </c>
      <c r="K236">
        <v>50.28</v>
      </c>
      <c r="L236">
        <v>3.25</v>
      </c>
      <c r="M236">
        <v>17</v>
      </c>
      <c r="N236">
        <v>28.8</v>
      </c>
      <c r="O236">
        <v>20254.259999999998</v>
      </c>
      <c r="P236">
        <v>169.31</v>
      </c>
      <c r="Q236">
        <v>2924.61</v>
      </c>
      <c r="R236">
        <v>96.58</v>
      </c>
      <c r="S236">
        <v>60.56</v>
      </c>
      <c r="T236">
        <v>18099.13</v>
      </c>
      <c r="U236">
        <v>0.63</v>
      </c>
      <c r="V236">
        <v>0.94</v>
      </c>
      <c r="W236">
        <v>0.25</v>
      </c>
      <c r="X236">
        <v>1.1200000000000001</v>
      </c>
      <c r="Y236">
        <v>1</v>
      </c>
      <c r="Z236">
        <v>10</v>
      </c>
    </row>
    <row r="237" spans="1:26" x14ac:dyDescent="0.3">
      <c r="A237">
        <v>10</v>
      </c>
      <c r="B237">
        <v>80</v>
      </c>
      <c r="C237" t="s">
        <v>26</v>
      </c>
      <c r="D237">
        <v>4.5593000000000004</v>
      </c>
      <c r="E237">
        <v>21.93</v>
      </c>
      <c r="F237">
        <v>18.38</v>
      </c>
      <c r="G237">
        <v>29.03</v>
      </c>
      <c r="H237">
        <v>0.38</v>
      </c>
      <c r="I237">
        <v>38</v>
      </c>
      <c r="J237">
        <v>162.68</v>
      </c>
      <c r="K237">
        <v>50.28</v>
      </c>
      <c r="L237">
        <v>3.5</v>
      </c>
      <c r="M237">
        <v>2</v>
      </c>
      <c r="N237">
        <v>28.9</v>
      </c>
      <c r="O237">
        <v>20298.34</v>
      </c>
      <c r="P237">
        <v>167.72</v>
      </c>
      <c r="Q237">
        <v>2924.54</v>
      </c>
      <c r="R237">
        <v>95.15</v>
      </c>
      <c r="S237">
        <v>60.56</v>
      </c>
      <c r="T237">
        <v>17388.22</v>
      </c>
      <c r="U237">
        <v>0.64</v>
      </c>
      <c r="V237">
        <v>0.94</v>
      </c>
      <c r="W237">
        <v>0.27</v>
      </c>
      <c r="X237">
        <v>1.1100000000000001</v>
      </c>
      <c r="Y237">
        <v>1</v>
      </c>
      <c r="Z237">
        <v>10</v>
      </c>
    </row>
    <row r="238" spans="1:26" x14ac:dyDescent="0.3">
      <c r="A238">
        <v>11</v>
      </c>
      <c r="B238">
        <v>80</v>
      </c>
      <c r="C238" t="s">
        <v>26</v>
      </c>
      <c r="D238">
        <v>4.5582000000000003</v>
      </c>
      <c r="E238">
        <v>21.94</v>
      </c>
      <c r="F238">
        <v>18.39</v>
      </c>
      <c r="G238">
        <v>29.04</v>
      </c>
      <c r="H238">
        <v>0.41</v>
      </c>
      <c r="I238">
        <v>38</v>
      </c>
      <c r="J238">
        <v>163.04</v>
      </c>
      <c r="K238">
        <v>50.28</v>
      </c>
      <c r="L238">
        <v>3.75</v>
      </c>
      <c r="M238">
        <v>0</v>
      </c>
      <c r="N238">
        <v>29.01</v>
      </c>
      <c r="O238">
        <v>20342.46</v>
      </c>
      <c r="P238">
        <v>167.9</v>
      </c>
      <c r="Q238">
        <v>2924.76</v>
      </c>
      <c r="R238">
        <v>95.25</v>
      </c>
      <c r="S238">
        <v>60.56</v>
      </c>
      <c r="T238">
        <v>17441.79</v>
      </c>
      <c r="U238">
        <v>0.64</v>
      </c>
      <c r="V238">
        <v>0.94</v>
      </c>
      <c r="W238">
        <v>0.27</v>
      </c>
      <c r="X238">
        <v>1.1100000000000001</v>
      </c>
      <c r="Y238">
        <v>1</v>
      </c>
      <c r="Z238">
        <v>10</v>
      </c>
    </row>
    <row r="239" spans="1:26" x14ac:dyDescent="0.3">
      <c r="A239">
        <v>0</v>
      </c>
      <c r="B239">
        <v>115</v>
      </c>
      <c r="C239" t="s">
        <v>26</v>
      </c>
      <c r="D239">
        <v>2.4857</v>
      </c>
      <c r="E239">
        <v>40.229999999999997</v>
      </c>
      <c r="F239">
        <v>25.5</v>
      </c>
      <c r="G239">
        <v>5.56</v>
      </c>
      <c r="H239">
        <v>0.08</v>
      </c>
      <c r="I239">
        <v>275</v>
      </c>
      <c r="J239">
        <v>222.93</v>
      </c>
      <c r="K239">
        <v>56.94</v>
      </c>
      <c r="L239">
        <v>1</v>
      </c>
      <c r="M239">
        <v>273</v>
      </c>
      <c r="N239">
        <v>49.99</v>
      </c>
      <c r="O239">
        <v>27728.69</v>
      </c>
      <c r="P239">
        <v>377.89</v>
      </c>
      <c r="Q239">
        <v>2925.77</v>
      </c>
      <c r="R239">
        <v>330.06</v>
      </c>
      <c r="S239">
        <v>60.56</v>
      </c>
      <c r="T239">
        <v>133660.9</v>
      </c>
      <c r="U239">
        <v>0.18</v>
      </c>
      <c r="V239">
        <v>0.68</v>
      </c>
      <c r="W239">
        <v>0.59</v>
      </c>
      <c r="X239">
        <v>8.2100000000000009</v>
      </c>
      <c r="Y239">
        <v>1</v>
      </c>
      <c r="Z239">
        <v>10</v>
      </c>
    </row>
    <row r="240" spans="1:26" x14ac:dyDescent="0.3">
      <c r="A240">
        <v>1</v>
      </c>
      <c r="B240">
        <v>115</v>
      </c>
      <c r="C240" t="s">
        <v>26</v>
      </c>
      <c r="D240">
        <v>2.9163000000000001</v>
      </c>
      <c r="E240">
        <v>34.29</v>
      </c>
      <c r="F240">
        <v>23.03</v>
      </c>
      <c r="G240">
        <v>7.05</v>
      </c>
      <c r="H240">
        <v>0.1</v>
      </c>
      <c r="I240">
        <v>196</v>
      </c>
      <c r="J240">
        <v>223.35</v>
      </c>
      <c r="K240">
        <v>56.94</v>
      </c>
      <c r="L240">
        <v>1.25</v>
      </c>
      <c r="M240">
        <v>194</v>
      </c>
      <c r="N240">
        <v>50.15</v>
      </c>
      <c r="O240">
        <v>27780.03</v>
      </c>
      <c r="P240">
        <v>337.62</v>
      </c>
      <c r="Q240">
        <v>2925.14</v>
      </c>
      <c r="R240">
        <v>248.53</v>
      </c>
      <c r="S240">
        <v>60.56</v>
      </c>
      <c r="T240">
        <v>93290.39</v>
      </c>
      <c r="U240">
        <v>0.24</v>
      </c>
      <c r="V240">
        <v>0.75</v>
      </c>
      <c r="W240">
        <v>0.48</v>
      </c>
      <c r="X240">
        <v>5.75</v>
      </c>
      <c r="Y240">
        <v>1</v>
      </c>
      <c r="Z240">
        <v>10</v>
      </c>
    </row>
    <row r="241" spans="1:26" x14ac:dyDescent="0.3">
      <c r="A241">
        <v>2</v>
      </c>
      <c r="B241">
        <v>115</v>
      </c>
      <c r="C241" t="s">
        <v>26</v>
      </c>
      <c r="D241">
        <v>3.2141000000000002</v>
      </c>
      <c r="E241">
        <v>31.11</v>
      </c>
      <c r="F241">
        <v>21.74</v>
      </c>
      <c r="G241">
        <v>8.52</v>
      </c>
      <c r="H241">
        <v>0.12</v>
      </c>
      <c r="I241">
        <v>153</v>
      </c>
      <c r="J241">
        <v>223.76</v>
      </c>
      <c r="K241">
        <v>56.94</v>
      </c>
      <c r="L241">
        <v>1.5</v>
      </c>
      <c r="M241">
        <v>151</v>
      </c>
      <c r="N241">
        <v>50.32</v>
      </c>
      <c r="O241">
        <v>27831.42</v>
      </c>
      <c r="P241">
        <v>315.33</v>
      </c>
      <c r="Q241">
        <v>2925.07</v>
      </c>
      <c r="R241">
        <v>206.29</v>
      </c>
      <c r="S241">
        <v>60.56</v>
      </c>
      <c r="T241">
        <v>72383.02</v>
      </c>
      <c r="U241">
        <v>0.28999999999999998</v>
      </c>
      <c r="V241">
        <v>0.79</v>
      </c>
      <c r="W241">
        <v>0.41</v>
      </c>
      <c r="X241">
        <v>4.46</v>
      </c>
      <c r="Y241">
        <v>1</v>
      </c>
      <c r="Z241">
        <v>10</v>
      </c>
    </row>
    <row r="242" spans="1:26" x14ac:dyDescent="0.3">
      <c r="A242">
        <v>3</v>
      </c>
      <c r="B242">
        <v>115</v>
      </c>
      <c r="C242" t="s">
        <v>26</v>
      </c>
      <c r="D242">
        <v>3.4554</v>
      </c>
      <c r="E242">
        <v>28.94</v>
      </c>
      <c r="F242">
        <v>20.84</v>
      </c>
      <c r="G242">
        <v>10.08</v>
      </c>
      <c r="H242">
        <v>0.14000000000000001</v>
      </c>
      <c r="I242">
        <v>124</v>
      </c>
      <c r="J242">
        <v>224.18</v>
      </c>
      <c r="K242">
        <v>56.94</v>
      </c>
      <c r="L242">
        <v>1.75</v>
      </c>
      <c r="M242">
        <v>122</v>
      </c>
      <c r="N242">
        <v>50.49</v>
      </c>
      <c r="O242">
        <v>27882.87</v>
      </c>
      <c r="P242">
        <v>299</v>
      </c>
      <c r="Q242">
        <v>2924.85</v>
      </c>
      <c r="R242">
        <v>177.04</v>
      </c>
      <c r="S242">
        <v>60.56</v>
      </c>
      <c r="T242">
        <v>57904.05</v>
      </c>
      <c r="U242">
        <v>0.34</v>
      </c>
      <c r="V242">
        <v>0.83</v>
      </c>
      <c r="W242">
        <v>0.36</v>
      </c>
      <c r="X242">
        <v>3.56</v>
      </c>
      <c r="Y242">
        <v>1</v>
      </c>
      <c r="Z242">
        <v>10</v>
      </c>
    </row>
    <row r="243" spans="1:26" x14ac:dyDescent="0.3">
      <c r="A243">
        <v>4</v>
      </c>
      <c r="B243">
        <v>115</v>
      </c>
      <c r="C243" t="s">
        <v>26</v>
      </c>
      <c r="D243">
        <v>3.6328999999999998</v>
      </c>
      <c r="E243">
        <v>27.53</v>
      </c>
      <c r="F243">
        <v>20.260000000000002</v>
      </c>
      <c r="G243">
        <v>11.58</v>
      </c>
      <c r="H243">
        <v>0.16</v>
      </c>
      <c r="I243">
        <v>105</v>
      </c>
      <c r="J243">
        <v>224.6</v>
      </c>
      <c r="K243">
        <v>56.94</v>
      </c>
      <c r="L243">
        <v>2</v>
      </c>
      <c r="M243">
        <v>103</v>
      </c>
      <c r="N243">
        <v>50.65</v>
      </c>
      <c r="O243">
        <v>27934.37</v>
      </c>
      <c r="P243">
        <v>287.41000000000003</v>
      </c>
      <c r="Q243">
        <v>2924.8</v>
      </c>
      <c r="R243">
        <v>157.69</v>
      </c>
      <c r="S243">
        <v>60.56</v>
      </c>
      <c r="T243">
        <v>48326.49</v>
      </c>
      <c r="U243">
        <v>0.38</v>
      </c>
      <c r="V243">
        <v>0.85</v>
      </c>
      <c r="W243">
        <v>0.33</v>
      </c>
      <c r="X243">
        <v>2.98</v>
      </c>
      <c r="Y243">
        <v>1</v>
      </c>
      <c r="Z243">
        <v>10</v>
      </c>
    </row>
    <row r="244" spans="1:26" x14ac:dyDescent="0.3">
      <c r="A244">
        <v>5</v>
      </c>
      <c r="B244">
        <v>115</v>
      </c>
      <c r="C244" t="s">
        <v>26</v>
      </c>
      <c r="D244">
        <v>3.7808999999999999</v>
      </c>
      <c r="E244">
        <v>26.45</v>
      </c>
      <c r="F244">
        <v>19.84</v>
      </c>
      <c r="G244">
        <v>13.23</v>
      </c>
      <c r="H244">
        <v>0.18</v>
      </c>
      <c r="I244">
        <v>90</v>
      </c>
      <c r="J244">
        <v>225.01</v>
      </c>
      <c r="K244">
        <v>56.94</v>
      </c>
      <c r="L244">
        <v>2.25</v>
      </c>
      <c r="M244">
        <v>88</v>
      </c>
      <c r="N244">
        <v>50.82</v>
      </c>
      <c r="O244">
        <v>27985.94</v>
      </c>
      <c r="P244">
        <v>278.35000000000002</v>
      </c>
      <c r="Q244">
        <v>2924.87</v>
      </c>
      <c r="R244">
        <v>143.88</v>
      </c>
      <c r="S244">
        <v>60.56</v>
      </c>
      <c r="T244">
        <v>41492.879999999997</v>
      </c>
      <c r="U244">
        <v>0.42</v>
      </c>
      <c r="V244">
        <v>0.87</v>
      </c>
      <c r="W244">
        <v>0.31</v>
      </c>
      <c r="X244">
        <v>2.56</v>
      </c>
      <c r="Y244">
        <v>1</v>
      </c>
      <c r="Z244">
        <v>10</v>
      </c>
    </row>
    <row r="245" spans="1:26" x14ac:dyDescent="0.3">
      <c r="A245">
        <v>6</v>
      </c>
      <c r="B245">
        <v>115</v>
      </c>
      <c r="C245" t="s">
        <v>26</v>
      </c>
      <c r="D245">
        <v>3.9009</v>
      </c>
      <c r="E245">
        <v>25.64</v>
      </c>
      <c r="F245">
        <v>19.510000000000002</v>
      </c>
      <c r="G245">
        <v>14.82</v>
      </c>
      <c r="H245">
        <v>0.2</v>
      </c>
      <c r="I245">
        <v>79</v>
      </c>
      <c r="J245">
        <v>225.43</v>
      </c>
      <c r="K245">
        <v>56.94</v>
      </c>
      <c r="L245">
        <v>2.5</v>
      </c>
      <c r="M245">
        <v>77</v>
      </c>
      <c r="N245">
        <v>50.99</v>
      </c>
      <c r="O245">
        <v>28037.57</v>
      </c>
      <c r="P245">
        <v>270.31</v>
      </c>
      <c r="Q245">
        <v>2924.77</v>
      </c>
      <c r="R245">
        <v>133.49</v>
      </c>
      <c r="S245">
        <v>60.56</v>
      </c>
      <c r="T245">
        <v>36357.26</v>
      </c>
      <c r="U245">
        <v>0.45</v>
      </c>
      <c r="V245">
        <v>0.88</v>
      </c>
      <c r="W245">
        <v>0.28999999999999998</v>
      </c>
      <c r="X245">
        <v>2.23</v>
      </c>
      <c r="Y245">
        <v>1</v>
      </c>
      <c r="Z245">
        <v>10</v>
      </c>
    </row>
    <row r="246" spans="1:26" x14ac:dyDescent="0.3">
      <c r="A246">
        <v>7</v>
      </c>
      <c r="B246">
        <v>115</v>
      </c>
      <c r="C246" t="s">
        <v>26</v>
      </c>
      <c r="D246">
        <v>4.0065</v>
      </c>
      <c r="E246">
        <v>24.96</v>
      </c>
      <c r="F246">
        <v>19.23</v>
      </c>
      <c r="G246">
        <v>16.48</v>
      </c>
      <c r="H246">
        <v>0.22</v>
      </c>
      <c r="I246">
        <v>70</v>
      </c>
      <c r="J246">
        <v>225.85</v>
      </c>
      <c r="K246">
        <v>56.94</v>
      </c>
      <c r="L246">
        <v>2.75</v>
      </c>
      <c r="M246">
        <v>68</v>
      </c>
      <c r="N246">
        <v>51.16</v>
      </c>
      <c r="O246">
        <v>28089.25</v>
      </c>
      <c r="P246">
        <v>263.29000000000002</v>
      </c>
      <c r="Q246">
        <v>2924.63</v>
      </c>
      <c r="R246">
        <v>123.92</v>
      </c>
      <c r="S246">
        <v>60.56</v>
      </c>
      <c r="T246">
        <v>31616.23</v>
      </c>
      <c r="U246">
        <v>0.49</v>
      </c>
      <c r="V246">
        <v>0.89</v>
      </c>
      <c r="W246">
        <v>0.28000000000000003</v>
      </c>
      <c r="X246">
        <v>1.95</v>
      </c>
      <c r="Y246">
        <v>1</v>
      </c>
      <c r="Z246">
        <v>10</v>
      </c>
    </row>
    <row r="247" spans="1:26" x14ac:dyDescent="0.3">
      <c r="A247">
        <v>8</v>
      </c>
      <c r="B247">
        <v>115</v>
      </c>
      <c r="C247" t="s">
        <v>26</v>
      </c>
      <c r="D247">
        <v>4.0942999999999996</v>
      </c>
      <c r="E247">
        <v>24.42</v>
      </c>
      <c r="F247">
        <v>19</v>
      </c>
      <c r="G247">
        <v>18.09</v>
      </c>
      <c r="H247">
        <v>0.24</v>
      </c>
      <c r="I247">
        <v>63</v>
      </c>
      <c r="J247">
        <v>226.27</v>
      </c>
      <c r="K247">
        <v>56.94</v>
      </c>
      <c r="L247">
        <v>3</v>
      </c>
      <c r="M247">
        <v>61</v>
      </c>
      <c r="N247">
        <v>51.33</v>
      </c>
      <c r="O247">
        <v>28140.99</v>
      </c>
      <c r="P247">
        <v>256.76</v>
      </c>
      <c r="Q247">
        <v>2924.42</v>
      </c>
      <c r="R247">
        <v>116.61</v>
      </c>
      <c r="S247">
        <v>60.56</v>
      </c>
      <c r="T247">
        <v>27994.78</v>
      </c>
      <c r="U247">
        <v>0.52</v>
      </c>
      <c r="V247">
        <v>0.91</v>
      </c>
      <c r="W247">
        <v>0.26</v>
      </c>
      <c r="X247">
        <v>1.72</v>
      </c>
      <c r="Y247">
        <v>1</v>
      </c>
      <c r="Z247">
        <v>10</v>
      </c>
    </row>
    <row r="248" spans="1:26" x14ac:dyDescent="0.3">
      <c r="A248">
        <v>9</v>
      </c>
      <c r="B248">
        <v>115</v>
      </c>
      <c r="C248" t="s">
        <v>26</v>
      </c>
      <c r="D248">
        <v>4.1826999999999996</v>
      </c>
      <c r="E248">
        <v>23.91</v>
      </c>
      <c r="F248">
        <v>18.75</v>
      </c>
      <c r="G248">
        <v>19.73</v>
      </c>
      <c r="H248">
        <v>0.25</v>
      </c>
      <c r="I248">
        <v>57</v>
      </c>
      <c r="J248">
        <v>226.69</v>
      </c>
      <c r="K248">
        <v>56.94</v>
      </c>
      <c r="L248">
        <v>3.25</v>
      </c>
      <c r="M248">
        <v>55</v>
      </c>
      <c r="N248">
        <v>51.5</v>
      </c>
      <c r="O248">
        <v>28192.799999999999</v>
      </c>
      <c r="P248">
        <v>250.11</v>
      </c>
      <c r="Q248">
        <v>2924.69</v>
      </c>
      <c r="R248">
        <v>107.96</v>
      </c>
      <c r="S248">
        <v>60.56</v>
      </c>
      <c r="T248">
        <v>23699.040000000001</v>
      </c>
      <c r="U248">
        <v>0.56000000000000005</v>
      </c>
      <c r="V248">
        <v>0.92</v>
      </c>
      <c r="W248">
        <v>0.26</v>
      </c>
      <c r="X248">
        <v>1.47</v>
      </c>
      <c r="Y248">
        <v>1</v>
      </c>
      <c r="Z248">
        <v>10</v>
      </c>
    </row>
    <row r="249" spans="1:26" x14ac:dyDescent="0.3">
      <c r="A249">
        <v>10</v>
      </c>
      <c r="B249">
        <v>115</v>
      </c>
      <c r="C249" t="s">
        <v>26</v>
      </c>
      <c r="D249">
        <v>4.2382999999999997</v>
      </c>
      <c r="E249">
        <v>23.59</v>
      </c>
      <c r="F249">
        <v>18.649999999999999</v>
      </c>
      <c r="G249">
        <v>21.52</v>
      </c>
      <c r="H249">
        <v>0.27</v>
      </c>
      <c r="I249">
        <v>52</v>
      </c>
      <c r="J249">
        <v>227.11</v>
      </c>
      <c r="K249">
        <v>56.94</v>
      </c>
      <c r="L249">
        <v>3.5</v>
      </c>
      <c r="M249">
        <v>50</v>
      </c>
      <c r="N249">
        <v>51.67</v>
      </c>
      <c r="O249">
        <v>28244.66</v>
      </c>
      <c r="P249">
        <v>245.01</v>
      </c>
      <c r="Q249">
        <v>2924.55</v>
      </c>
      <c r="R249">
        <v>106.2</v>
      </c>
      <c r="S249">
        <v>60.56</v>
      </c>
      <c r="T249">
        <v>22843.57</v>
      </c>
      <c r="U249">
        <v>0.56999999999999995</v>
      </c>
      <c r="V249">
        <v>0.92</v>
      </c>
      <c r="W249">
        <v>0.22</v>
      </c>
      <c r="X249">
        <v>1.37</v>
      </c>
      <c r="Y249">
        <v>1</v>
      </c>
      <c r="Z249">
        <v>10</v>
      </c>
    </row>
    <row r="250" spans="1:26" x14ac:dyDescent="0.3">
      <c r="A250">
        <v>11</v>
      </c>
      <c r="B250">
        <v>115</v>
      </c>
      <c r="C250" t="s">
        <v>26</v>
      </c>
      <c r="D250">
        <v>4.2523999999999997</v>
      </c>
      <c r="E250">
        <v>23.52</v>
      </c>
      <c r="F250">
        <v>18.75</v>
      </c>
      <c r="G250">
        <v>23.44</v>
      </c>
      <c r="H250">
        <v>0.28999999999999998</v>
      </c>
      <c r="I250">
        <v>48</v>
      </c>
      <c r="J250">
        <v>227.53</v>
      </c>
      <c r="K250">
        <v>56.94</v>
      </c>
      <c r="L250">
        <v>3.75</v>
      </c>
      <c r="M250">
        <v>46</v>
      </c>
      <c r="N250">
        <v>51.84</v>
      </c>
      <c r="O250">
        <v>28296.58</v>
      </c>
      <c r="P250">
        <v>243.5</v>
      </c>
      <c r="Q250">
        <v>2924.55</v>
      </c>
      <c r="R250">
        <v>109.08</v>
      </c>
      <c r="S250">
        <v>60.56</v>
      </c>
      <c r="T250">
        <v>24305.11</v>
      </c>
      <c r="U250">
        <v>0.56000000000000005</v>
      </c>
      <c r="V250">
        <v>0.92</v>
      </c>
      <c r="W250">
        <v>0.24</v>
      </c>
      <c r="X250">
        <v>1.47</v>
      </c>
      <c r="Y250">
        <v>1</v>
      </c>
      <c r="Z250">
        <v>10</v>
      </c>
    </row>
    <row r="251" spans="1:26" x14ac:dyDescent="0.3">
      <c r="A251">
        <v>12</v>
      </c>
      <c r="B251">
        <v>115</v>
      </c>
      <c r="C251" t="s">
        <v>26</v>
      </c>
      <c r="D251">
        <v>4.3197000000000001</v>
      </c>
      <c r="E251">
        <v>23.15</v>
      </c>
      <c r="F251">
        <v>18.559999999999999</v>
      </c>
      <c r="G251">
        <v>25.31</v>
      </c>
      <c r="H251">
        <v>0.31</v>
      </c>
      <c r="I251">
        <v>44</v>
      </c>
      <c r="J251">
        <v>227.95</v>
      </c>
      <c r="K251">
        <v>56.94</v>
      </c>
      <c r="L251">
        <v>4</v>
      </c>
      <c r="M251">
        <v>42</v>
      </c>
      <c r="N251">
        <v>52.01</v>
      </c>
      <c r="O251">
        <v>28348.560000000001</v>
      </c>
      <c r="P251">
        <v>237.59</v>
      </c>
      <c r="Q251">
        <v>2924.48</v>
      </c>
      <c r="R251">
        <v>102.6</v>
      </c>
      <c r="S251">
        <v>60.56</v>
      </c>
      <c r="T251">
        <v>21085.96</v>
      </c>
      <c r="U251">
        <v>0.59</v>
      </c>
      <c r="V251">
        <v>0.93</v>
      </c>
      <c r="W251">
        <v>0.23</v>
      </c>
      <c r="X251">
        <v>1.28</v>
      </c>
      <c r="Y251">
        <v>1</v>
      </c>
      <c r="Z251">
        <v>10</v>
      </c>
    </row>
    <row r="252" spans="1:26" x14ac:dyDescent="0.3">
      <c r="A252">
        <v>13</v>
      </c>
      <c r="B252">
        <v>115</v>
      </c>
      <c r="C252" t="s">
        <v>26</v>
      </c>
      <c r="D252">
        <v>4.3830999999999998</v>
      </c>
      <c r="E252">
        <v>22.82</v>
      </c>
      <c r="F252">
        <v>18.399999999999999</v>
      </c>
      <c r="G252">
        <v>27.6</v>
      </c>
      <c r="H252">
        <v>0.33</v>
      </c>
      <c r="I252">
        <v>40</v>
      </c>
      <c r="J252">
        <v>228.38</v>
      </c>
      <c r="K252">
        <v>56.94</v>
      </c>
      <c r="L252">
        <v>4.25</v>
      </c>
      <c r="M252">
        <v>38</v>
      </c>
      <c r="N252">
        <v>52.18</v>
      </c>
      <c r="O252">
        <v>28400.61</v>
      </c>
      <c r="P252">
        <v>231.32</v>
      </c>
      <c r="Q252">
        <v>2924.49</v>
      </c>
      <c r="R252">
        <v>97.27</v>
      </c>
      <c r="S252">
        <v>60.56</v>
      </c>
      <c r="T252">
        <v>18439.89</v>
      </c>
      <c r="U252">
        <v>0.62</v>
      </c>
      <c r="V252">
        <v>0.94</v>
      </c>
      <c r="W252">
        <v>0.23</v>
      </c>
      <c r="X252">
        <v>1.1200000000000001</v>
      </c>
      <c r="Y252">
        <v>1</v>
      </c>
      <c r="Z252">
        <v>10</v>
      </c>
    </row>
    <row r="253" spans="1:26" x14ac:dyDescent="0.3">
      <c r="A253">
        <v>14</v>
      </c>
      <c r="B253">
        <v>115</v>
      </c>
      <c r="C253" t="s">
        <v>26</v>
      </c>
      <c r="D253">
        <v>4.4095000000000004</v>
      </c>
      <c r="E253">
        <v>22.68</v>
      </c>
      <c r="F253">
        <v>18.350000000000001</v>
      </c>
      <c r="G253">
        <v>28.97</v>
      </c>
      <c r="H253">
        <v>0.35</v>
      </c>
      <c r="I253">
        <v>38</v>
      </c>
      <c r="J253">
        <v>228.8</v>
      </c>
      <c r="K253">
        <v>56.94</v>
      </c>
      <c r="L253">
        <v>4.5</v>
      </c>
      <c r="M253">
        <v>36</v>
      </c>
      <c r="N253">
        <v>52.36</v>
      </c>
      <c r="O253">
        <v>28452.71</v>
      </c>
      <c r="P253">
        <v>226.95</v>
      </c>
      <c r="Q253">
        <v>2924.44</v>
      </c>
      <c r="R253">
        <v>95.58</v>
      </c>
      <c r="S253">
        <v>60.56</v>
      </c>
      <c r="T253">
        <v>17603.72</v>
      </c>
      <c r="U253">
        <v>0.63</v>
      </c>
      <c r="V253">
        <v>0.94</v>
      </c>
      <c r="W253">
        <v>0.23</v>
      </c>
      <c r="X253">
        <v>1.07</v>
      </c>
      <c r="Y253">
        <v>1</v>
      </c>
      <c r="Z253">
        <v>10</v>
      </c>
    </row>
    <row r="254" spans="1:26" x14ac:dyDescent="0.3">
      <c r="A254">
        <v>15</v>
      </c>
      <c r="B254">
        <v>115</v>
      </c>
      <c r="C254" t="s">
        <v>26</v>
      </c>
      <c r="D254">
        <v>4.4566999999999997</v>
      </c>
      <c r="E254">
        <v>22.44</v>
      </c>
      <c r="F254">
        <v>18.239999999999998</v>
      </c>
      <c r="G254">
        <v>31.27</v>
      </c>
      <c r="H254">
        <v>0.37</v>
      </c>
      <c r="I254">
        <v>35</v>
      </c>
      <c r="J254">
        <v>229.22</v>
      </c>
      <c r="K254">
        <v>56.94</v>
      </c>
      <c r="L254">
        <v>4.75</v>
      </c>
      <c r="M254">
        <v>33</v>
      </c>
      <c r="N254">
        <v>52.53</v>
      </c>
      <c r="O254">
        <v>28504.87</v>
      </c>
      <c r="P254">
        <v>222.02</v>
      </c>
      <c r="Q254">
        <v>2924.6</v>
      </c>
      <c r="R254">
        <v>91.99</v>
      </c>
      <c r="S254">
        <v>60.56</v>
      </c>
      <c r="T254">
        <v>15826.68</v>
      </c>
      <c r="U254">
        <v>0.66</v>
      </c>
      <c r="V254">
        <v>0.94</v>
      </c>
      <c r="W254">
        <v>0.22</v>
      </c>
      <c r="X254">
        <v>0.96</v>
      </c>
      <c r="Y254">
        <v>1</v>
      </c>
      <c r="Z254">
        <v>10</v>
      </c>
    </row>
    <row r="255" spans="1:26" x14ac:dyDescent="0.3">
      <c r="A255">
        <v>16</v>
      </c>
      <c r="B255">
        <v>115</v>
      </c>
      <c r="C255" t="s">
        <v>26</v>
      </c>
      <c r="D255">
        <v>4.5002000000000004</v>
      </c>
      <c r="E255">
        <v>22.22</v>
      </c>
      <c r="F255">
        <v>18.16</v>
      </c>
      <c r="G255">
        <v>34.04</v>
      </c>
      <c r="H255">
        <v>0.39</v>
      </c>
      <c r="I255">
        <v>32</v>
      </c>
      <c r="J255">
        <v>229.65</v>
      </c>
      <c r="K255">
        <v>56.94</v>
      </c>
      <c r="L255">
        <v>5</v>
      </c>
      <c r="M255">
        <v>30</v>
      </c>
      <c r="N255">
        <v>52.7</v>
      </c>
      <c r="O255">
        <v>28557.1</v>
      </c>
      <c r="P255">
        <v>216.05</v>
      </c>
      <c r="Q255">
        <v>2924.59</v>
      </c>
      <c r="R255">
        <v>89.18</v>
      </c>
      <c r="S255">
        <v>60.56</v>
      </c>
      <c r="T255">
        <v>14433.46</v>
      </c>
      <c r="U255">
        <v>0.68</v>
      </c>
      <c r="V255">
        <v>0.95</v>
      </c>
      <c r="W255">
        <v>0.22</v>
      </c>
      <c r="X255">
        <v>0.88</v>
      </c>
      <c r="Y255">
        <v>1</v>
      </c>
      <c r="Z255">
        <v>10</v>
      </c>
    </row>
    <row r="256" spans="1:26" x14ac:dyDescent="0.3">
      <c r="A256">
        <v>17</v>
      </c>
      <c r="B256">
        <v>115</v>
      </c>
      <c r="C256" t="s">
        <v>26</v>
      </c>
      <c r="D256">
        <v>4.5346000000000002</v>
      </c>
      <c r="E256">
        <v>22.05</v>
      </c>
      <c r="F256">
        <v>18.07</v>
      </c>
      <c r="G256">
        <v>36.15</v>
      </c>
      <c r="H256">
        <v>0.41</v>
      </c>
      <c r="I256">
        <v>30</v>
      </c>
      <c r="J256">
        <v>230.07</v>
      </c>
      <c r="K256">
        <v>56.94</v>
      </c>
      <c r="L256">
        <v>5.25</v>
      </c>
      <c r="M256">
        <v>28</v>
      </c>
      <c r="N256">
        <v>52.88</v>
      </c>
      <c r="O256">
        <v>28609.38</v>
      </c>
      <c r="P256">
        <v>211.16</v>
      </c>
      <c r="Q256">
        <v>2924.45</v>
      </c>
      <c r="R256">
        <v>86.5</v>
      </c>
      <c r="S256">
        <v>60.56</v>
      </c>
      <c r="T256">
        <v>13105.66</v>
      </c>
      <c r="U256">
        <v>0.7</v>
      </c>
      <c r="V256">
        <v>0.95</v>
      </c>
      <c r="W256">
        <v>0.21</v>
      </c>
      <c r="X256">
        <v>0.8</v>
      </c>
      <c r="Y256">
        <v>1</v>
      </c>
      <c r="Z256">
        <v>10</v>
      </c>
    </row>
    <row r="257" spans="1:26" x14ac:dyDescent="0.3">
      <c r="A257">
        <v>18</v>
      </c>
      <c r="B257">
        <v>115</v>
      </c>
      <c r="C257" t="s">
        <v>26</v>
      </c>
      <c r="D257">
        <v>4.5637999999999996</v>
      </c>
      <c r="E257">
        <v>21.91</v>
      </c>
      <c r="F257">
        <v>18.02</v>
      </c>
      <c r="G257">
        <v>38.619999999999997</v>
      </c>
      <c r="H257">
        <v>0.42</v>
      </c>
      <c r="I257">
        <v>28</v>
      </c>
      <c r="J257">
        <v>230.49</v>
      </c>
      <c r="K257">
        <v>56.94</v>
      </c>
      <c r="L257">
        <v>5.5</v>
      </c>
      <c r="M257">
        <v>22</v>
      </c>
      <c r="N257">
        <v>53.05</v>
      </c>
      <c r="O257">
        <v>28661.73</v>
      </c>
      <c r="P257">
        <v>206.19</v>
      </c>
      <c r="Q257">
        <v>2924.4</v>
      </c>
      <c r="R257">
        <v>84.41</v>
      </c>
      <c r="S257">
        <v>60.56</v>
      </c>
      <c r="T257">
        <v>12069.16</v>
      </c>
      <c r="U257">
        <v>0.72</v>
      </c>
      <c r="V257">
        <v>0.95</v>
      </c>
      <c r="W257">
        <v>0.22</v>
      </c>
      <c r="X257">
        <v>0.74</v>
      </c>
      <c r="Y257">
        <v>1</v>
      </c>
      <c r="Z257">
        <v>10</v>
      </c>
    </row>
    <row r="258" spans="1:26" x14ac:dyDescent="0.3">
      <c r="A258">
        <v>19</v>
      </c>
      <c r="B258">
        <v>115</v>
      </c>
      <c r="C258" t="s">
        <v>26</v>
      </c>
      <c r="D258">
        <v>4.5751999999999997</v>
      </c>
      <c r="E258">
        <v>21.86</v>
      </c>
      <c r="F258">
        <v>18.010000000000002</v>
      </c>
      <c r="G258">
        <v>40.020000000000003</v>
      </c>
      <c r="H258">
        <v>0.44</v>
      </c>
      <c r="I258">
        <v>27</v>
      </c>
      <c r="J258">
        <v>230.92</v>
      </c>
      <c r="K258">
        <v>56.94</v>
      </c>
      <c r="L258">
        <v>5.75</v>
      </c>
      <c r="M258">
        <v>10</v>
      </c>
      <c r="N258">
        <v>53.23</v>
      </c>
      <c r="O258">
        <v>28714.14</v>
      </c>
      <c r="P258">
        <v>203.72</v>
      </c>
      <c r="Q258">
        <v>2924.52</v>
      </c>
      <c r="R258">
        <v>83.66</v>
      </c>
      <c r="S258">
        <v>60.56</v>
      </c>
      <c r="T258">
        <v>11700.24</v>
      </c>
      <c r="U258">
        <v>0.72</v>
      </c>
      <c r="V258">
        <v>0.96</v>
      </c>
      <c r="W258">
        <v>0.23</v>
      </c>
      <c r="X258">
        <v>0.73</v>
      </c>
      <c r="Y258">
        <v>1</v>
      </c>
      <c r="Z258">
        <v>10</v>
      </c>
    </row>
    <row r="259" spans="1:26" x14ac:dyDescent="0.3">
      <c r="A259">
        <v>20</v>
      </c>
      <c r="B259">
        <v>115</v>
      </c>
      <c r="C259" t="s">
        <v>26</v>
      </c>
      <c r="D259">
        <v>4.5659999999999998</v>
      </c>
      <c r="E259">
        <v>21.9</v>
      </c>
      <c r="F259">
        <v>18.059999999999999</v>
      </c>
      <c r="G259">
        <v>40.119999999999997</v>
      </c>
      <c r="H259">
        <v>0.46</v>
      </c>
      <c r="I259">
        <v>27</v>
      </c>
      <c r="J259">
        <v>231.34</v>
      </c>
      <c r="K259">
        <v>56.94</v>
      </c>
      <c r="L259">
        <v>6</v>
      </c>
      <c r="M259">
        <v>1</v>
      </c>
      <c r="N259">
        <v>53.4</v>
      </c>
      <c r="O259">
        <v>28766.61</v>
      </c>
      <c r="P259">
        <v>204.22</v>
      </c>
      <c r="Q259">
        <v>2924.36</v>
      </c>
      <c r="R259">
        <v>84.82</v>
      </c>
      <c r="S259">
        <v>60.56</v>
      </c>
      <c r="T259">
        <v>12279.9</v>
      </c>
      <c r="U259">
        <v>0.71</v>
      </c>
      <c r="V259">
        <v>0.95</v>
      </c>
      <c r="W259">
        <v>0.24</v>
      </c>
      <c r="X259">
        <v>0.78</v>
      </c>
      <c r="Y259">
        <v>1</v>
      </c>
      <c r="Z259">
        <v>10</v>
      </c>
    </row>
    <row r="260" spans="1:26" x14ac:dyDescent="0.3">
      <c r="A260">
        <v>21</v>
      </c>
      <c r="B260">
        <v>115</v>
      </c>
      <c r="C260" t="s">
        <v>26</v>
      </c>
      <c r="D260">
        <v>4.5655999999999999</v>
      </c>
      <c r="E260">
        <v>21.9</v>
      </c>
      <c r="F260">
        <v>18.059999999999999</v>
      </c>
      <c r="G260">
        <v>40.130000000000003</v>
      </c>
      <c r="H260">
        <v>0.48</v>
      </c>
      <c r="I260">
        <v>27</v>
      </c>
      <c r="J260">
        <v>231.77</v>
      </c>
      <c r="K260">
        <v>56.94</v>
      </c>
      <c r="L260">
        <v>6.25</v>
      </c>
      <c r="M260">
        <v>1</v>
      </c>
      <c r="N260">
        <v>53.58</v>
      </c>
      <c r="O260">
        <v>28819.14</v>
      </c>
      <c r="P260">
        <v>204.64</v>
      </c>
      <c r="Q260">
        <v>2924.4</v>
      </c>
      <c r="R260">
        <v>84.68</v>
      </c>
      <c r="S260">
        <v>60.56</v>
      </c>
      <c r="T260">
        <v>12210.07</v>
      </c>
      <c r="U260">
        <v>0.72</v>
      </c>
      <c r="V260">
        <v>0.95</v>
      </c>
      <c r="W260">
        <v>0.25</v>
      </c>
      <c r="X260">
        <v>0.78</v>
      </c>
      <c r="Y260">
        <v>1</v>
      </c>
      <c r="Z260">
        <v>10</v>
      </c>
    </row>
    <row r="261" spans="1:26" x14ac:dyDescent="0.3">
      <c r="A261">
        <v>22</v>
      </c>
      <c r="B261">
        <v>115</v>
      </c>
      <c r="C261" t="s">
        <v>26</v>
      </c>
      <c r="D261">
        <v>4.5659999999999998</v>
      </c>
      <c r="E261">
        <v>21.9</v>
      </c>
      <c r="F261">
        <v>18.05</v>
      </c>
      <c r="G261">
        <v>40.119999999999997</v>
      </c>
      <c r="H261">
        <v>0.5</v>
      </c>
      <c r="I261">
        <v>27</v>
      </c>
      <c r="J261">
        <v>232.2</v>
      </c>
      <c r="K261">
        <v>56.94</v>
      </c>
      <c r="L261">
        <v>6.5</v>
      </c>
      <c r="M261">
        <v>0</v>
      </c>
      <c r="N261">
        <v>53.75</v>
      </c>
      <c r="O261">
        <v>28871.74</v>
      </c>
      <c r="P261">
        <v>205.08</v>
      </c>
      <c r="Q261">
        <v>2924.56</v>
      </c>
      <c r="R261">
        <v>84.58</v>
      </c>
      <c r="S261">
        <v>60.56</v>
      </c>
      <c r="T261">
        <v>12158.14</v>
      </c>
      <c r="U261">
        <v>0.72</v>
      </c>
      <c r="V261">
        <v>0.95</v>
      </c>
      <c r="W261">
        <v>0.25</v>
      </c>
      <c r="X261">
        <v>0.78</v>
      </c>
      <c r="Y261">
        <v>1</v>
      </c>
      <c r="Z261">
        <v>10</v>
      </c>
    </row>
    <row r="262" spans="1:26" x14ac:dyDescent="0.3">
      <c r="A262">
        <v>0</v>
      </c>
      <c r="B262">
        <v>35</v>
      </c>
      <c r="C262" t="s">
        <v>26</v>
      </c>
      <c r="D262">
        <v>4.2816999999999998</v>
      </c>
      <c r="E262">
        <v>23.36</v>
      </c>
      <c r="F262">
        <v>19.899999999999999</v>
      </c>
      <c r="G262">
        <v>13.12</v>
      </c>
      <c r="H262">
        <v>0.22</v>
      </c>
      <c r="I262">
        <v>91</v>
      </c>
      <c r="J262">
        <v>80.84</v>
      </c>
      <c r="K262">
        <v>35.1</v>
      </c>
      <c r="L262">
        <v>1</v>
      </c>
      <c r="M262">
        <v>57</v>
      </c>
      <c r="N262">
        <v>9.74</v>
      </c>
      <c r="O262">
        <v>10204.209999999999</v>
      </c>
      <c r="P262">
        <v>123.52</v>
      </c>
      <c r="Q262">
        <v>2924.63</v>
      </c>
      <c r="R262">
        <v>144.46</v>
      </c>
      <c r="S262">
        <v>60.56</v>
      </c>
      <c r="T262">
        <v>41781.07</v>
      </c>
      <c r="U262">
        <v>0.42</v>
      </c>
      <c r="V262">
        <v>0.86</v>
      </c>
      <c r="W262">
        <v>0.35</v>
      </c>
      <c r="X262">
        <v>2.62</v>
      </c>
      <c r="Y262">
        <v>1</v>
      </c>
      <c r="Z262">
        <v>10</v>
      </c>
    </row>
    <row r="263" spans="1:26" x14ac:dyDescent="0.3">
      <c r="A263">
        <v>1</v>
      </c>
      <c r="B263">
        <v>35</v>
      </c>
      <c r="C263" t="s">
        <v>26</v>
      </c>
      <c r="D263">
        <v>4.3197999999999999</v>
      </c>
      <c r="E263">
        <v>23.15</v>
      </c>
      <c r="F263">
        <v>19.79</v>
      </c>
      <c r="G263">
        <v>13.97</v>
      </c>
      <c r="H263">
        <v>0.27</v>
      </c>
      <c r="I263">
        <v>85</v>
      </c>
      <c r="J263">
        <v>81.14</v>
      </c>
      <c r="K263">
        <v>35.1</v>
      </c>
      <c r="L263">
        <v>1.25</v>
      </c>
      <c r="M263">
        <v>0</v>
      </c>
      <c r="N263">
        <v>9.7899999999999991</v>
      </c>
      <c r="O263">
        <v>10241.25</v>
      </c>
      <c r="P263">
        <v>120.91</v>
      </c>
      <c r="Q263">
        <v>2924.63</v>
      </c>
      <c r="R263">
        <v>138.77000000000001</v>
      </c>
      <c r="S263">
        <v>60.56</v>
      </c>
      <c r="T263">
        <v>38963.019999999997</v>
      </c>
      <c r="U263">
        <v>0.44</v>
      </c>
      <c r="V263">
        <v>0.87</v>
      </c>
      <c r="W263">
        <v>0.42</v>
      </c>
      <c r="X263">
        <v>2.52</v>
      </c>
      <c r="Y263">
        <v>1</v>
      </c>
      <c r="Z263">
        <v>10</v>
      </c>
    </row>
    <row r="264" spans="1:26" x14ac:dyDescent="0.3">
      <c r="A264">
        <v>0</v>
      </c>
      <c r="B264">
        <v>50</v>
      </c>
      <c r="C264" t="s">
        <v>26</v>
      </c>
      <c r="D264">
        <v>3.8683999999999998</v>
      </c>
      <c r="E264">
        <v>25.85</v>
      </c>
      <c r="F264">
        <v>20.97</v>
      </c>
      <c r="G264">
        <v>9.83</v>
      </c>
      <c r="H264">
        <v>0.16</v>
      </c>
      <c r="I264">
        <v>128</v>
      </c>
      <c r="J264">
        <v>107.41</v>
      </c>
      <c r="K264">
        <v>41.65</v>
      </c>
      <c r="L264">
        <v>1</v>
      </c>
      <c r="M264">
        <v>126</v>
      </c>
      <c r="N264">
        <v>14.77</v>
      </c>
      <c r="O264">
        <v>13481.73</v>
      </c>
      <c r="P264">
        <v>176.52</v>
      </c>
      <c r="Q264">
        <v>2925.25</v>
      </c>
      <c r="R264">
        <v>180.94</v>
      </c>
      <c r="S264">
        <v>60.56</v>
      </c>
      <c r="T264">
        <v>59834.69</v>
      </c>
      <c r="U264">
        <v>0.33</v>
      </c>
      <c r="V264">
        <v>0.82</v>
      </c>
      <c r="W264">
        <v>0.37</v>
      </c>
      <c r="X264">
        <v>3.69</v>
      </c>
      <c r="Y264">
        <v>1</v>
      </c>
      <c r="Z264">
        <v>10</v>
      </c>
    </row>
    <row r="265" spans="1:26" x14ac:dyDescent="0.3">
      <c r="A265">
        <v>1</v>
      </c>
      <c r="B265">
        <v>50</v>
      </c>
      <c r="C265" t="s">
        <v>26</v>
      </c>
      <c r="D265">
        <v>4.1615000000000002</v>
      </c>
      <c r="E265">
        <v>24.03</v>
      </c>
      <c r="F265">
        <v>19.93</v>
      </c>
      <c r="G265">
        <v>12.86</v>
      </c>
      <c r="H265">
        <v>0.2</v>
      </c>
      <c r="I265">
        <v>93</v>
      </c>
      <c r="J265">
        <v>107.73</v>
      </c>
      <c r="K265">
        <v>41.65</v>
      </c>
      <c r="L265">
        <v>1.25</v>
      </c>
      <c r="M265">
        <v>91</v>
      </c>
      <c r="N265">
        <v>14.83</v>
      </c>
      <c r="O265">
        <v>13520.81</v>
      </c>
      <c r="P265">
        <v>159.5</v>
      </c>
      <c r="Q265">
        <v>2924.9</v>
      </c>
      <c r="R265">
        <v>146.9</v>
      </c>
      <c r="S265">
        <v>60.56</v>
      </c>
      <c r="T265">
        <v>42991.68</v>
      </c>
      <c r="U265">
        <v>0.41</v>
      </c>
      <c r="V265">
        <v>0.86</v>
      </c>
      <c r="W265">
        <v>0.31</v>
      </c>
      <c r="X265">
        <v>2.65</v>
      </c>
      <c r="Y265">
        <v>1</v>
      </c>
      <c r="Z265">
        <v>10</v>
      </c>
    </row>
    <row r="266" spans="1:26" x14ac:dyDescent="0.3">
      <c r="A266">
        <v>2</v>
      </c>
      <c r="B266">
        <v>50</v>
      </c>
      <c r="C266" t="s">
        <v>26</v>
      </c>
      <c r="D266">
        <v>4.3742000000000001</v>
      </c>
      <c r="E266">
        <v>22.86</v>
      </c>
      <c r="F266">
        <v>19.25</v>
      </c>
      <c r="G266">
        <v>16.27</v>
      </c>
      <c r="H266">
        <v>0.24</v>
      </c>
      <c r="I266">
        <v>71</v>
      </c>
      <c r="J266">
        <v>108.05</v>
      </c>
      <c r="K266">
        <v>41.65</v>
      </c>
      <c r="L266">
        <v>1.5</v>
      </c>
      <c r="M266">
        <v>66</v>
      </c>
      <c r="N266">
        <v>14.9</v>
      </c>
      <c r="O266">
        <v>13559.91</v>
      </c>
      <c r="P266">
        <v>145.26</v>
      </c>
      <c r="Q266">
        <v>2924.61</v>
      </c>
      <c r="R266">
        <v>124.53</v>
      </c>
      <c r="S266">
        <v>60.56</v>
      </c>
      <c r="T266">
        <v>31913.13</v>
      </c>
      <c r="U266">
        <v>0.49</v>
      </c>
      <c r="V266">
        <v>0.89</v>
      </c>
      <c r="W266">
        <v>0.28000000000000003</v>
      </c>
      <c r="X266">
        <v>1.97</v>
      </c>
      <c r="Y266">
        <v>1</v>
      </c>
      <c r="Z266">
        <v>10</v>
      </c>
    </row>
    <row r="267" spans="1:26" x14ac:dyDescent="0.3">
      <c r="A267">
        <v>3</v>
      </c>
      <c r="B267">
        <v>50</v>
      </c>
      <c r="C267" t="s">
        <v>26</v>
      </c>
      <c r="D267">
        <v>4.4545000000000003</v>
      </c>
      <c r="E267">
        <v>22.45</v>
      </c>
      <c r="F267">
        <v>19.059999999999999</v>
      </c>
      <c r="G267">
        <v>18.75</v>
      </c>
      <c r="H267">
        <v>0.28000000000000003</v>
      </c>
      <c r="I267">
        <v>61</v>
      </c>
      <c r="J267">
        <v>108.37</v>
      </c>
      <c r="K267">
        <v>41.65</v>
      </c>
      <c r="L267">
        <v>1.75</v>
      </c>
      <c r="M267">
        <v>12</v>
      </c>
      <c r="N267">
        <v>14.97</v>
      </c>
      <c r="O267">
        <v>13599.17</v>
      </c>
      <c r="P267">
        <v>137.76</v>
      </c>
      <c r="Q267">
        <v>2924.65</v>
      </c>
      <c r="R267">
        <v>116.58</v>
      </c>
      <c r="S267">
        <v>60.56</v>
      </c>
      <c r="T267">
        <v>27991.1</v>
      </c>
      <c r="U267">
        <v>0.52</v>
      </c>
      <c r="V267">
        <v>0.9</v>
      </c>
      <c r="W267">
        <v>0.33</v>
      </c>
      <c r="X267">
        <v>1.78</v>
      </c>
      <c r="Y267">
        <v>1</v>
      </c>
      <c r="Z267">
        <v>10</v>
      </c>
    </row>
    <row r="268" spans="1:26" x14ac:dyDescent="0.3">
      <c r="A268">
        <v>4</v>
      </c>
      <c r="B268">
        <v>50</v>
      </c>
      <c r="C268" t="s">
        <v>26</v>
      </c>
      <c r="D268">
        <v>4.4574999999999996</v>
      </c>
      <c r="E268">
        <v>22.43</v>
      </c>
      <c r="F268">
        <v>19.059999999999999</v>
      </c>
      <c r="G268">
        <v>19.059999999999999</v>
      </c>
      <c r="H268">
        <v>0.32</v>
      </c>
      <c r="I268">
        <v>60</v>
      </c>
      <c r="J268">
        <v>108.68</v>
      </c>
      <c r="K268">
        <v>41.65</v>
      </c>
      <c r="L268">
        <v>2</v>
      </c>
      <c r="M268">
        <v>0</v>
      </c>
      <c r="N268">
        <v>15.03</v>
      </c>
      <c r="O268">
        <v>13638.32</v>
      </c>
      <c r="P268">
        <v>138.02000000000001</v>
      </c>
      <c r="Q268">
        <v>2924.84</v>
      </c>
      <c r="R268">
        <v>116.4</v>
      </c>
      <c r="S268">
        <v>60.56</v>
      </c>
      <c r="T268">
        <v>27906.63</v>
      </c>
      <c r="U268">
        <v>0.52</v>
      </c>
      <c r="V268">
        <v>0.9</v>
      </c>
      <c r="W268">
        <v>0.34</v>
      </c>
      <c r="X268">
        <v>1.79</v>
      </c>
      <c r="Y268">
        <v>1</v>
      </c>
      <c r="Z268">
        <v>10</v>
      </c>
    </row>
    <row r="269" spans="1:26" x14ac:dyDescent="0.3">
      <c r="A269">
        <v>0</v>
      </c>
      <c r="B269">
        <v>25</v>
      </c>
      <c r="C269" t="s">
        <v>26</v>
      </c>
      <c r="D269">
        <v>4.1303999999999998</v>
      </c>
      <c r="E269">
        <v>24.21</v>
      </c>
      <c r="F269">
        <v>20.78</v>
      </c>
      <c r="G269">
        <v>10.56</v>
      </c>
      <c r="H269">
        <v>0.28000000000000003</v>
      </c>
      <c r="I269">
        <v>118</v>
      </c>
      <c r="J269">
        <v>61.76</v>
      </c>
      <c r="K269">
        <v>28.92</v>
      </c>
      <c r="L269">
        <v>1</v>
      </c>
      <c r="M269">
        <v>0</v>
      </c>
      <c r="N269">
        <v>6.84</v>
      </c>
      <c r="O269">
        <v>7851.41</v>
      </c>
      <c r="P269">
        <v>108.12</v>
      </c>
      <c r="Q269">
        <v>2925.04</v>
      </c>
      <c r="R269">
        <v>169.56</v>
      </c>
      <c r="S269">
        <v>60.56</v>
      </c>
      <c r="T269">
        <v>54193.08</v>
      </c>
      <c r="U269">
        <v>0.36</v>
      </c>
      <c r="V269">
        <v>0.83</v>
      </c>
      <c r="W269">
        <v>0.51</v>
      </c>
      <c r="X269">
        <v>3.5</v>
      </c>
      <c r="Y269">
        <v>1</v>
      </c>
      <c r="Z269">
        <v>10</v>
      </c>
    </row>
    <row r="270" spans="1:26" x14ac:dyDescent="0.3">
      <c r="A270">
        <v>0</v>
      </c>
      <c r="B270">
        <v>85</v>
      </c>
      <c r="C270" t="s">
        <v>26</v>
      </c>
      <c r="D270">
        <v>3.0571999999999999</v>
      </c>
      <c r="E270">
        <v>32.71</v>
      </c>
      <c r="F270">
        <v>23.36</v>
      </c>
      <c r="G270">
        <v>6.8</v>
      </c>
      <c r="H270">
        <v>0.11</v>
      </c>
      <c r="I270">
        <v>206</v>
      </c>
      <c r="J270">
        <v>167.88</v>
      </c>
      <c r="K270">
        <v>51.39</v>
      </c>
      <c r="L270">
        <v>1</v>
      </c>
      <c r="M270">
        <v>204</v>
      </c>
      <c r="N270">
        <v>30.49</v>
      </c>
      <c r="O270">
        <v>20939.59</v>
      </c>
      <c r="P270">
        <v>283.14999999999998</v>
      </c>
      <c r="Q270">
        <v>2925.39</v>
      </c>
      <c r="R270">
        <v>259.16000000000003</v>
      </c>
      <c r="S270">
        <v>60.56</v>
      </c>
      <c r="T270">
        <v>98555.16</v>
      </c>
      <c r="U270">
        <v>0.23</v>
      </c>
      <c r="V270">
        <v>0.74</v>
      </c>
      <c r="W270">
        <v>0.5</v>
      </c>
      <c r="X270">
        <v>6.07</v>
      </c>
      <c r="Y270">
        <v>1</v>
      </c>
      <c r="Z270">
        <v>10</v>
      </c>
    </row>
    <row r="271" spans="1:26" x14ac:dyDescent="0.3">
      <c r="A271">
        <v>1</v>
      </c>
      <c r="B271">
        <v>85</v>
      </c>
      <c r="C271" t="s">
        <v>26</v>
      </c>
      <c r="D271">
        <v>3.4371999999999998</v>
      </c>
      <c r="E271">
        <v>29.09</v>
      </c>
      <c r="F271">
        <v>21.64</v>
      </c>
      <c r="G271">
        <v>8.65</v>
      </c>
      <c r="H271">
        <v>0.13</v>
      </c>
      <c r="I271">
        <v>150</v>
      </c>
      <c r="J271">
        <v>168.25</v>
      </c>
      <c r="K271">
        <v>51.39</v>
      </c>
      <c r="L271">
        <v>1.25</v>
      </c>
      <c r="M271">
        <v>148</v>
      </c>
      <c r="N271">
        <v>30.6</v>
      </c>
      <c r="O271">
        <v>20984.25</v>
      </c>
      <c r="P271">
        <v>257.51</v>
      </c>
      <c r="Q271">
        <v>2925.59</v>
      </c>
      <c r="R271">
        <v>202.97</v>
      </c>
      <c r="S271">
        <v>60.56</v>
      </c>
      <c r="T271">
        <v>70740.45</v>
      </c>
      <c r="U271">
        <v>0.3</v>
      </c>
      <c r="V271">
        <v>0.8</v>
      </c>
      <c r="W271">
        <v>0.4</v>
      </c>
      <c r="X271">
        <v>4.3499999999999996</v>
      </c>
      <c r="Y271">
        <v>1</v>
      </c>
      <c r="Z271">
        <v>10</v>
      </c>
    </row>
    <row r="272" spans="1:26" x14ac:dyDescent="0.3">
      <c r="A272">
        <v>2</v>
      </c>
      <c r="B272">
        <v>85</v>
      </c>
      <c r="C272" t="s">
        <v>26</v>
      </c>
      <c r="D272">
        <v>3.7071000000000001</v>
      </c>
      <c r="E272">
        <v>26.98</v>
      </c>
      <c r="F272">
        <v>20.64</v>
      </c>
      <c r="G272">
        <v>10.58</v>
      </c>
      <c r="H272">
        <v>0.16</v>
      </c>
      <c r="I272">
        <v>117</v>
      </c>
      <c r="J272">
        <v>168.61</v>
      </c>
      <c r="K272">
        <v>51.39</v>
      </c>
      <c r="L272">
        <v>1.5</v>
      </c>
      <c r="M272">
        <v>115</v>
      </c>
      <c r="N272">
        <v>30.71</v>
      </c>
      <c r="O272">
        <v>21028.94</v>
      </c>
      <c r="P272">
        <v>241.07</v>
      </c>
      <c r="Q272">
        <v>2925.33</v>
      </c>
      <c r="R272">
        <v>170.3</v>
      </c>
      <c r="S272">
        <v>60.56</v>
      </c>
      <c r="T272">
        <v>54568.19</v>
      </c>
      <c r="U272">
        <v>0.36</v>
      </c>
      <c r="V272">
        <v>0.83</v>
      </c>
      <c r="W272">
        <v>0.35</v>
      </c>
      <c r="X272">
        <v>3.36</v>
      </c>
      <c r="Y272">
        <v>1</v>
      </c>
      <c r="Z272">
        <v>10</v>
      </c>
    </row>
    <row r="273" spans="1:26" x14ac:dyDescent="0.3">
      <c r="A273">
        <v>3</v>
      </c>
      <c r="B273">
        <v>85</v>
      </c>
      <c r="C273" t="s">
        <v>26</v>
      </c>
      <c r="D273">
        <v>3.8929</v>
      </c>
      <c r="E273">
        <v>25.69</v>
      </c>
      <c r="F273">
        <v>20.059999999999999</v>
      </c>
      <c r="G273">
        <v>12.54</v>
      </c>
      <c r="H273">
        <v>0.18</v>
      </c>
      <c r="I273">
        <v>96</v>
      </c>
      <c r="J273">
        <v>168.97</v>
      </c>
      <c r="K273">
        <v>51.39</v>
      </c>
      <c r="L273">
        <v>1.75</v>
      </c>
      <c r="M273">
        <v>94</v>
      </c>
      <c r="N273">
        <v>30.83</v>
      </c>
      <c r="O273">
        <v>21073.68</v>
      </c>
      <c r="P273">
        <v>229.84</v>
      </c>
      <c r="Q273">
        <v>2924.44</v>
      </c>
      <c r="R273">
        <v>151.5</v>
      </c>
      <c r="S273">
        <v>60.56</v>
      </c>
      <c r="T273">
        <v>45275.13</v>
      </c>
      <c r="U273">
        <v>0.4</v>
      </c>
      <c r="V273">
        <v>0.86</v>
      </c>
      <c r="W273">
        <v>0.32</v>
      </c>
      <c r="X273">
        <v>2.78</v>
      </c>
      <c r="Y273">
        <v>1</v>
      </c>
      <c r="Z273">
        <v>10</v>
      </c>
    </row>
    <row r="274" spans="1:26" x14ac:dyDescent="0.3">
      <c r="A274">
        <v>4</v>
      </c>
      <c r="B274">
        <v>85</v>
      </c>
      <c r="C274" t="s">
        <v>26</v>
      </c>
      <c r="D274">
        <v>4.0641999999999996</v>
      </c>
      <c r="E274">
        <v>24.6</v>
      </c>
      <c r="F274">
        <v>19.52</v>
      </c>
      <c r="G274">
        <v>14.64</v>
      </c>
      <c r="H274">
        <v>0.21</v>
      </c>
      <c r="I274">
        <v>80</v>
      </c>
      <c r="J274">
        <v>169.33</v>
      </c>
      <c r="K274">
        <v>51.39</v>
      </c>
      <c r="L274">
        <v>2</v>
      </c>
      <c r="M274">
        <v>78</v>
      </c>
      <c r="N274">
        <v>30.94</v>
      </c>
      <c r="O274">
        <v>21118.46</v>
      </c>
      <c r="P274">
        <v>218.93</v>
      </c>
      <c r="Q274">
        <v>2924.8</v>
      </c>
      <c r="R274">
        <v>133.81</v>
      </c>
      <c r="S274">
        <v>60.56</v>
      </c>
      <c r="T274">
        <v>36509.699999999997</v>
      </c>
      <c r="U274">
        <v>0.45</v>
      </c>
      <c r="V274">
        <v>0.88</v>
      </c>
      <c r="W274">
        <v>0.28999999999999998</v>
      </c>
      <c r="X274">
        <v>2.2400000000000002</v>
      </c>
      <c r="Y274">
        <v>1</v>
      </c>
      <c r="Z274">
        <v>10</v>
      </c>
    </row>
    <row r="275" spans="1:26" x14ac:dyDescent="0.3">
      <c r="A275">
        <v>5</v>
      </c>
      <c r="B275">
        <v>85</v>
      </c>
      <c r="C275" t="s">
        <v>26</v>
      </c>
      <c r="D275">
        <v>4.1948999999999996</v>
      </c>
      <c r="E275">
        <v>23.84</v>
      </c>
      <c r="F275">
        <v>19.16</v>
      </c>
      <c r="G275">
        <v>16.91</v>
      </c>
      <c r="H275">
        <v>0.24</v>
      </c>
      <c r="I275">
        <v>68</v>
      </c>
      <c r="J275">
        <v>169.7</v>
      </c>
      <c r="K275">
        <v>51.39</v>
      </c>
      <c r="L275">
        <v>2.25</v>
      </c>
      <c r="M275">
        <v>66</v>
      </c>
      <c r="N275">
        <v>31.05</v>
      </c>
      <c r="O275">
        <v>21163.27</v>
      </c>
      <c r="P275">
        <v>210.19</v>
      </c>
      <c r="Q275">
        <v>2924.67</v>
      </c>
      <c r="R275">
        <v>121.87</v>
      </c>
      <c r="S275">
        <v>60.56</v>
      </c>
      <c r="T275">
        <v>30602.37</v>
      </c>
      <c r="U275">
        <v>0.5</v>
      </c>
      <c r="V275">
        <v>0.9</v>
      </c>
      <c r="W275">
        <v>0.27</v>
      </c>
      <c r="X275">
        <v>1.88</v>
      </c>
      <c r="Y275">
        <v>1</v>
      </c>
      <c r="Z275">
        <v>10</v>
      </c>
    </row>
    <row r="276" spans="1:26" x14ac:dyDescent="0.3">
      <c r="A276">
        <v>6</v>
      </c>
      <c r="B276">
        <v>85</v>
      </c>
      <c r="C276" t="s">
        <v>26</v>
      </c>
      <c r="D276">
        <v>4.3051000000000004</v>
      </c>
      <c r="E276">
        <v>23.23</v>
      </c>
      <c r="F276">
        <v>18.86</v>
      </c>
      <c r="G276">
        <v>19.18</v>
      </c>
      <c r="H276">
        <v>0.26</v>
      </c>
      <c r="I276">
        <v>59</v>
      </c>
      <c r="J276">
        <v>170.06</v>
      </c>
      <c r="K276">
        <v>51.39</v>
      </c>
      <c r="L276">
        <v>2.5</v>
      </c>
      <c r="M276">
        <v>57</v>
      </c>
      <c r="N276">
        <v>31.17</v>
      </c>
      <c r="O276">
        <v>21208.12</v>
      </c>
      <c r="P276">
        <v>201.68</v>
      </c>
      <c r="Q276">
        <v>2924.52</v>
      </c>
      <c r="R276">
        <v>111.77</v>
      </c>
      <c r="S276">
        <v>60.56</v>
      </c>
      <c r="T276">
        <v>25595.86</v>
      </c>
      <c r="U276">
        <v>0.54</v>
      </c>
      <c r="V276">
        <v>0.91</v>
      </c>
      <c r="W276">
        <v>0.26</v>
      </c>
      <c r="X276">
        <v>1.58</v>
      </c>
      <c r="Y276">
        <v>1</v>
      </c>
      <c r="Z276">
        <v>10</v>
      </c>
    </row>
    <row r="277" spans="1:26" x14ac:dyDescent="0.3">
      <c r="A277">
        <v>7</v>
      </c>
      <c r="B277">
        <v>85</v>
      </c>
      <c r="C277" t="s">
        <v>26</v>
      </c>
      <c r="D277">
        <v>4.3947000000000003</v>
      </c>
      <c r="E277">
        <v>22.75</v>
      </c>
      <c r="F277">
        <v>18.62</v>
      </c>
      <c r="G277">
        <v>21.48</v>
      </c>
      <c r="H277">
        <v>0.28999999999999998</v>
      </c>
      <c r="I277">
        <v>52</v>
      </c>
      <c r="J277">
        <v>170.42</v>
      </c>
      <c r="K277">
        <v>51.39</v>
      </c>
      <c r="L277">
        <v>2.75</v>
      </c>
      <c r="M277">
        <v>50</v>
      </c>
      <c r="N277">
        <v>31.28</v>
      </c>
      <c r="O277">
        <v>21253.01</v>
      </c>
      <c r="P277">
        <v>193.46</v>
      </c>
      <c r="Q277">
        <v>2924.66</v>
      </c>
      <c r="R277">
        <v>104.81</v>
      </c>
      <c r="S277">
        <v>60.56</v>
      </c>
      <c r="T277">
        <v>22148.85</v>
      </c>
      <c r="U277">
        <v>0.57999999999999996</v>
      </c>
      <c r="V277">
        <v>0.92</v>
      </c>
      <c r="W277">
        <v>0.22</v>
      </c>
      <c r="X277">
        <v>1.34</v>
      </c>
      <c r="Y277">
        <v>1</v>
      </c>
      <c r="Z277">
        <v>10</v>
      </c>
    </row>
    <row r="278" spans="1:26" x14ac:dyDescent="0.3">
      <c r="A278">
        <v>8</v>
      </c>
      <c r="B278">
        <v>85</v>
      </c>
      <c r="C278" t="s">
        <v>26</v>
      </c>
      <c r="D278">
        <v>4.4116</v>
      </c>
      <c r="E278">
        <v>22.67</v>
      </c>
      <c r="F278">
        <v>18.7</v>
      </c>
      <c r="G278">
        <v>23.88</v>
      </c>
      <c r="H278">
        <v>0.31</v>
      </c>
      <c r="I278">
        <v>47</v>
      </c>
      <c r="J278">
        <v>170.79</v>
      </c>
      <c r="K278">
        <v>51.39</v>
      </c>
      <c r="L278">
        <v>3</v>
      </c>
      <c r="M278">
        <v>45</v>
      </c>
      <c r="N278">
        <v>31.4</v>
      </c>
      <c r="O278">
        <v>21297.94</v>
      </c>
      <c r="P278">
        <v>190.31</v>
      </c>
      <c r="Q278">
        <v>2924.45</v>
      </c>
      <c r="R278">
        <v>107.54</v>
      </c>
      <c r="S278">
        <v>60.56</v>
      </c>
      <c r="T278">
        <v>23542.21</v>
      </c>
      <c r="U278">
        <v>0.56000000000000005</v>
      </c>
      <c r="V278">
        <v>0.92</v>
      </c>
      <c r="W278">
        <v>0.24</v>
      </c>
      <c r="X278">
        <v>1.42</v>
      </c>
      <c r="Y278">
        <v>1</v>
      </c>
      <c r="Z278">
        <v>10</v>
      </c>
    </row>
    <row r="279" spans="1:26" x14ac:dyDescent="0.3">
      <c r="A279">
        <v>9</v>
      </c>
      <c r="B279">
        <v>85</v>
      </c>
      <c r="C279" t="s">
        <v>26</v>
      </c>
      <c r="D279">
        <v>4.5037000000000003</v>
      </c>
      <c r="E279">
        <v>22.2</v>
      </c>
      <c r="F279">
        <v>18.440000000000001</v>
      </c>
      <c r="G279">
        <v>26.99</v>
      </c>
      <c r="H279">
        <v>0.34</v>
      </c>
      <c r="I279">
        <v>41</v>
      </c>
      <c r="J279">
        <v>171.15</v>
      </c>
      <c r="K279">
        <v>51.39</v>
      </c>
      <c r="L279">
        <v>3.25</v>
      </c>
      <c r="M279">
        <v>38</v>
      </c>
      <c r="N279">
        <v>31.51</v>
      </c>
      <c r="O279">
        <v>21342.91</v>
      </c>
      <c r="P279">
        <v>180.98</v>
      </c>
      <c r="Q279">
        <v>2924.4</v>
      </c>
      <c r="R279">
        <v>98.54</v>
      </c>
      <c r="S279">
        <v>60.56</v>
      </c>
      <c r="T279">
        <v>19071.18</v>
      </c>
      <c r="U279">
        <v>0.61</v>
      </c>
      <c r="V279">
        <v>0.93</v>
      </c>
      <c r="W279">
        <v>0.23</v>
      </c>
      <c r="X279">
        <v>1.17</v>
      </c>
      <c r="Y279">
        <v>1</v>
      </c>
      <c r="Z279">
        <v>10</v>
      </c>
    </row>
    <row r="280" spans="1:26" x14ac:dyDescent="0.3">
      <c r="A280">
        <v>10</v>
      </c>
      <c r="B280">
        <v>85</v>
      </c>
      <c r="C280" t="s">
        <v>26</v>
      </c>
      <c r="D280">
        <v>4.5552999999999999</v>
      </c>
      <c r="E280">
        <v>21.95</v>
      </c>
      <c r="F280">
        <v>18.329999999999998</v>
      </c>
      <c r="G280">
        <v>29.72</v>
      </c>
      <c r="H280">
        <v>0.36</v>
      </c>
      <c r="I280">
        <v>37</v>
      </c>
      <c r="J280">
        <v>171.52</v>
      </c>
      <c r="K280">
        <v>51.39</v>
      </c>
      <c r="L280">
        <v>3.5</v>
      </c>
      <c r="M280">
        <v>25</v>
      </c>
      <c r="N280">
        <v>31.63</v>
      </c>
      <c r="O280">
        <v>21387.919999999998</v>
      </c>
      <c r="P280">
        <v>174.37</v>
      </c>
      <c r="Q280">
        <v>2924.41</v>
      </c>
      <c r="R280">
        <v>94.43</v>
      </c>
      <c r="S280">
        <v>60.56</v>
      </c>
      <c r="T280">
        <v>17033.77</v>
      </c>
      <c r="U280">
        <v>0.64</v>
      </c>
      <c r="V280">
        <v>0.94</v>
      </c>
      <c r="W280">
        <v>0.24</v>
      </c>
      <c r="X280">
        <v>1.05</v>
      </c>
      <c r="Y280">
        <v>1</v>
      </c>
      <c r="Z280">
        <v>10</v>
      </c>
    </row>
    <row r="281" spans="1:26" x14ac:dyDescent="0.3">
      <c r="A281">
        <v>11</v>
      </c>
      <c r="B281">
        <v>85</v>
      </c>
      <c r="C281" t="s">
        <v>26</v>
      </c>
      <c r="D281">
        <v>4.5621999999999998</v>
      </c>
      <c r="E281">
        <v>21.92</v>
      </c>
      <c r="F281">
        <v>18.329999999999998</v>
      </c>
      <c r="G281">
        <v>30.54</v>
      </c>
      <c r="H281">
        <v>0.39</v>
      </c>
      <c r="I281">
        <v>36</v>
      </c>
      <c r="J281">
        <v>171.88</v>
      </c>
      <c r="K281">
        <v>51.39</v>
      </c>
      <c r="L281">
        <v>3.75</v>
      </c>
      <c r="M281">
        <v>6</v>
      </c>
      <c r="N281">
        <v>31.74</v>
      </c>
      <c r="O281">
        <v>21432.959999999999</v>
      </c>
      <c r="P281">
        <v>173.36</v>
      </c>
      <c r="Q281">
        <v>2924.77</v>
      </c>
      <c r="R281">
        <v>93.57</v>
      </c>
      <c r="S281">
        <v>60.56</v>
      </c>
      <c r="T281">
        <v>16610.3</v>
      </c>
      <c r="U281">
        <v>0.65</v>
      </c>
      <c r="V281">
        <v>0.94</v>
      </c>
      <c r="W281">
        <v>0.26</v>
      </c>
      <c r="X281">
        <v>1.05</v>
      </c>
      <c r="Y281">
        <v>1</v>
      </c>
      <c r="Z281">
        <v>10</v>
      </c>
    </row>
    <row r="282" spans="1:26" x14ac:dyDescent="0.3">
      <c r="A282">
        <v>12</v>
      </c>
      <c r="B282">
        <v>85</v>
      </c>
      <c r="C282" t="s">
        <v>26</v>
      </c>
      <c r="D282">
        <v>4.5575999999999999</v>
      </c>
      <c r="E282">
        <v>21.94</v>
      </c>
      <c r="F282">
        <v>18.350000000000001</v>
      </c>
      <c r="G282">
        <v>30.58</v>
      </c>
      <c r="H282">
        <v>0.41</v>
      </c>
      <c r="I282">
        <v>36</v>
      </c>
      <c r="J282">
        <v>172.25</v>
      </c>
      <c r="K282">
        <v>51.39</v>
      </c>
      <c r="L282">
        <v>4</v>
      </c>
      <c r="M282">
        <v>0</v>
      </c>
      <c r="N282">
        <v>31.86</v>
      </c>
      <c r="O282">
        <v>21478.05</v>
      </c>
      <c r="P282">
        <v>173.28</v>
      </c>
      <c r="Q282">
        <v>2924.65</v>
      </c>
      <c r="R282">
        <v>94.14</v>
      </c>
      <c r="S282">
        <v>60.56</v>
      </c>
      <c r="T282">
        <v>16892.86</v>
      </c>
      <c r="U282">
        <v>0.64</v>
      </c>
      <c r="V282">
        <v>0.94</v>
      </c>
      <c r="W282">
        <v>0.27</v>
      </c>
      <c r="X282">
        <v>1.07</v>
      </c>
      <c r="Y282">
        <v>1</v>
      </c>
      <c r="Z282">
        <v>10</v>
      </c>
    </row>
    <row r="283" spans="1:26" x14ac:dyDescent="0.3">
      <c r="A283">
        <v>0</v>
      </c>
      <c r="B283">
        <v>20</v>
      </c>
      <c r="C283" t="s">
        <v>26</v>
      </c>
      <c r="D283">
        <v>3.9567999999999999</v>
      </c>
      <c r="E283">
        <v>25.27</v>
      </c>
      <c r="F283">
        <v>21.72</v>
      </c>
      <c r="G283">
        <v>8.8000000000000007</v>
      </c>
      <c r="H283">
        <v>0.34</v>
      </c>
      <c r="I283">
        <v>148</v>
      </c>
      <c r="J283">
        <v>51.33</v>
      </c>
      <c r="K283">
        <v>24.83</v>
      </c>
      <c r="L283">
        <v>1</v>
      </c>
      <c r="M283">
        <v>0</v>
      </c>
      <c r="N283">
        <v>5.51</v>
      </c>
      <c r="O283">
        <v>6564.78</v>
      </c>
      <c r="P283">
        <v>100.76</v>
      </c>
      <c r="Q283">
        <v>2925.26</v>
      </c>
      <c r="R283">
        <v>199.27</v>
      </c>
      <c r="S283">
        <v>60.56</v>
      </c>
      <c r="T283">
        <v>68900.509999999995</v>
      </c>
      <c r="U283">
        <v>0.3</v>
      </c>
      <c r="V283">
        <v>0.79</v>
      </c>
      <c r="W283">
        <v>0.59</v>
      </c>
      <c r="X283">
        <v>4.4400000000000004</v>
      </c>
      <c r="Y283">
        <v>1</v>
      </c>
      <c r="Z283">
        <v>10</v>
      </c>
    </row>
    <row r="284" spans="1:26" x14ac:dyDescent="0.3">
      <c r="A284">
        <v>0</v>
      </c>
      <c r="B284">
        <v>120</v>
      </c>
      <c r="C284" t="s">
        <v>26</v>
      </c>
      <c r="D284">
        <v>2.3946000000000001</v>
      </c>
      <c r="E284">
        <v>41.76</v>
      </c>
      <c r="F284">
        <v>25.93</v>
      </c>
      <c r="G284">
        <v>5.4</v>
      </c>
      <c r="H284">
        <v>0.08</v>
      </c>
      <c r="I284">
        <v>288</v>
      </c>
      <c r="J284">
        <v>232.68</v>
      </c>
      <c r="K284">
        <v>57.72</v>
      </c>
      <c r="L284">
        <v>1</v>
      </c>
      <c r="M284">
        <v>286</v>
      </c>
      <c r="N284">
        <v>53.95</v>
      </c>
      <c r="O284">
        <v>28931.02</v>
      </c>
      <c r="P284">
        <v>395.74</v>
      </c>
      <c r="Q284">
        <v>2925.85</v>
      </c>
      <c r="R284">
        <v>343.71</v>
      </c>
      <c r="S284">
        <v>60.56</v>
      </c>
      <c r="T284">
        <v>140419.14000000001</v>
      </c>
      <c r="U284">
        <v>0.18</v>
      </c>
      <c r="V284">
        <v>0.66</v>
      </c>
      <c r="W284">
        <v>0.63</v>
      </c>
      <c r="X284">
        <v>8.65</v>
      </c>
      <c r="Y284">
        <v>1</v>
      </c>
      <c r="Z284">
        <v>10</v>
      </c>
    </row>
    <row r="285" spans="1:26" x14ac:dyDescent="0.3">
      <c r="A285">
        <v>1</v>
      </c>
      <c r="B285">
        <v>120</v>
      </c>
      <c r="C285" t="s">
        <v>26</v>
      </c>
      <c r="D285">
        <v>2.8269000000000002</v>
      </c>
      <c r="E285">
        <v>35.369999999999997</v>
      </c>
      <c r="F285">
        <v>23.33</v>
      </c>
      <c r="G285">
        <v>6.83</v>
      </c>
      <c r="H285">
        <v>0.1</v>
      </c>
      <c r="I285">
        <v>205</v>
      </c>
      <c r="J285">
        <v>233.1</v>
      </c>
      <c r="K285">
        <v>57.72</v>
      </c>
      <c r="L285">
        <v>1.25</v>
      </c>
      <c r="M285">
        <v>203</v>
      </c>
      <c r="N285">
        <v>54.13</v>
      </c>
      <c r="O285">
        <v>28983.75</v>
      </c>
      <c r="P285">
        <v>352.52</v>
      </c>
      <c r="Q285">
        <v>2924.8</v>
      </c>
      <c r="R285">
        <v>258.39</v>
      </c>
      <c r="S285">
        <v>60.56</v>
      </c>
      <c r="T285">
        <v>98174.91</v>
      </c>
      <c r="U285">
        <v>0.23</v>
      </c>
      <c r="V285">
        <v>0.74</v>
      </c>
      <c r="W285">
        <v>0.49</v>
      </c>
      <c r="X285">
        <v>6.05</v>
      </c>
      <c r="Y285">
        <v>1</v>
      </c>
      <c r="Z285">
        <v>10</v>
      </c>
    </row>
    <row r="286" spans="1:26" x14ac:dyDescent="0.3">
      <c r="A286">
        <v>2</v>
      </c>
      <c r="B286">
        <v>120</v>
      </c>
      <c r="C286" t="s">
        <v>26</v>
      </c>
      <c r="D286">
        <v>3.1389999999999998</v>
      </c>
      <c r="E286">
        <v>31.86</v>
      </c>
      <c r="F286">
        <v>21.91</v>
      </c>
      <c r="G286">
        <v>8.27</v>
      </c>
      <c r="H286">
        <v>0.11</v>
      </c>
      <c r="I286">
        <v>159</v>
      </c>
      <c r="J286">
        <v>233.53</v>
      </c>
      <c r="K286">
        <v>57.72</v>
      </c>
      <c r="L286">
        <v>1.5</v>
      </c>
      <c r="M286">
        <v>157</v>
      </c>
      <c r="N286">
        <v>54.31</v>
      </c>
      <c r="O286">
        <v>29036.54</v>
      </c>
      <c r="P286">
        <v>327.69</v>
      </c>
      <c r="Q286">
        <v>2925.13</v>
      </c>
      <c r="R286">
        <v>211.94</v>
      </c>
      <c r="S286">
        <v>60.56</v>
      </c>
      <c r="T286">
        <v>75179.899999999994</v>
      </c>
      <c r="U286">
        <v>0.28999999999999998</v>
      </c>
      <c r="V286">
        <v>0.79</v>
      </c>
      <c r="W286">
        <v>0.41</v>
      </c>
      <c r="X286">
        <v>4.62</v>
      </c>
      <c r="Y286">
        <v>1</v>
      </c>
      <c r="Z286">
        <v>10</v>
      </c>
    </row>
    <row r="287" spans="1:26" x14ac:dyDescent="0.3">
      <c r="A287">
        <v>3</v>
      </c>
      <c r="B287">
        <v>120</v>
      </c>
      <c r="C287" t="s">
        <v>26</v>
      </c>
      <c r="D287">
        <v>3.3801999999999999</v>
      </c>
      <c r="E287">
        <v>29.58</v>
      </c>
      <c r="F287">
        <v>21</v>
      </c>
      <c r="G287">
        <v>9.77</v>
      </c>
      <c r="H287">
        <v>0.13</v>
      </c>
      <c r="I287">
        <v>129</v>
      </c>
      <c r="J287">
        <v>233.96</v>
      </c>
      <c r="K287">
        <v>57.72</v>
      </c>
      <c r="L287">
        <v>1.75</v>
      </c>
      <c r="M287">
        <v>127</v>
      </c>
      <c r="N287">
        <v>54.49</v>
      </c>
      <c r="O287">
        <v>29089.39</v>
      </c>
      <c r="P287">
        <v>311.10000000000002</v>
      </c>
      <c r="Q287">
        <v>2924.81</v>
      </c>
      <c r="R287">
        <v>182.11</v>
      </c>
      <c r="S287">
        <v>60.56</v>
      </c>
      <c r="T287">
        <v>60412.51</v>
      </c>
      <c r="U287">
        <v>0.33</v>
      </c>
      <c r="V287">
        <v>0.82</v>
      </c>
      <c r="W287">
        <v>0.37</v>
      </c>
      <c r="X287">
        <v>3.72</v>
      </c>
      <c r="Y287">
        <v>1</v>
      </c>
      <c r="Z287">
        <v>10</v>
      </c>
    </row>
    <row r="288" spans="1:26" x14ac:dyDescent="0.3">
      <c r="A288">
        <v>4</v>
      </c>
      <c r="B288">
        <v>120</v>
      </c>
      <c r="C288" t="s">
        <v>26</v>
      </c>
      <c r="D288">
        <v>3.5628000000000002</v>
      </c>
      <c r="E288">
        <v>28.07</v>
      </c>
      <c r="F288">
        <v>20.39</v>
      </c>
      <c r="G288">
        <v>11.23</v>
      </c>
      <c r="H288">
        <v>0.15</v>
      </c>
      <c r="I288">
        <v>109</v>
      </c>
      <c r="J288">
        <v>234.39</v>
      </c>
      <c r="K288">
        <v>57.72</v>
      </c>
      <c r="L288">
        <v>2</v>
      </c>
      <c r="M288">
        <v>107</v>
      </c>
      <c r="N288">
        <v>54.67</v>
      </c>
      <c r="O288">
        <v>29142.31</v>
      </c>
      <c r="P288">
        <v>299.05</v>
      </c>
      <c r="Q288">
        <v>2924.69</v>
      </c>
      <c r="R288">
        <v>162.22</v>
      </c>
      <c r="S288">
        <v>60.56</v>
      </c>
      <c r="T288">
        <v>50571.66</v>
      </c>
      <c r="U288">
        <v>0.37</v>
      </c>
      <c r="V288">
        <v>0.84</v>
      </c>
      <c r="W288">
        <v>0.34</v>
      </c>
      <c r="X288">
        <v>3.12</v>
      </c>
      <c r="Y288">
        <v>1</v>
      </c>
      <c r="Z288">
        <v>10</v>
      </c>
    </row>
    <row r="289" spans="1:26" x14ac:dyDescent="0.3">
      <c r="A289">
        <v>5</v>
      </c>
      <c r="B289">
        <v>120</v>
      </c>
      <c r="C289" t="s">
        <v>26</v>
      </c>
      <c r="D289">
        <v>3.7136999999999998</v>
      </c>
      <c r="E289">
        <v>26.93</v>
      </c>
      <c r="F289">
        <v>19.940000000000001</v>
      </c>
      <c r="G289">
        <v>12.73</v>
      </c>
      <c r="H289">
        <v>0.17</v>
      </c>
      <c r="I289">
        <v>94</v>
      </c>
      <c r="J289">
        <v>234.82</v>
      </c>
      <c r="K289">
        <v>57.72</v>
      </c>
      <c r="L289">
        <v>2.25</v>
      </c>
      <c r="M289">
        <v>92</v>
      </c>
      <c r="N289">
        <v>54.85</v>
      </c>
      <c r="O289">
        <v>29195.29</v>
      </c>
      <c r="P289">
        <v>289.44</v>
      </c>
      <c r="Q289">
        <v>2924.82</v>
      </c>
      <c r="R289">
        <v>147.4</v>
      </c>
      <c r="S289">
        <v>60.56</v>
      </c>
      <c r="T289">
        <v>43232.54</v>
      </c>
      <c r="U289">
        <v>0.41</v>
      </c>
      <c r="V289">
        <v>0.86</v>
      </c>
      <c r="W289">
        <v>0.31</v>
      </c>
      <c r="X289">
        <v>2.66</v>
      </c>
      <c r="Y289">
        <v>1</v>
      </c>
      <c r="Z289">
        <v>10</v>
      </c>
    </row>
    <row r="290" spans="1:26" x14ac:dyDescent="0.3">
      <c r="A290">
        <v>6</v>
      </c>
      <c r="B290">
        <v>120</v>
      </c>
      <c r="C290" t="s">
        <v>26</v>
      </c>
      <c r="D290">
        <v>3.8418999999999999</v>
      </c>
      <c r="E290">
        <v>26.03</v>
      </c>
      <c r="F290">
        <v>19.579999999999998</v>
      </c>
      <c r="G290">
        <v>14.33</v>
      </c>
      <c r="H290">
        <v>0.19</v>
      </c>
      <c r="I290">
        <v>82</v>
      </c>
      <c r="J290">
        <v>235.25</v>
      </c>
      <c r="K290">
        <v>57.72</v>
      </c>
      <c r="L290">
        <v>2.5</v>
      </c>
      <c r="M290">
        <v>80</v>
      </c>
      <c r="N290">
        <v>55.03</v>
      </c>
      <c r="O290">
        <v>29248.33</v>
      </c>
      <c r="P290">
        <v>281.08999999999997</v>
      </c>
      <c r="Q290">
        <v>2924.55</v>
      </c>
      <c r="R290">
        <v>135.87</v>
      </c>
      <c r="S290">
        <v>60.56</v>
      </c>
      <c r="T290">
        <v>37531.54</v>
      </c>
      <c r="U290">
        <v>0.45</v>
      </c>
      <c r="V290">
        <v>0.88</v>
      </c>
      <c r="W290">
        <v>0.28999999999999998</v>
      </c>
      <c r="X290">
        <v>2.31</v>
      </c>
      <c r="Y290">
        <v>1</v>
      </c>
      <c r="Z290">
        <v>10</v>
      </c>
    </row>
    <row r="291" spans="1:26" x14ac:dyDescent="0.3">
      <c r="A291">
        <v>7</v>
      </c>
      <c r="B291">
        <v>120</v>
      </c>
      <c r="C291" t="s">
        <v>26</v>
      </c>
      <c r="D291">
        <v>3.9445999999999999</v>
      </c>
      <c r="E291">
        <v>25.35</v>
      </c>
      <c r="F291">
        <v>19.32</v>
      </c>
      <c r="G291">
        <v>15.88</v>
      </c>
      <c r="H291">
        <v>0.21</v>
      </c>
      <c r="I291">
        <v>73</v>
      </c>
      <c r="J291">
        <v>235.68</v>
      </c>
      <c r="K291">
        <v>57.72</v>
      </c>
      <c r="L291">
        <v>2.75</v>
      </c>
      <c r="M291">
        <v>71</v>
      </c>
      <c r="N291">
        <v>55.21</v>
      </c>
      <c r="O291">
        <v>29301.439999999999</v>
      </c>
      <c r="P291">
        <v>274.17</v>
      </c>
      <c r="Q291">
        <v>2924.6</v>
      </c>
      <c r="R291">
        <v>126.93</v>
      </c>
      <c r="S291">
        <v>60.56</v>
      </c>
      <c r="T291">
        <v>33106.870000000003</v>
      </c>
      <c r="U291">
        <v>0.48</v>
      </c>
      <c r="V291">
        <v>0.89</v>
      </c>
      <c r="W291">
        <v>0.28000000000000003</v>
      </c>
      <c r="X291">
        <v>2.04</v>
      </c>
      <c r="Y291">
        <v>1</v>
      </c>
      <c r="Z291">
        <v>10</v>
      </c>
    </row>
    <row r="292" spans="1:26" x14ac:dyDescent="0.3">
      <c r="A292">
        <v>8</v>
      </c>
      <c r="B292">
        <v>120</v>
      </c>
      <c r="C292" t="s">
        <v>26</v>
      </c>
      <c r="D292">
        <v>4.0418000000000003</v>
      </c>
      <c r="E292">
        <v>24.74</v>
      </c>
      <c r="F292">
        <v>19.07</v>
      </c>
      <c r="G292">
        <v>17.600000000000001</v>
      </c>
      <c r="H292">
        <v>0.23</v>
      </c>
      <c r="I292">
        <v>65</v>
      </c>
      <c r="J292">
        <v>236.11</v>
      </c>
      <c r="K292">
        <v>57.72</v>
      </c>
      <c r="L292">
        <v>3</v>
      </c>
      <c r="M292">
        <v>63</v>
      </c>
      <c r="N292">
        <v>55.39</v>
      </c>
      <c r="O292">
        <v>29354.61</v>
      </c>
      <c r="P292">
        <v>267.58</v>
      </c>
      <c r="Q292">
        <v>2924.81</v>
      </c>
      <c r="R292">
        <v>118.91</v>
      </c>
      <c r="S292">
        <v>60.56</v>
      </c>
      <c r="T292">
        <v>29133.11</v>
      </c>
      <c r="U292">
        <v>0.51</v>
      </c>
      <c r="V292">
        <v>0.9</v>
      </c>
      <c r="W292">
        <v>0.27</v>
      </c>
      <c r="X292">
        <v>1.79</v>
      </c>
      <c r="Y292">
        <v>1</v>
      </c>
      <c r="Z292">
        <v>10</v>
      </c>
    </row>
    <row r="293" spans="1:26" x14ac:dyDescent="0.3">
      <c r="A293">
        <v>9</v>
      </c>
      <c r="B293">
        <v>120</v>
      </c>
      <c r="C293" t="s">
        <v>26</v>
      </c>
      <c r="D293">
        <v>4.1204999999999998</v>
      </c>
      <c r="E293">
        <v>24.27</v>
      </c>
      <c r="F293">
        <v>18.87</v>
      </c>
      <c r="G293">
        <v>19.190000000000001</v>
      </c>
      <c r="H293">
        <v>0.24</v>
      </c>
      <c r="I293">
        <v>59</v>
      </c>
      <c r="J293">
        <v>236.54</v>
      </c>
      <c r="K293">
        <v>57.72</v>
      </c>
      <c r="L293">
        <v>3.25</v>
      </c>
      <c r="M293">
        <v>57</v>
      </c>
      <c r="N293">
        <v>55.57</v>
      </c>
      <c r="O293">
        <v>29407.85</v>
      </c>
      <c r="P293">
        <v>261.68</v>
      </c>
      <c r="Q293">
        <v>2924.56</v>
      </c>
      <c r="R293">
        <v>112.19</v>
      </c>
      <c r="S293">
        <v>60.56</v>
      </c>
      <c r="T293">
        <v>25806.3</v>
      </c>
      <c r="U293">
        <v>0.54</v>
      </c>
      <c r="V293">
        <v>0.91</v>
      </c>
      <c r="W293">
        <v>0.26</v>
      </c>
      <c r="X293">
        <v>1.59</v>
      </c>
      <c r="Y293">
        <v>1</v>
      </c>
      <c r="Z293">
        <v>10</v>
      </c>
    </row>
    <row r="294" spans="1:26" x14ac:dyDescent="0.3">
      <c r="A294">
        <v>10</v>
      </c>
      <c r="B294">
        <v>120</v>
      </c>
      <c r="C294" t="s">
        <v>26</v>
      </c>
      <c r="D294">
        <v>4.2260999999999997</v>
      </c>
      <c r="E294">
        <v>23.66</v>
      </c>
      <c r="F294">
        <v>18.54</v>
      </c>
      <c r="G294">
        <v>20.99</v>
      </c>
      <c r="H294">
        <v>0.26</v>
      </c>
      <c r="I294">
        <v>53</v>
      </c>
      <c r="J294">
        <v>236.98</v>
      </c>
      <c r="K294">
        <v>57.72</v>
      </c>
      <c r="L294">
        <v>3.5</v>
      </c>
      <c r="M294">
        <v>51</v>
      </c>
      <c r="N294">
        <v>55.75</v>
      </c>
      <c r="O294">
        <v>29461.15</v>
      </c>
      <c r="P294">
        <v>253.19</v>
      </c>
      <c r="Q294">
        <v>2924.47</v>
      </c>
      <c r="R294">
        <v>101.44</v>
      </c>
      <c r="S294">
        <v>60.56</v>
      </c>
      <c r="T294">
        <v>20462.39</v>
      </c>
      <c r="U294">
        <v>0.6</v>
      </c>
      <c r="V294">
        <v>0.93</v>
      </c>
      <c r="W294">
        <v>0.24</v>
      </c>
      <c r="X294">
        <v>1.26</v>
      </c>
      <c r="Y294">
        <v>1</v>
      </c>
      <c r="Z294">
        <v>10</v>
      </c>
    </row>
    <row r="295" spans="1:26" x14ac:dyDescent="0.3">
      <c r="A295">
        <v>11</v>
      </c>
      <c r="B295">
        <v>120</v>
      </c>
      <c r="C295" t="s">
        <v>26</v>
      </c>
      <c r="D295">
        <v>4.1436999999999999</v>
      </c>
      <c r="E295">
        <v>24.13</v>
      </c>
      <c r="F295">
        <v>19.100000000000001</v>
      </c>
      <c r="G295">
        <v>22.47</v>
      </c>
      <c r="H295">
        <v>0.28000000000000003</v>
      </c>
      <c r="I295">
        <v>51</v>
      </c>
      <c r="J295">
        <v>237.41</v>
      </c>
      <c r="K295">
        <v>57.72</v>
      </c>
      <c r="L295">
        <v>3.75</v>
      </c>
      <c r="M295">
        <v>49</v>
      </c>
      <c r="N295">
        <v>55.93</v>
      </c>
      <c r="O295">
        <v>29514.51</v>
      </c>
      <c r="P295">
        <v>259.72000000000003</v>
      </c>
      <c r="Q295">
        <v>2924.56</v>
      </c>
      <c r="R295">
        <v>122.3</v>
      </c>
      <c r="S295">
        <v>60.56</v>
      </c>
      <c r="T295">
        <v>30899.99</v>
      </c>
      <c r="U295">
        <v>0.5</v>
      </c>
      <c r="V295">
        <v>0.9</v>
      </c>
      <c r="W295">
        <v>0.22</v>
      </c>
      <c r="X295">
        <v>1.82</v>
      </c>
      <c r="Y295">
        <v>1</v>
      </c>
      <c r="Z295">
        <v>10</v>
      </c>
    </row>
    <row r="296" spans="1:26" x14ac:dyDescent="0.3">
      <c r="A296">
        <v>12</v>
      </c>
      <c r="B296">
        <v>120</v>
      </c>
      <c r="C296" t="s">
        <v>26</v>
      </c>
      <c r="D296">
        <v>4.2679</v>
      </c>
      <c r="E296">
        <v>23.43</v>
      </c>
      <c r="F296">
        <v>18.63</v>
      </c>
      <c r="G296">
        <v>24.29</v>
      </c>
      <c r="H296">
        <v>0.3</v>
      </c>
      <c r="I296">
        <v>46</v>
      </c>
      <c r="J296">
        <v>237.84</v>
      </c>
      <c r="K296">
        <v>57.72</v>
      </c>
      <c r="L296">
        <v>4</v>
      </c>
      <c r="M296">
        <v>44</v>
      </c>
      <c r="N296">
        <v>56.12</v>
      </c>
      <c r="O296">
        <v>29567.95</v>
      </c>
      <c r="P296">
        <v>248.93</v>
      </c>
      <c r="Q296">
        <v>2924.63</v>
      </c>
      <c r="R296">
        <v>104.82</v>
      </c>
      <c r="S296">
        <v>60.56</v>
      </c>
      <c r="T296">
        <v>22187.18</v>
      </c>
      <c r="U296">
        <v>0.57999999999999996</v>
      </c>
      <c r="V296">
        <v>0.92</v>
      </c>
      <c r="W296">
        <v>0.24</v>
      </c>
      <c r="X296">
        <v>1.35</v>
      </c>
      <c r="Y296">
        <v>1</v>
      </c>
      <c r="Z296">
        <v>10</v>
      </c>
    </row>
    <row r="297" spans="1:26" x14ac:dyDescent="0.3">
      <c r="A297">
        <v>13</v>
      </c>
      <c r="B297">
        <v>120</v>
      </c>
      <c r="C297" t="s">
        <v>26</v>
      </c>
      <c r="D297">
        <v>4.3273000000000001</v>
      </c>
      <c r="E297">
        <v>23.11</v>
      </c>
      <c r="F297">
        <v>18.489999999999998</v>
      </c>
      <c r="G297">
        <v>26.41</v>
      </c>
      <c r="H297">
        <v>0.32</v>
      </c>
      <c r="I297">
        <v>42</v>
      </c>
      <c r="J297">
        <v>238.28</v>
      </c>
      <c r="K297">
        <v>57.72</v>
      </c>
      <c r="L297">
        <v>4.25</v>
      </c>
      <c r="M297">
        <v>40</v>
      </c>
      <c r="N297">
        <v>56.3</v>
      </c>
      <c r="O297">
        <v>29621.439999999999</v>
      </c>
      <c r="P297">
        <v>243.19</v>
      </c>
      <c r="Q297">
        <v>2924.54</v>
      </c>
      <c r="R297">
        <v>100.05</v>
      </c>
      <c r="S297">
        <v>60.56</v>
      </c>
      <c r="T297">
        <v>19821.59</v>
      </c>
      <c r="U297">
        <v>0.61</v>
      </c>
      <c r="V297">
        <v>0.93</v>
      </c>
      <c r="W297">
        <v>0.23</v>
      </c>
      <c r="X297">
        <v>1.21</v>
      </c>
      <c r="Y297">
        <v>1</v>
      </c>
      <c r="Z297">
        <v>10</v>
      </c>
    </row>
    <row r="298" spans="1:26" x14ac:dyDescent="0.3">
      <c r="A298">
        <v>14</v>
      </c>
      <c r="B298">
        <v>120</v>
      </c>
      <c r="C298" t="s">
        <v>26</v>
      </c>
      <c r="D298">
        <v>4.3727999999999998</v>
      </c>
      <c r="E298">
        <v>22.87</v>
      </c>
      <c r="F298">
        <v>18.38</v>
      </c>
      <c r="G298">
        <v>28.28</v>
      </c>
      <c r="H298">
        <v>0.34</v>
      </c>
      <c r="I298">
        <v>39</v>
      </c>
      <c r="J298">
        <v>238.71</v>
      </c>
      <c r="K298">
        <v>57.72</v>
      </c>
      <c r="L298">
        <v>4.5</v>
      </c>
      <c r="M298">
        <v>37</v>
      </c>
      <c r="N298">
        <v>56.49</v>
      </c>
      <c r="O298">
        <v>29675.01</v>
      </c>
      <c r="P298">
        <v>238.36</v>
      </c>
      <c r="Q298">
        <v>2924.51</v>
      </c>
      <c r="R298">
        <v>96.7</v>
      </c>
      <c r="S298">
        <v>60.56</v>
      </c>
      <c r="T298">
        <v>18161.43</v>
      </c>
      <c r="U298">
        <v>0.63</v>
      </c>
      <c r="V298">
        <v>0.94</v>
      </c>
      <c r="W298">
        <v>0.23</v>
      </c>
      <c r="X298">
        <v>1.1100000000000001</v>
      </c>
      <c r="Y298">
        <v>1</v>
      </c>
      <c r="Z298">
        <v>10</v>
      </c>
    </row>
    <row r="299" spans="1:26" x14ac:dyDescent="0.3">
      <c r="A299">
        <v>15</v>
      </c>
      <c r="B299">
        <v>120</v>
      </c>
      <c r="C299" t="s">
        <v>26</v>
      </c>
      <c r="D299">
        <v>4.4043000000000001</v>
      </c>
      <c r="E299">
        <v>22.71</v>
      </c>
      <c r="F299">
        <v>18.309999999999999</v>
      </c>
      <c r="G299">
        <v>29.69</v>
      </c>
      <c r="H299">
        <v>0.35</v>
      </c>
      <c r="I299">
        <v>37</v>
      </c>
      <c r="J299">
        <v>239.14</v>
      </c>
      <c r="K299">
        <v>57.72</v>
      </c>
      <c r="L299">
        <v>4.75</v>
      </c>
      <c r="M299">
        <v>35</v>
      </c>
      <c r="N299">
        <v>56.67</v>
      </c>
      <c r="O299">
        <v>29728.63</v>
      </c>
      <c r="P299">
        <v>234.61</v>
      </c>
      <c r="Q299">
        <v>2924.58</v>
      </c>
      <c r="R299">
        <v>94.27</v>
      </c>
      <c r="S299">
        <v>60.56</v>
      </c>
      <c r="T299">
        <v>16953.57</v>
      </c>
      <c r="U299">
        <v>0.64</v>
      </c>
      <c r="V299">
        <v>0.94</v>
      </c>
      <c r="W299">
        <v>0.22</v>
      </c>
      <c r="X299">
        <v>1.03</v>
      </c>
      <c r="Y299">
        <v>1</v>
      </c>
      <c r="Z299">
        <v>10</v>
      </c>
    </row>
    <row r="300" spans="1:26" x14ac:dyDescent="0.3">
      <c r="A300">
        <v>16</v>
      </c>
      <c r="B300">
        <v>120</v>
      </c>
      <c r="C300" t="s">
        <v>26</v>
      </c>
      <c r="D300">
        <v>4.4503000000000004</v>
      </c>
      <c r="E300">
        <v>22.47</v>
      </c>
      <c r="F300">
        <v>18.21</v>
      </c>
      <c r="G300">
        <v>32.14</v>
      </c>
      <c r="H300">
        <v>0.37</v>
      </c>
      <c r="I300">
        <v>34</v>
      </c>
      <c r="J300">
        <v>239.58</v>
      </c>
      <c r="K300">
        <v>57.72</v>
      </c>
      <c r="L300">
        <v>5</v>
      </c>
      <c r="M300">
        <v>32</v>
      </c>
      <c r="N300">
        <v>56.86</v>
      </c>
      <c r="O300">
        <v>29782.33</v>
      </c>
      <c r="P300">
        <v>229.39</v>
      </c>
      <c r="Q300">
        <v>2924.55</v>
      </c>
      <c r="R300">
        <v>91.03</v>
      </c>
      <c r="S300">
        <v>60.56</v>
      </c>
      <c r="T300">
        <v>15349.31</v>
      </c>
      <c r="U300">
        <v>0.67</v>
      </c>
      <c r="V300">
        <v>0.94</v>
      </c>
      <c r="W300">
        <v>0.22</v>
      </c>
      <c r="X300">
        <v>0.94</v>
      </c>
      <c r="Y300">
        <v>1</v>
      </c>
      <c r="Z300">
        <v>10</v>
      </c>
    </row>
    <row r="301" spans="1:26" x14ac:dyDescent="0.3">
      <c r="A301">
        <v>17</v>
      </c>
      <c r="B301">
        <v>120</v>
      </c>
      <c r="C301" t="s">
        <v>26</v>
      </c>
      <c r="D301">
        <v>4.4809000000000001</v>
      </c>
      <c r="E301">
        <v>22.32</v>
      </c>
      <c r="F301">
        <v>18.149999999999999</v>
      </c>
      <c r="G301">
        <v>34.03</v>
      </c>
      <c r="H301">
        <v>0.39</v>
      </c>
      <c r="I301">
        <v>32</v>
      </c>
      <c r="J301">
        <v>240.02</v>
      </c>
      <c r="K301">
        <v>57.72</v>
      </c>
      <c r="L301">
        <v>5.25</v>
      </c>
      <c r="M301">
        <v>30</v>
      </c>
      <c r="N301">
        <v>57.04</v>
      </c>
      <c r="O301">
        <v>29836.09</v>
      </c>
      <c r="P301">
        <v>224.38</v>
      </c>
      <c r="Q301">
        <v>2924.58</v>
      </c>
      <c r="R301">
        <v>89.06</v>
      </c>
      <c r="S301">
        <v>60.56</v>
      </c>
      <c r="T301">
        <v>14376.13</v>
      </c>
      <c r="U301">
        <v>0.68</v>
      </c>
      <c r="V301">
        <v>0.95</v>
      </c>
      <c r="W301">
        <v>0.21</v>
      </c>
      <c r="X301">
        <v>0.87</v>
      </c>
      <c r="Y301">
        <v>1</v>
      </c>
      <c r="Z301">
        <v>10</v>
      </c>
    </row>
    <row r="302" spans="1:26" x14ac:dyDescent="0.3">
      <c r="A302">
        <v>18</v>
      </c>
      <c r="B302">
        <v>120</v>
      </c>
      <c r="C302" t="s">
        <v>26</v>
      </c>
      <c r="D302">
        <v>4.5144000000000002</v>
      </c>
      <c r="E302">
        <v>22.15</v>
      </c>
      <c r="F302">
        <v>18.079999999999998</v>
      </c>
      <c r="G302">
        <v>36.15</v>
      </c>
      <c r="H302">
        <v>0.41</v>
      </c>
      <c r="I302">
        <v>30</v>
      </c>
      <c r="J302">
        <v>240.45</v>
      </c>
      <c r="K302">
        <v>57.72</v>
      </c>
      <c r="L302">
        <v>5.5</v>
      </c>
      <c r="M302">
        <v>28</v>
      </c>
      <c r="N302">
        <v>57.23</v>
      </c>
      <c r="O302">
        <v>29890.04</v>
      </c>
      <c r="P302">
        <v>219.97</v>
      </c>
      <c r="Q302">
        <v>2924.52</v>
      </c>
      <c r="R302">
        <v>86.48</v>
      </c>
      <c r="S302">
        <v>60.56</v>
      </c>
      <c r="T302">
        <v>13097.33</v>
      </c>
      <c r="U302">
        <v>0.7</v>
      </c>
      <c r="V302">
        <v>0.95</v>
      </c>
      <c r="W302">
        <v>0.21</v>
      </c>
      <c r="X302">
        <v>0.8</v>
      </c>
      <c r="Y302">
        <v>1</v>
      </c>
      <c r="Z302">
        <v>10</v>
      </c>
    </row>
    <row r="303" spans="1:26" x14ac:dyDescent="0.3">
      <c r="A303">
        <v>19</v>
      </c>
      <c r="B303">
        <v>120</v>
      </c>
      <c r="C303" t="s">
        <v>26</v>
      </c>
      <c r="D303">
        <v>4.5519999999999996</v>
      </c>
      <c r="E303">
        <v>21.97</v>
      </c>
      <c r="F303">
        <v>17.98</v>
      </c>
      <c r="G303">
        <v>38.54</v>
      </c>
      <c r="H303">
        <v>0.42</v>
      </c>
      <c r="I303">
        <v>28</v>
      </c>
      <c r="J303">
        <v>240.89</v>
      </c>
      <c r="K303">
        <v>57.72</v>
      </c>
      <c r="L303">
        <v>5.75</v>
      </c>
      <c r="M303">
        <v>25</v>
      </c>
      <c r="N303">
        <v>57.42</v>
      </c>
      <c r="O303">
        <v>29943.94</v>
      </c>
      <c r="P303">
        <v>214.2</v>
      </c>
      <c r="Q303">
        <v>2924.53</v>
      </c>
      <c r="R303">
        <v>83.28</v>
      </c>
      <c r="S303">
        <v>60.56</v>
      </c>
      <c r="T303">
        <v>11507.08</v>
      </c>
      <c r="U303">
        <v>0.73</v>
      </c>
      <c r="V303">
        <v>0.96</v>
      </c>
      <c r="W303">
        <v>0.21</v>
      </c>
      <c r="X303">
        <v>0.71</v>
      </c>
      <c r="Y303">
        <v>1</v>
      </c>
      <c r="Z303">
        <v>10</v>
      </c>
    </row>
    <row r="304" spans="1:26" x14ac:dyDescent="0.3">
      <c r="A304">
        <v>20</v>
      </c>
      <c r="B304">
        <v>120</v>
      </c>
      <c r="C304" t="s">
        <v>26</v>
      </c>
      <c r="D304">
        <v>4.5773999999999999</v>
      </c>
      <c r="E304">
        <v>21.85</v>
      </c>
      <c r="F304">
        <v>17.91</v>
      </c>
      <c r="G304">
        <v>39.79</v>
      </c>
      <c r="H304">
        <v>0.44</v>
      </c>
      <c r="I304">
        <v>27</v>
      </c>
      <c r="J304">
        <v>241.33</v>
      </c>
      <c r="K304">
        <v>57.72</v>
      </c>
      <c r="L304">
        <v>6</v>
      </c>
      <c r="M304">
        <v>12</v>
      </c>
      <c r="N304">
        <v>57.6</v>
      </c>
      <c r="O304">
        <v>29997.9</v>
      </c>
      <c r="P304">
        <v>208.41</v>
      </c>
      <c r="Q304">
        <v>2924.53</v>
      </c>
      <c r="R304">
        <v>80.569999999999993</v>
      </c>
      <c r="S304">
        <v>60.56</v>
      </c>
      <c r="T304">
        <v>10157.42</v>
      </c>
      <c r="U304">
        <v>0.75</v>
      </c>
      <c r="V304">
        <v>0.96</v>
      </c>
      <c r="W304">
        <v>0.21</v>
      </c>
      <c r="X304">
        <v>0.63</v>
      </c>
      <c r="Y304">
        <v>1</v>
      </c>
      <c r="Z304">
        <v>10</v>
      </c>
    </row>
    <row r="305" spans="1:26" x14ac:dyDescent="0.3">
      <c r="A305">
        <v>21</v>
      </c>
      <c r="B305">
        <v>120</v>
      </c>
      <c r="C305" t="s">
        <v>26</v>
      </c>
      <c r="D305">
        <v>4.5579000000000001</v>
      </c>
      <c r="E305">
        <v>21.94</v>
      </c>
      <c r="F305">
        <v>18.05</v>
      </c>
      <c r="G305">
        <v>41.65</v>
      </c>
      <c r="H305">
        <v>0.46</v>
      </c>
      <c r="I305">
        <v>26</v>
      </c>
      <c r="J305">
        <v>241.77</v>
      </c>
      <c r="K305">
        <v>57.72</v>
      </c>
      <c r="L305">
        <v>6.25</v>
      </c>
      <c r="M305">
        <v>6</v>
      </c>
      <c r="N305">
        <v>57.79</v>
      </c>
      <c r="O305">
        <v>30051.93</v>
      </c>
      <c r="P305">
        <v>209.53</v>
      </c>
      <c r="Q305">
        <v>2924.49</v>
      </c>
      <c r="R305">
        <v>85.06</v>
      </c>
      <c r="S305">
        <v>60.56</v>
      </c>
      <c r="T305">
        <v>12405.32</v>
      </c>
      <c r="U305">
        <v>0.71</v>
      </c>
      <c r="V305">
        <v>0.95</v>
      </c>
      <c r="W305">
        <v>0.23</v>
      </c>
      <c r="X305">
        <v>0.77</v>
      </c>
      <c r="Y305">
        <v>1</v>
      </c>
      <c r="Z305">
        <v>10</v>
      </c>
    </row>
    <row r="306" spans="1:26" x14ac:dyDescent="0.3">
      <c r="A306">
        <v>22</v>
      </c>
      <c r="B306">
        <v>120</v>
      </c>
      <c r="C306" t="s">
        <v>26</v>
      </c>
      <c r="D306">
        <v>4.5727000000000002</v>
      </c>
      <c r="E306">
        <v>21.87</v>
      </c>
      <c r="F306">
        <v>17.98</v>
      </c>
      <c r="G306">
        <v>41.48</v>
      </c>
      <c r="H306">
        <v>0.48</v>
      </c>
      <c r="I306">
        <v>26</v>
      </c>
      <c r="J306">
        <v>242.2</v>
      </c>
      <c r="K306">
        <v>57.72</v>
      </c>
      <c r="L306">
        <v>6.5</v>
      </c>
      <c r="M306">
        <v>0</v>
      </c>
      <c r="N306">
        <v>57.98</v>
      </c>
      <c r="O306">
        <v>30106.03</v>
      </c>
      <c r="P306">
        <v>208.74</v>
      </c>
      <c r="Q306">
        <v>2924.48</v>
      </c>
      <c r="R306">
        <v>82.51</v>
      </c>
      <c r="S306">
        <v>60.56</v>
      </c>
      <c r="T306">
        <v>11127.84</v>
      </c>
      <c r="U306">
        <v>0.73</v>
      </c>
      <c r="V306">
        <v>0.96</v>
      </c>
      <c r="W306">
        <v>0.23</v>
      </c>
      <c r="X306">
        <v>0.7</v>
      </c>
      <c r="Y306">
        <v>1</v>
      </c>
      <c r="Z306">
        <v>10</v>
      </c>
    </row>
    <row r="307" spans="1:26" x14ac:dyDescent="0.3">
      <c r="A307">
        <v>0</v>
      </c>
      <c r="B307">
        <v>145</v>
      </c>
      <c r="C307" t="s">
        <v>26</v>
      </c>
      <c r="D307">
        <v>1.9801</v>
      </c>
      <c r="E307">
        <v>50.5</v>
      </c>
      <c r="F307">
        <v>28.21</v>
      </c>
      <c r="G307">
        <v>4.71</v>
      </c>
      <c r="H307">
        <v>0.06</v>
      </c>
      <c r="I307">
        <v>359</v>
      </c>
      <c r="J307">
        <v>285.18</v>
      </c>
      <c r="K307">
        <v>61.2</v>
      </c>
      <c r="L307">
        <v>1</v>
      </c>
      <c r="M307">
        <v>357</v>
      </c>
      <c r="N307">
        <v>77.98</v>
      </c>
      <c r="O307">
        <v>35406.83</v>
      </c>
      <c r="P307">
        <v>493.13</v>
      </c>
      <c r="Q307">
        <v>2926.19</v>
      </c>
      <c r="R307">
        <v>418.55</v>
      </c>
      <c r="S307">
        <v>60.56</v>
      </c>
      <c r="T307">
        <v>177482.73</v>
      </c>
      <c r="U307">
        <v>0.14000000000000001</v>
      </c>
      <c r="V307">
        <v>0.61</v>
      </c>
      <c r="W307">
        <v>0.74</v>
      </c>
      <c r="X307">
        <v>10.92</v>
      </c>
      <c r="Y307">
        <v>1</v>
      </c>
      <c r="Z307">
        <v>10</v>
      </c>
    </row>
    <row r="308" spans="1:26" x14ac:dyDescent="0.3">
      <c r="A308">
        <v>1</v>
      </c>
      <c r="B308">
        <v>145</v>
      </c>
      <c r="C308" t="s">
        <v>26</v>
      </c>
      <c r="D308">
        <v>2.4359999999999999</v>
      </c>
      <c r="E308">
        <v>41.05</v>
      </c>
      <c r="F308">
        <v>24.68</v>
      </c>
      <c r="G308">
        <v>5.95</v>
      </c>
      <c r="H308">
        <v>0.08</v>
      </c>
      <c r="I308">
        <v>249</v>
      </c>
      <c r="J308">
        <v>285.68</v>
      </c>
      <c r="K308">
        <v>61.2</v>
      </c>
      <c r="L308">
        <v>1.25</v>
      </c>
      <c r="M308">
        <v>247</v>
      </c>
      <c r="N308">
        <v>78.239999999999995</v>
      </c>
      <c r="O308">
        <v>35468.6</v>
      </c>
      <c r="P308">
        <v>428.54</v>
      </c>
      <c r="Q308">
        <v>2925.35</v>
      </c>
      <c r="R308">
        <v>302.70999999999998</v>
      </c>
      <c r="S308">
        <v>60.56</v>
      </c>
      <c r="T308">
        <v>120114.2</v>
      </c>
      <c r="U308">
        <v>0.2</v>
      </c>
      <c r="V308">
        <v>0.7</v>
      </c>
      <c r="W308">
        <v>0.56999999999999995</v>
      </c>
      <c r="X308">
        <v>7.4</v>
      </c>
      <c r="Y308">
        <v>1</v>
      </c>
      <c r="Z308">
        <v>10</v>
      </c>
    </row>
    <row r="309" spans="1:26" x14ac:dyDescent="0.3">
      <c r="A309">
        <v>2</v>
      </c>
      <c r="B309">
        <v>145</v>
      </c>
      <c r="C309" t="s">
        <v>26</v>
      </c>
      <c r="D309">
        <v>2.7683</v>
      </c>
      <c r="E309">
        <v>36.119999999999997</v>
      </c>
      <c r="F309">
        <v>22.88</v>
      </c>
      <c r="G309">
        <v>7.19</v>
      </c>
      <c r="H309">
        <v>0.09</v>
      </c>
      <c r="I309">
        <v>191</v>
      </c>
      <c r="J309">
        <v>286.19</v>
      </c>
      <c r="K309">
        <v>61.2</v>
      </c>
      <c r="L309">
        <v>1.5</v>
      </c>
      <c r="M309">
        <v>189</v>
      </c>
      <c r="N309">
        <v>78.489999999999995</v>
      </c>
      <c r="O309">
        <v>35530.47</v>
      </c>
      <c r="P309">
        <v>394.59</v>
      </c>
      <c r="Q309">
        <v>2925.05</v>
      </c>
      <c r="R309">
        <v>243.56</v>
      </c>
      <c r="S309">
        <v>60.56</v>
      </c>
      <c r="T309">
        <v>90827.73</v>
      </c>
      <c r="U309">
        <v>0.25</v>
      </c>
      <c r="V309">
        <v>0.75</v>
      </c>
      <c r="W309">
        <v>0.47</v>
      </c>
      <c r="X309">
        <v>5.6</v>
      </c>
      <c r="Y309">
        <v>1</v>
      </c>
      <c r="Z309">
        <v>10</v>
      </c>
    </row>
    <row r="310" spans="1:26" x14ac:dyDescent="0.3">
      <c r="A310">
        <v>3</v>
      </c>
      <c r="B310">
        <v>145</v>
      </c>
      <c r="C310" t="s">
        <v>26</v>
      </c>
      <c r="D310">
        <v>3.0203000000000002</v>
      </c>
      <c r="E310">
        <v>33.11</v>
      </c>
      <c r="F310">
        <v>21.81</v>
      </c>
      <c r="G310">
        <v>8.44</v>
      </c>
      <c r="H310">
        <v>0.11</v>
      </c>
      <c r="I310">
        <v>155</v>
      </c>
      <c r="J310">
        <v>286.69</v>
      </c>
      <c r="K310">
        <v>61.2</v>
      </c>
      <c r="L310">
        <v>1.75</v>
      </c>
      <c r="M310">
        <v>153</v>
      </c>
      <c r="N310">
        <v>78.739999999999995</v>
      </c>
      <c r="O310">
        <v>35592.57</v>
      </c>
      <c r="P310">
        <v>373.62</v>
      </c>
      <c r="Q310">
        <v>2925.01</v>
      </c>
      <c r="R310">
        <v>208.55</v>
      </c>
      <c r="S310">
        <v>60.56</v>
      </c>
      <c r="T310">
        <v>73505.3</v>
      </c>
      <c r="U310">
        <v>0.28999999999999998</v>
      </c>
      <c r="V310">
        <v>0.79</v>
      </c>
      <c r="W310">
        <v>0.41</v>
      </c>
      <c r="X310">
        <v>4.53</v>
      </c>
      <c r="Y310">
        <v>1</v>
      </c>
      <c r="Z310">
        <v>10</v>
      </c>
    </row>
    <row r="311" spans="1:26" x14ac:dyDescent="0.3">
      <c r="A311">
        <v>4</v>
      </c>
      <c r="B311">
        <v>145</v>
      </c>
      <c r="C311" t="s">
        <v>26</v>
      </c>
      <c r="D311">
        <v>3.2281</v>
      </c>
      <c r="E311">
        <v>30.98</v>
      </c>
      <c r="F311">
        <v>21.02</v>
      </c>
      <c r="G311">
        <v>9.6999999999999993</v>
      </c>
      <c r="H311">
        <v>0.12</v>
      </c>
      <c r="I311">
        <v>130</v>
      </c>
      <c r="J311">
        <v>287.19</v>
      </c>
      <c r="K311">
        <v>61.2</v>
      </c>
      <c r="L311">
        <v>2</v>
      </c>
      <c r="M311">
        <v>128</v>
      </c>
      <c r="N311">
        <v>78.989999999999995</v>
      </c>
      <c r="O311">
        <v>35654.65</v>
      </c>
      <c r="P311">
        <v>357.7</v>
      </c>
      <c r="Q311">
        <v>2924.85</v>
      </c>
      <c r="R311">
        <v>182.84</v>
      </c>
      <c r="S311">
        <v>60.56</v>
      </c>
      <c r="T311">
        <v>60773.89</v>
      </c>
      <c r="U311">
        <v>0.33</v>
      </c>
      <c r="V311">
        <v>0.82</v>
      </c>
      <c r="W311">
        <v>0.37</v>
      </c>
      <c r="X311">
        <v>3.74</v>
      </c>
      <c r="Y311">
        <v>1</v>
      </c>
      <c r="Z311">
        <v>10</v>
      </c>
    </row>
    <row r="312" spans="1:26" x14ac:dyDescent="0.3">
      <c r="A312">
        <v>5</v>
      </c>
      <c r="B312">
        <v>145</v>
      </c>
      <c r="C312" t="s">
        <v>26</v>
      </c>
      <c r="D312">
        <v>3.3936999999999999</v>
      </c>
      <c r="E312">
        <v>29.47</v>
      </c>
      <c r="F312">
        <v>20.48</v>
      </c>
      <c r="G312">
        <v>10.97</v>
      </c>
      <c r="H312">
        <v>0.14000000000000001</v>
      </c>
      <c r="I312">
        <v>112</v>
      </c>
      <c r="J312">
        <v>287.7</v>
      </c>
      <c r="K312">
        <v>61.2</v>
      </c>
      <c r="L312">
        <v>2.25</v>
      </c>
      <c r="M312">
        <v>110</v>
      </c>
      <c r="N312">
        <v>79.25</v>
      </c>
      <c r="O312">
        <v>35716.83</v>
      </c>
      <c r="P312">
        <v>346.06</v>
      </c>
      <c r="Q312">
        <v>2924.65</v>
      </c>
      <c r="R312">
        <v>165.09</v>
      </c>
      <c r="S312">
        <v>60.56</v>
      </c>
      <c r="T312">
        <v>51991.21</v>
      </c>
      <c r="U312">
        <v>0.37</v>
      </c>
      <c r="V312">
        <v>0.84</v>
      </c>
      <c r="W312">
        <v>0.34</v>
      </c>
      <c r="X312">
        <v>3.2</v>
      </c>
      <c r="Y312">
        <v>1</v>
      </c>
      <c r="Z312">
        <v>10</v>
      </c>
    </row>
    <row r="313" spans="1:26" x14ac:dyDescent="0.3">
      <c r="A313">
        <v>6</v>
      </c>
      <c r="B313">
        <v>145</v>
      </c>
      <c r="C313" t="s">
        <v>26</v>
      </c>
      <c r="D313">
        <v>3.5341999999999998</v>
      </c>
      <c r="E313">
        <v>28.29</v>
      </c>
      <c r="F313">
        <v>20.059999999999999</v>
      </c>
      <c r="G313">
        <v>12.28</v>
      </c>
      <c r="H313">
        <v>0.15</v>
      </c>
      <c r="I313">
        <v>98</v>
      </c>
      <c r="J313">
        <v>288.2</v>
      </c>
      <c r="K313">
        <v>61.2</v>
      </c>
      <c r="L313">
        <v>2.5</v>
      </c>
      <c r="M313">
        <v>96</v>
      </c>
      <c r="N313">
        <v>79.5</v>
      </c>
      <c r="O313">
        <v>35779.11</v>
      </c>
      <c r="P313">
        <v>336.83</v>
      </c>
      <c r="Q313">
        <v>2924.84</v>
      </c>
      <c r="R313">
        <v>151.47999999999999</v>
      </c>
      <c r="S313">
        <v>60.56</v>
      </c>
      <c r="T313">
        <v>45255</v>
      </c>
      <c r="U313">
        <v>0.4</v>
      </c>
      <c r="V313">
        <v>0.86</v>
      </c>
      <c r="W313">
        <v>0.32</v>
      </c>
      <c r="X313">
        <v>2.78</v>
      </c>
      <c r="Y313">
        <v>1</v>
      </c>
      <c r="Z313">
        <v>10</v>
      </c>
    </row>
    <row r="314" spans="1:26" x14ac:dyDescent="0.3">
      <c r="A314">
        <v>7</v>
      </c>
      <c r="B314">
        <v>145</v>
      </c>
      <c r="C314" t="s">
        <v>26</v>
      </c>
      <c r="D314">
        <v>3.6520000000000001</v>
      </c>
      <c r="E314">
        <v>27.38</v>
      </c>
      <c r="F314">
        <v>19.75</v>
      </c>
      <c r="G314">
        <v>13.62</v>
      </c>
      <c r="H314">
        <v>0.17</v>
      </c>
      <c r="I314">
        <v>87</v>
      </c>
      <c r="J314">
        <v>288.70999999999998</v>
      </c>
      <c r="K314">
        <v>61.2</v>
      </c>
      <c r="L314">
        <v>2.75</v>
      </c>
      <c r="M314">
        <v>85</v>
      </c>
      <c r="N314">
        <v>79.760000000000005</v>
      </c>
      <c r="O314">
        <v>35841.5</v>
      </c>
      <c r="P314">
        <v>329.1</v>
      </c>
      <c r="Q314">
        <v>2924.96</v>
      </c>
      <c r="R314">
        <v>140.94999999999999</v>
      </c>
      <c r="S314">
        <v>60.56</v>
      </c>
      <c r="T314">
        <v>40043.370000000003</v>
      </c>
      <c r="U314">
        <v>0.43</v>
      </c>
      <c r="V314">
        <v>0.87</v>
      </c>
      <c r="W314">
        <v>0.3</v>
      </c>
      <c r="X314">
        <v>2.4700000000000002</v>
      </c>
      <c r="Y314">
        <v>1</v>
      </c>
      <c r="Z314">
        <v>10</v>
      </c>
    </row>
    <row r="315" spans="1:26" x14ac:dyDescent="0.3">
      <c r="A315">
        <v>8</v>
      </c>
      <c r="B315">
        <v>145</v>
      </c>
      <c r="C315" t="s">
        <v>26</v>
      </c>
      <c r="D315">
        <v>3.7418</v>
      </c>
      <c r="E315">
        <v>26.72</v>
      </c>
      <c r="F315">
        <v>19.52</v>
      </c>
      <c r="G315">
        <v>14.82</v>
      </c>
      <c r="H315">
        <v>0.18</v>
      </c>
      <c r="I315">
        <v>79</v>
      </c>
      <c r="J315">
        <v>289.20999999999998</v>
      </c>
      <c r="K315">
        <v>61.2</v>
      </c>
      <c r="L315">
        <v>3</v>
      </c>
      <c r="M315">
        <v>77</v>
      </c>
      <c r="N315">
        <v>80.02</v>
      </c>
      <c r="O315">
        <v>35903.99</v>
      </c>
      <c r="P315">
        <v>322.91000000000003</v>
      </c>
      <c r="Q315">
        <v>2924.85</v>
      </c>
      <c r="R315">
        <v>133.72</v>
      </c>
      <c r="S315">
        <v>60.56</v>
      </c>
      <c r="T315">
        <v>36468.980000000003</v>
      </c>
      <c r="U315">
        <v>0.45</v>
      </c>
      <c r="V315">
        <v>0.88</v>
      </c>
      <c r="W315">
        <v>0.28999999999999998</v>
      </c>
      <c r="X315">
        <v>2.2400000000000002</v>
      </c>
      <c r="Y315">
        <v>1</v>
      </c>
      <c r="Z315">
        <v>10</v>
      </c>
    </row>
    <row r="316" spans="1:26" x14ac:dyDescent="0.3">
      <c r="A316">
        <v>9</v>
      </c>
      <c r="B316">
        <v>145</v>
      </c>
      <c r="C316" t="s">
        <v>26</v>
      </c>
      <c r="D316">
        <v>3.8405</v>
      </c>
      <c r="E316">
        <v>26.04</v>
      </c>
      <c r="F316">
        <v>19.260000000000002</v>
      </c>
      <c r="G316">
        <v>16.28</v>
      </c>
      <c r="H316">
        <v>0.2</v>
      </c>
      <c r="I316">
        <v>71</v>
      </c>
      <c r="J316">
        <v>289.72000000000003</v>
      </c>
      <c r="K316">
        <v>61.2</v>
      </c>
      <c r="L316">
        <v>3.25</v>
      </c>
      <c r="M316">
        <v>69</v>
      </c>
      <c r="N316">
        <v>80.27</v>
      </c>
      <c r="O316">
        <v>35966.589999999997</v>
      </c>
      <c r="P316">
        <v>316.33</v>
      </c>
      <c r="Q316">
        <v>2924.68</v>
      </c>
      <c r="R316">
        <v>125.46</v>
      </c>
      <c r="S316">
        <v>60.56</v>
      </c>
      <c r="T316">
        <v>32378.79</v>
      </c>
      <c r="U316">
        <v>0.48</v>
      </c>
      <c r="V316">
        <v>0.89</v>
      </c>
      <c r="W316">
        <v>0.27</v>
      </c>
      <c r="X316">
        <v>1.98</v>
      </c>
      <c r="Y316">
        <v>1</v>
      </c>
      <c r="Z316">
        <v>10</v>
      </c>
    </row>
    <row r="317" spans="1:26" x14ac:dyDescent="0.3">
      <c r="A317">
        <v>10</v>
      </c>
      <c r="B317">
        <v>145</v>
      </c>
      <c r="C317" t="s">
        <v>26</v>
      </c>
      <c r="D317">
        <v>3.9167000000000001</v>
      </c>
      <c r="E317">
        <v>25.53</v>
      </c>
      <c r="F317">
        <v>19.079999999999998</v>
      </c>
      <c r="G317">
        <v>17.61</v>
      </c>
      <c r="H317">
        <v>0.21</v>
      </c>
      <c r="I317">
        <v>65</v>
      </c>
      <c r="J317">
        <v>290.23</v>
      </c>
      <c r="K317">
        <v>61.2</v>
      </c>
      <c r="L317">
        <v>3.5</v>
      </c>
      <c r="M317">
        <v>63</v>
      </c>
      <c r="N317">
        <v>80.53</v>
      </c>
      <c r="O317">
        <v>36029.29</v>
      </c>
      <c r="P317">
        <v>311.04000000000002</v>
      </c>
      <c r="Q317">
        <v>2924.6</v>
      </c>
      <c r="R317">
        <v>119.32</v>
      </c>
      <c r="S317">
        <v>60.56</v>
      </c>
      <c r="T317">
        <v>29339.83</v>
      </c>
      <c r="U317">
        <v>0.51</v>
      </c>
      <c r="V317">
        <v>0.9</v>
      </c>
      <c r="W317">
        <v>0.27</v>
      </c>
      <c r="X317">
        <v>1.8</v>
      </c>
      <c r="Y317">
        <v>1</v>
      </c>
      <c r="Z317">
        <v>10</v>
      </c>
    </row>
    <row r="318" spans="1:26" x14ac:dyDescent="0.3">
      <c r="A318">
        <v>11</v>
      </c>
      <c r="B318">
        <v>145</v>
      </c>
      <c r="C318" t="s">
        <v>26</v>
      </c>
      <c r="D318">
        <v>3.9860000000000002</v>
      </c>
      <c r="E318">
        <v>25.09</v>
      </c>
      <c r="F318">
        <v>18.91</v>
      </c>
      <c r="G318">
        <v>18.91</v>
      </c>
      <c r="H318">
        <v>0.23</v>
      </c>
      <c r="I318">
        <v>60</v>
      </c>
      <c r="J318">
        <v>290.74</v>
      </c>
      <c r="K318">
        <v>61.2</v>
      </c>
      <c r="L318">
        <v>3.75</v>
      </c>
      <c r="M318">
        <v>58</v>
      </c>
      <c r="N318">
        <v>80.790000000000006</v>
      </c>
      <c r="O318">
        <v>36092.1</v>
      </c>
      <c r="P318">
        <v>305.70999999999998</v>
      </c>
      <c r="Q318">
        <v>2924.76</v>
      </c>
      <c r="R318">
        <v>113.38</v>
      </c>
      <c r="S318">
        <v>60.56</v>
      </c>
      <c r="T318">
        <v>26395.25</v>
      </c>
      <c r="U318">
        <v>0.53</v>
      </c>
      <c r="V318">
        <v>0.91</v>
      </c>
      <c r="W318">
        <v>0.26</v>
      </c>
      <c r="X318">
        <v>1.63</v>
      </c>
      <c r="Y318">
        <v>1</v>
      </c>
      <c r="Z318">
        <v>10</v>
      </c>
    </row>
    <row r="319" spans="1:26" x14ac:dyDescent="0.3">
      <c r="A319">
        <v>12</v>
      </c>
      <c r="B319">
        <v>145</v>
      </c>
      <c r="C319" t="s">
        <v>26</v>
      </c>
      <c r="D319">
        <v>4.0819999999999999</v>
      </c>
      <c r="E319">
        <v>24.5</v>
      </c>
      <c r="F319">
        <v>18.59</v>
      </c>
      <c r="G319">
        <v>20.27</v>
      </c>
      <c r="H319">
        <v>0.24</v>
      </c>
      <c r="I319">
        <v>55</v>
      </c>
      <c r="J319">
        <v>291.25</v>
      </c>
      <c r="K319">
        <v>61.2</v>
      </c>
      <c r="L319">
        <v>4</v>
      </c>
      <c r="M319">
        <v>53</v>
      </c>
      <c r="N319">
        <v>81.05</v>
      </c>
      <c r="O319">
        <v>36155.019999999997</v>
      </c>
      <c r="P319">
        <v>297.68</v>
      </c>
      <c r="Q319">
        <v>2924.6</v>
      </c>
      <c r="R319">
        <v>102.49</v>
      </c>
      <c r="S319">
        <v>60.56</v>
      </c>
      <c r="T319">
        <v>20973.18</v>
      </c>
      <c r="U319">
        <v>0.59</v>
      </c>
      <c r="V319">
        <v>0.93</v>
      </c>
      <c r="W319">
        <v>0.25</v>
      </c>
      <c r="X319">
        <v>1.31</v>
      </c>
      <c r="Y319">
        <v>1</v>
      </c>
      <c r="Z319">
        <v>10</v>
      </c>
    </row>
    <row r="320" spans="1:26" x14ac:dyDescent="0.3">
      <c r="A320">
        <v>13</v>
      </c>
      <c r="B320">
        <v>145</v>
      </c>
      <c r="C320" t="s">
        <v>26</v>
      </c>
      <c r="D320">
        <v>4.0936000000000003</v>
      </c>
      <c r="E320">
        <v>24.43</v>
      </c>
      <c r="F320">
        <v>18.68</v>
      </c>
      <c r="G320">
        <v>21.55</v>
      </c>
      <c r="H320">
        <v>0.26</v>
      </c>
      <c r="I320">
        <v>52</v>
      </c>
      <c r="J320">
        <v>291.76</v>
      </c>
      <c r="K320">
        <v>61.2</v>
      </c>
      <c r="L320">
        <v>4.25</v>
      </c>
      <c r="M320">
        <v>50</v>
      </c>
      <c r="N320">
        <v>81.31</v>
      </c>
      <c r="O320">
        <v>36218.04</v>
      </c>
      <c r="P320">
        <v>297.19</v>
      </c>
      <c r="Q320">
        <v>2924.51</v>
      </c>
      <c r="R320">
        <v>107.12</v>
      </c>
      <c r="S320">
        <v>60.56</v>
      </c>
      <c r="T320">
        <v>23304.31</v>
      </c>
      <c r="U320">
        <v>0.56999999999999995</v>
      </c>
      <c r="V320">
        <v>0.92</v>
      </c>
      <c r="W320">
        <v>0.22</v>
      </c>
      <c r="X320">
        <v>1.4</v>
      </c>
      <c r="Y320">
        <v>1</v>
      </c>
      <c r="Z320">
        <v>10</v>
      </c>
    </row>
    <row r="321" spans="1:26" x14ac:dyDescent="0.3">
      <c r="A321">
        <v>14</v>
      </c>
      <c r="B321">
        <v>145</v>
      </c>
      <c r="C321" t="s">
        <v>26</v>
      </c>
      <c r="D321">
        <v>4.0909000000000004</v>
      </c>
      <c r="E321">
        <v>24.44</v>
      </c>
      <c r="F321">
        <v>18.850000000000001</v>
      </c>
      <c r="G321">
        <v>23.09</v>
      </c>
      <c r="H321">
        <v>0.27</v>
      </c>
      <c r="I321">
        <v>49</v>
      </c>
      <c r="J321">
        <v>292.27</v>
      </c>
      <c r="K321">
        <v>61.2</v>
      </c>
      <c r="L321">
        <v>4.5</v>
      </c>
      <c r="M321">
        <v>47</v>
      </c>
      <c r="N321">
        <v>81.569999999999993</v>
      </c>
      <c r="O321">
        <v>36281.160000000003</v>
      </c>
      <c r="P321">
        <v>298.45999999999998</v>
      </c>
      <c r="Q321">
        <v>2924.55</v>
      </c>
      <c r="R321">
        <v>112.88</v>
      </c>
      <c r="S321">
        <v>60.56</v>
      </c>
      <c r="T321">
        <v>26199.32</v>
      </c>
      <c r="U321">
        <v>0.54</v>
      </c>
      <c r="V321">
        <v>0.91</v>
      </c>
      <c r="W321">
        <v>0.24</v>
      </c>
      <c r="X321">
        <v>1.58</v>
      </c>
      <c r="Y321">
        <v>1</v>
      </c>
      <c r="Z321">
        <v>10</v>
      </c>
    </row>
    <row r="322" spans="1:26" x14ac:dyDescent="0.3">
      <c r="A322">
        <v>15</v>
      </c>
      <c r="B322">
        <v>145</v>
      </c>
      <c r="C322" t="s">
        <v>26</v>
      </c>
      <c r="D322">
        <v>4.1742999999999997</v>
      </c>
      <c r="E322">
        <v>23.96</v>
      </c>
      <c r="F322">
        <v>18.579999999999998</v>
      </c>
      <c r="G322">
        <v>24.78</v>
      </c>
      <c r="H322">
        <v>0.28999999999999998</v>
      </c>
      <c r="I322">
        <v>45</v>
      </c>
      <c r="J322">
        <v>292.79000000000002</v>
      </c>
      <c r="K322">
        <v>61.2</v>
      </c>
      <c r="L322">
        <v>4.75</v>
      </c>
      <c r="M322">
        <v>43</v>
      </c>
      <c r="N322">
        <v>81.84</v>
      </c>
      <c r="O322">
        <v>36344.400000000001</v>
      </c>
      <c r="P322">
        <v>291.3</v>
      </c>
      <c r="Q322">
        <v>2924.55</v>
      </c>
      <c r="R322">
        <v>103.3</v>
      </c>
      <c r="S322">
        <v>60.56</v>
      </c>
      <c r="T322">
        <v>21432.12</v>
      </c>
      <c r="U322">
        <v>0.59</v>
      </c>
      <c r="V322">
        <v>0.93</v>
      </c>
      <c r="W322">
        <v>0.24</v>
      </c>
      <c r="X322">
        <v>1.3</v>
      </c>
      <c r="Y322">
        <v>1</v>
      </c>
      <c r="Z322">
        <v>10</v>
      </c>
    </row>
    <row r="323" spans="1:26" x14ac:dyDescent="0.3">
      <c r="A323">
        <v>16</v>
      </c>
      <c r="B323">
        <v>145</v>
      </c>
      <c r="C323" t="s">
        <v>26</v>
      </c>
      <c r="D323">
        <v>4.2032999999999996</v>
      </c>
      <c r="E323">
        <v>23.79</v>
      </c>
      <c r="F323">
        <v>18.52</v>
      </c>
      <c r="G323">
        <v>25.85</v>
      </c>
      <c r="H323">
        <v>0.3</v>
      </c>
      <c r="I323">
        <v>43</v>
      </c>
      <c r="J323">
        <v>293.3</v>
      </c>
      <c r="K323">
        <v>61.2</v>
      </c>
      <c r="L323">
        <v>5</v>
      </c>
      <c r="M323">
        <v>41</v>
      </c>
      <c r="N323">
        <v>82.1</v>
      </c>
      <c r="O323">
        <v>36407.75</v>
      </c>
      <c r="P323">
        <v>287.72000000000003</v>
      </c>
      <c r="Q323">
        <v>2924.7</v>
      </c>
      <c r="R323">
        <v>101.33</v>
      </c>
      <c r="S323">
        <v>60.56</v>
      </c>
      <c r="T323">
        <v>20457.48</v>
      </c>
      <c r="U323">
        <v>0.6</v>
      </c>
      <c r="V323">
        <v>0.93</v>
      </c>
      <c r="W323">
        <v>0.23</v>
      </c>
      <c r="X323">
        <v>1.25</v>
      </c>
      <c r="Y323">
        <v>1</v>
      </c>
      <c r="Z323">
        <v>10</v>
      </c>
    </row>
    <row r="324" spans="1:26" x14ac:dyDescent="0.3">
      <c r="A324">
        <v>17</v>
      </c>
      <c r="B324">
        <v>145</v>
      </c>
      <c r="C324" t="s">
        <v>26</v>
      </c>
      <c r="D324">
        <v>4.2537000000000003</v>
      </c>
      <c r="E324">
        <v>23.51</v>
      </c>
      <c r="F324">
        <v>18.399999999999999</v>
      </c>
      <c r="G324">
        <v>27.61</v>
      </c>
      <c r="H324">
        <v>0.32</v>
      </c>
      <c r="I324">
        <v>40</v>
      </c>
      <c r="J324">
        <v>293.81</v>
      </c>
      <c r="K324">
        <v>61.2</v>
      </c>
      <c r="L324">
        <v>5.25</v>
      </c>
      <c r="M324">
        <v>38</v>
      </c>
      <c r="N324">
        <v>82.36</v>
      </c>
      <c r="O324">
        <v>36471.199999999997</v>
      </c>
      <c r="P324">
        <v>283.17</v>
      </c>
      <c r="Q324">
        <v>2924.43</v>
      </c>
      <c r="R324">
        <v>97.3</v>
      </c>
      <c r="S324">
        <v>60.56</v>
      </c>
      <c r="T324">
        <v>18456.21</v>
      </c>
      <c r="U324">
        <v>0.62</v>
      </c>
      <c r="V324">
        <v>0.93</v>
      </c>
      <c r="W324">
        <v>0.23</v>
      </c>
      <c r="X324">
        <v>1.1299999999999999</v>
      </c>
      <c r="Y324">
        <v>1</v>
      </c>
      <c r="Z324">
        <v>10</v>
      </c>
    </row>
    <row r="325" spans="1:26" x14ac:dyDescent="0.3">
      <c r="A325">
        <v>18</v>
      </c>
      <c r="B325">
        <v>145</v>
      </c>
      <c r="C325" t="s">
        <v>26</v>
      </c>
      <c r="D325">
        <v>4.2850999999999999</v>
      </c>
      <c r="E325">
        <v>23.34</v>
      </c>
      <c r="F325">
        <v>18.34</v>
      </c>
      <c r="G325">
        <v>28.96</v>
      </c>
      <c r="H325">
        <v>0.33</v>
      </c>
      <c r="I325">
        <v>38</v>
      </c>
      <c r="J325">
        <v>294.33</v>
      </c>
      <c r="K325">
        <v>61.2</v>
      </c>
      <c r="L325">
        <v>5.5</v>
      </c>
      <c r="M325">
        <v>36</v>
      </c>
      <c r="N325">
        <v>82.63</v>
      </c>
      <c r="O325">
        <v>36534.76</v>
      </c>
      <c r="P325">
        <v>280.19</v>
      </c>
      <c r="Q325">
        <v>2924.39</v>
      </c>
      <c r="R325">
        <v>95.49</v>
      </c>
      <c r="S325">
        <v>60.56</v>
      </c>
      <c r="T325">
        <v>17558.39</v>
      </c>
      <c r="U325">
        <v>0.63</v>
      </c>
      <c r="V325">
        <v>0.94</v>
      </c>
      <c r="W325">
        <v>0.22</v>
      </c>
      <c r="X325">
        <v>1.06</v>
      </c>
      <c r="Y325">
        <v>1</v>
      </c>
      <c r="Z325">
        <v>10</v>
      </c>
    </row>
    <row r="326" spans="1:26" x14ac:dyDescent="0.3">
      <c r="A326">
        <v>19</v>
      </c>
      <c r="B326">
        <v>145</v>
      </c>
      <c r="C326" t="s">
        <v>26</v>
      </c>
      <c r="D326">
        <v>4.3144999999999998</v>
      </c>
      <c r="E326">
        <v>23.18</v>
      </c>
      <c r="F326">
        <v>18.29</v>
      </c>
      <c r="G326">
        <v>30.48</v>
      </c>
      <c r="H326">
        <v>0.35</v>
      </c>
      <c r="I326">
        <v>36</v>
      </c>
      <c r="J326">
        <v>294.83999999999997</v>
      </c>
      <c r="K326">
        <v>61.2</v>
      </c>
      <c r="L326">
        <v>5.75</v>
      </c>
      <c r="M326">
        <v>34</v>
      </c>
      <c r="N326">
        <v>82.9</v>
      </c>
      <c r="O326">
        <v>36598.44</v>
      </c>
      <c r="P326">
        <v>276.63</v>
      </c>
      <c r="Q326">
        <v>2924.48</v>
      </c>
      <c r="R326">
        <v>93.6</v>
      </c>
      <c r="S326">
        <v>60.56</v>
      </c>
      <c r="T326">
        <v>16625.099999999999</v>
      </c>
      <c r="U326">
        <v>0.65</v>
      </c>
      <c r="V326">
        <v>0.94</v>
      </c>
      <c r="W326">
        <v>0.22</v>
      </c>
      <c r="X326">
        <v>1.01</v>
      </c>
      <c r="Y326">
        <v>1</v>
      </c>
      <c r="Z326">
        <v>10</v>
      </c>
    </row>
    <row r="327" spans="1:26" x14ac:dyDescent="0.3">
      <c r="A327">
        <v>20</v>
      </c>
      <c r="B327">
        <v>145</v>
      </c>
      <c r="C327" t="s">
        <v>26</v>
      </c>
      <c r="D327">
        <v>4.3491999999999997</v>
      </c>
      <c r="E327">
        <v>22.99</v>
      </c>
      <c r="F327">
        <v>18.21</v>
      </c>
      <c r="G327">
        <v>32.14</v>
      </c>
      <c r="H327">
        <v>0.36</v>
      </c>
      <c r="I327">
        <v>34</v>
      </c>
      <c r="J327">
        <v>295.36</v>
      </c>
      <c r="K327">
        <v>61.2</v>
      </c>
      <c r="L327">
        <v>6</v>
      </c>
      <c r="M327">
        <v>32</v>
      </c>
      <c r="N327">
        <v>83.16</v>
      </c>
      <c r="O327">
        <v>36662.22</v>
      </c>
      <c r="P327">
        <v>272.79000000000002</v>
      </c>
      <c r="Q327">
        <v>2924.54</v>
      </c>
      <c r="R327">
        <v>91.05</v>
      </c>
      <c r="S327">
        <v>60.56</v>
      </c>
      <c r="T327">
        <v>15357.89</v>
      </c>
      <c r="U327">
        <v>0.67</v>
      </c>
      <c r="V327">
        <v>0.94</v>
      </c>
      <c r="W327">
        <v>0.22</v>
      </c>
      <c r="X327">
        <v>0.93</v>
      </c>
      <c r="Y327">
        <v>1</v>
      </c>
      <c r="Z327">
        <v>10</v>
      </c>
    </row>
    <row r="328" spans="1:26" x14ac:dyDescent="0.3">
      <c r="A328">
        <v>21</v>
      </c>
      <c r="B328">
        <v>145</v>
      </c>
      <c r="C328" t="s">
        <v>26</v>
      </c>
      <c r="D328">
        <v>4.3817000000000004</v>
      </c>
      <c r="E328">
        <v>22.82</v>
      </c>
      <c r="F328">
        <v>18.149999999999999</v>
      </c>
      <c r="G328">
        <v>34.03</v>
      </c>
      <c r="H328">
        <v>0.38</v>
      </c>
      <c r="I328">
        <v>32</v>
      </c>
      <c r="J328">
        <v>295.88</v>
      </c>
      <c r="K328">
        <v>61.2</v>
      </c>
      <c r="L328">
        <v>6.25</v>
      </c>
      <c r="M328">
        <v>30</v>
      </c>
      <c r="N328">
        <v>83.43</v>
      </c>
      <c r="O328">
        <v>36726.120000000003</v>
      </c>
      <c r="P328">
        <v>269.27999999999997</v>
      </c>
      <c r="Q328">
        <v>2924.48</v>
      </c>
      <c r="R328">
        <v>88.89</v>
      </c>
      <c r="S328">
        <v>60.56</v>
      </c>
      <c r="T328">
        <v>14290.53</v>
      </c>
      <c r="U328">
        <v>0.68</v>
      </c>
      <c r="V328">
        <v>0.95</v>
      </c>
      <c r="W328">
        <v>0.22</v>
      </c>
      <c r="X328">
        <v>0.87</v>
      </c>
      <c r="Y328">
        <v>1</v>
      </c>
      <c r="Z328">
        <v>10</v>
      </c>
    </row>
    <row r="329" spans="1:26" x14ac:dyDescent="0.3">
      <c r="A329">
        <v>22</v>
      </c>
      <c r="B329">
        <v>145</v>
      </c>
      <c r="C329" t="s">
        <v>26</v>
      </c>
      <c r="D329">
        <v>4.3981000000000003</v>
      </c>
      <c r="E329">
        <v>22.74</v>
      </c>
      <c r="F329">
        <v>18.12</v>
      </c>
      <c r="G329">
        <v>35.07</v>
      </c>
      <c r="H329">
        <v>0.39</v>
      </c>
      <c r="I329">
        <v>31</v>
      </c>
      <c r="J329">
        <v>296.39999999999998</v>
      </c>
      <c r="K329">
        <v>61.2</v>
      </c>
      <c r="L329">
        <v>6.5</v>
      </c>
      <c r="M329">
        <v>29</v>
      </c>
      <c r="N329">
        <v>83.7</v>
      </c>
      <c r="O329">
        <v>36790.129999999997</v>
      </c>
      <c r="P329">
        <v>265.36</v>
      </c>
      <c r="Q329">
        <v>2924.46</v>
      </c>
      <c r="R329">
        <v>87.98</v>
      </c>
      <c r="S329">
        <v>60.56</v>
      </c>
      <c r="T329">
        <v>13841.81</v>
      </c>
      <c r="U329">
        <v>0.69</v>
      </c>
      <c r="V329">
        <v>0.95</v>
      </c>
      <c r="W329">
        <v>0.21</v>
      </c>
      <c r="X329">
        <v>0.84</v>
      </c>
      <c r="Y329">
        <v>1</v>
      </c>
      <c r="Z329">
        <v>10</v>
      </c>
    </row>
    <row r="330" spans="1:26" x14ac:dyDescent="0.3">
      <c r="A330">
        <v>23</v>
      </c>
      <c r="B330">
        <v>145</v>
      </c>
      <c r="C330" t="s">
        <v>26</v>
      </c>
      <c r="D330">
        <v>4.4307999999999996</v>
      </c>
      <c r="E330">
        <v>22.57</v>
      </c>
      <c r="F330">
        <v>18.059999999999999</v>
      </c>
      <c r="G330">
        <v>37.36</v>
      </c>
      <c r="H330">
        <v>0.4</v>
      </c>
      <c r="I330">
        <v>29</v>
      </c>
      <c r="J330">
        <v>296.92</v>
      </c>
      <c r="K330">
        <v>61.2</v>
      </c>
      <c r="L330">
        <v>6.75</v>
      </c>
      <c r="M330">
        <v>27</v>
      </c>
      <c r="N330">
        <v>83.97</v>
      </c>
      <c r="O330">
        <v>36854.25</v>
      </c>
      <c r="P330">
        <v>261.91000000000003</v>
      </c>
      <c r="Q330">
        <v>2924.6</v>
      </c>
      <c r="R330">
        <v>85.85</v>
      </c>
      <c r="S330">
        <v>60.56</v>
      </c>
      <c r="T330">
        <v>12786.49</v>
      </c>
      <c r="U330">
        <v>0.71</v>
      </c>
      <c r="V330">
        <v>0.95</v>
      </c>
      <c r="W330">
        <v>0.21</v>
      </c>
      <c r="X330">
        <v>0.78</v>
      </c>
      <c r="Y330">
        <v>1</v>
      </c>
      <c r="Z330">
        <v>10</v>
      </c>
    </row>
    <row r="331" spans="1:26" x14ac:dyDescent="0.3">
      <c r="A331">
        <v>24</v>
      </c>
      <c r="B331">
        <v>145</v>
      </c>
      <c r="C331" t="s">
        <v>26</v>
      </c>
      <c r="D331">
        <v>4.4561999999999999</v>
      </c>
      <c r="E331">
        <v>22.44</v>
      </c>
      <c r="F331">
        <v>17.98</v>
      </c>
      <c r="G331">
        <v>38.53</v>
      </c>
      <c r="H331">
        <v>0.42</v>
      </c>
      <c r="I331">
        <v>28</v>
      </c>
      <c r="J331">
        <v>297.44</v>
      </c>
      <c r="K331">
        <v>61.2</v>
      </c>
      <c r="L331">
        <v>7</v>
      </c>
      <c r="M331">
        <v>26</v>
      </c>
      <c r="N331">
        <v>84.24</v>
      </c>
      <c r="O331">
        <v>36918.480000000003</v>
      </c>
      <c r="P331">
        <v>258.36</v>
      </c>
      <c r="Q331">
        <v>2924.4</v>
      </c>
      <c r="R331">
        <v>83.18</v>
      </c>
      <c r="S331">
        <v>60.56</v>
      </c>
      <c r="T331">
        <v>11455.28</v>
      </c>
      <c r="U331">
        <v>0.73</v>
      </c>
      <c r="V331">
        <v>0.96</v>
      </c>
      <c r="W331">
        <v>0.22</v>
      </c>
      <c r="X331">
        <v>0.71</v>
      </c>
      <c r="Y331">
        <v>1</v>
      </c>
      <c r="Z331">
        <v>10</v>
      </c>
    </row>
    <row r="332" spans="1:26" x14ac:dyDescent="0.3">
      <c r="A332">
        <v>25</v>
      </c>
      <c r="B332">
        <v>145</v>
      </c>
      <c r="C332" t="s">
        <v>26</v>
      </c>
      <c r="D332">
        <v>4.4916999999999998</v>
      </c>
      <c r="E332">
        <v>22.26</v>
      </c>
      <c r="F332">
        <v>17.91</v>
      </c>
      <c r="G332">
        <v>41.34</v>
      </c>
      <c r="H332">
        <v>0.43</v>
      </c>
      <c r="I332">
        <v>26</v>
      </c>
      <c r="J332">
        <v>297.95999999999998</v>
      </c>
      <c r="K332">
        <v>61.2</v>
      </c>
      <c r="L332">
        <v>7.25</v>
      </c>
      <c r="M332">
        <v>24</v>
      </c>
      <c r="N332">
        <v>84.51</v>
      </c>
      <c r="O332">
        <v>36982.83</v>
      </c>
      <c r="P332">
        <v>253.04</v>
      </c>
      <c r="Q332">
        <v>2924.54</v>
      </c>
      <c r="R332">
        <v>81.62</v>
      </c>
      <c r="S332">
        <v>60.56</v>
      </c>
      <c r="T332">
        <v>10683.73</v>
      </c>
      <c r="U332">
        <v>0.74</v>
      </c>
      <c r="V332">
        <v>0.96</v>
      </c>
      <c r="W332">
        <v>0.19</v>
      </c>
      <c r="X332">
        <v>0.64</v>
      </c>
      <c r="Y332">
        <v>1</v>
      </c>
      <c r="Z332">
        <v>10</v>
      </c>
    </row>
    <row r="333" spans="1:26" x14ac:dyDescent="0.3">
      <c r="A333">
        <v>26</v>
      </c>
      <c r="B333">
        <v>145</v>
      </c>
      <c r="C333" t="s">
        <v>26</v>
      </c>
      <c r="D333">
        <v>4.4547999999999996</v>
      </c>
      <c r="E333">
        <v>22.45</v>
      </c>
      <c r="F333">
        <v>18.100000000000001</v>
      </c>
      <c r="G333">
        <v>41.76</v>
      </c>
      <c r="H333">
        <v>0.45</v>
      </c>
      <c r="I333">
        <v>26</v>
      </c>
      <c r="J333">
        <v>298.48</v>
      </c>
      <c r="K333">
        <v>61.2</v>
      </c>
      <c r="L333">
        <v>7.5</v>
      </c>
      <c r="M333">
        <v>24</v>
      </c>
      <c r="N333">
        <v>84.79</v>
      </c>
      <c r="O333">
        <v>37047.29</v>
      </c>
      <c r="P333">
        <v>255.02</v>
      </c>
      <c r="Q333">
        <v>2924.39</v>
      </c>
      <c r="R333">
        <v>87.72</v>
      </c>
      <c r="S333">
        <v>60.56</v>
      </c>
      <c r="T333">
        <v>13733.01</v>
      </c>
      <c r="U333">
        <v>0.69</v>
      </c>
      <c r="V333">
        <v>0.95</v>
      </c>
      <c r="W333">
        <v>0.21</v>
      </c>
      <c r="X333">
        <v>0.82</v>
      </c>
      <c r="Y333">
        <v>1</v>
      </c>
      <c r="Z333">
        <v>10</v>
      </c>
    </row>
    <row r="334" spans="1:26" x14ac:dyDescent="0.3">
      <c r="A334">
        <v>27</v>
      </c>
      <c r="B334">
        <v>145</v>
      </c>
      <c r="C334" t="s">
        <v>26</v>
      </c>
      <c r="D334">
        <v>4.5063000000000004</v>
      </c>
      <c r="E334">
        <v>22.19</v>
      </c>
      <c r="F334">
        <v>17.95</v>
      </c>
      <c r="G334">
        <v>44.87</v>
      </c>
      <c r="H334">
        <v>0.46</v>
      </c>
      <c r="I334">
        <v>24</v>
      </c>
      <c r="J334">
        <v>299.01</v>
      </c>
      <c r="K334">
        <v>61.2</v>
      </c>
      <c r="L334">
        <v>7.75</v>
      </c>
      <c r="M334">
        <v>22</v>
      </c>
      <c r="N334">
        <v>85.06</v>
      </c>
      <c r="O334">
        <v>37111.870000000003</v>
      </c>
      <c r="P334">
        <v>247.95</v>
      </c>
      <c r="Q334">
        <v>2924.39</v>
      </c>
      <c r="R334">
        <v>82.59</v>
      </c>
      <c r="S334">
        <v>60.56</v>
      </c>
      <c r="T334">
        <v>11179.14</v>
      </c>
      <c r="U334">
        <v>0.73</v>
      </c>
      <c r="V334">
        <v>0.96</v>
      </c>
      <c r="W334">
        <v>0.2</v>
      </c>
      <c r="X334">
        <v>0.67</v>
      </c>
      <c r="Y334">
        <v>1</v>
      </c>
      <c r="Z334">
        <v>10</v>
      </c>
    </row>
    <row r="335" spans="1:26" x14ac:dyDescent="0.3">
      <c r="A335">
        <v>28</v>
      </c>
      <c r="B335">
        <v>145</v>
      </c>
      <c r="C335" t="s">
        <v>26</v>
      </c>
      <c r="D335">
        <v>4.5269000000000004</v>
      </c>
      <c r="E335">
        <v>22.09</v>
      </c>
      <c r="F335">
        <v>17.899999999999999</v>
      </c>
      <c r="G335">
        <v>46.7</v>
      </c>
      <c r="H335">
        <v>0.48</v>
      </c>
      <c r="I335">
        <v>23</v>
      </c>
      <c r="J335">
        <v>299.52999999999997</v>
      </c>
      <c r="K335">
        <v>61.2</v>
      </c>
      <c r="L335">
        <v>8</v>
      </c>
      <c r="M335">
        <v>21</v>
      </c>
      <c r="N335">
        <v>85.33</v>
      </c>
      <c r="O335">
        <v>37176.68</v>
      </c>
      <c r="P335">
        <v>244.56</v>
      </c>
      <c r="Q335">
        <v>2924.44</v>
      </c>
      <c r="R335">
        <v>81.010000000000005</v>
      </c>
      <c r="S335">
        <v>60.56</v>
      </c>
      <c r="T335">
        <v>10395.780000000001</v>
      </c>
      <c r="U335">
        <v>0.75</v>
      </c>
      <c r="V335">
        <v>0.96</v>
      </c>
      <c r="W335">
        <v>0.2</v>
      </c>
      <c r="X335">
        <v>0.62</v>
      </c>
      <c r="Y335">
        <v>1</v>
      </c>
      <c r="Z335">
        <v>10</v>
      </c>
    </row>
    <row r="336" spans="1:26" x14ac:dyDescent="0.3">
      <c r="A336">
        <v>29</v>
      </c>
      <c r="B336">
        <v>145</v>
      </c>
      <c r="C336" t="s">
        <v>26</v>
      </c>
      <c r="D336">
        <v>4.5419999999999998</v>
      </c>
      <c r="E336">
        <v>22.02</v>
      </c>
      <c r="F336">
        <v>17.88</v>
      </c>
      <c r="G336">
        <v>48.77</v>
      </c>
      <c r="H336">
        <v>0.49</v>
      </c>
      <c r="I336">
        <v>22</v>
      </c>
      <c r="J336">
        <v>300.06</v>
      </c>
      <c r="K336">
        <v>61.2</v>
      </c>
      <c r="L336">
        <v>8.25</v>
      </c>
      <c r="M336">
        <v>15</v>
      </c>
      <c r="N336">
        <v>85.61</v>
      </c>
      <c r="O336">
        <v>37241.49</v>
      </c>
      <c r="P336">
        <v>240.85</v>
      </c>
      <c r="Q336">
        <v>2924.47</v>
      </c>
      <c r="R336">
        <v>80.08</v>
      </c>
      <c r="S336">
        <v>60.56</v>
      </c>
      <c r="T336">
        <v>9933.74</v>
      </c>
      <c r="U336">
        <v>0.76</v>
      </c>
      <c r="V336">
        <v>0.96</v>
      </c>
      <c r="W336">
        <v>0.21</v>
      </c>
      <c r="X336">
        <v>0.6</v>
      </c>
      <c r="Y336">
        <v>1</v>
      </c>
      <c r="Z336">
        <v>10</v>
      </c>
    </row>
    <row r="337" spans="1:26" x14ac:dyDescent="0.3">
      <c r="A337">
        <v>30</v>
      </c>
      <c r="B337">
        <v>145</v>
      </c>
      <c r="C337" t="s">
        <v>26</v>
      </c>
      <c r="D337">
        <v>4.5396000000000001</v>
      </c>
      <c r="E337">
        <v>22.03</v>
      </c>
      <c r="F337">
        <v>17.89</v>
      </c>
      <c r="G337">
        <v>48.8</v>
      </c>
      <c r="H337">
        <v>0.5</v>
      </c>
      <c r="I337">
        <v>22</v>
      </c>
      <c r="J337">
        <v>300.58999999999997</v>
      </c>
      <c r="K337">
        <v>61.2</v>
      </c>
      <c r="L337">
        <v>8.5</v>
      </c>
      <c r="M337">
        <v>7</v>
      </c>
      <c r="N337">
        <v>85.89</v>
      </c>
      <c r="O337">
        <v>37306.42</v>
      </c>
      <c r="P337">
        <v>240.37</v>
      </c>
      <c r="Q337">
        <v>2924.55</v>
      </c>
      <c r="R337">
        <v>80.13</v>
      </c>
      <c r="S337">
        <v>60.56</v>
      </c>
      <c r="T337">
        <v>9960.68</v>
      </c>
      <c r="U337">
        <v>0.76</v>
      </c>
      <c r="V337">
        <v>0.96</v>
      </c>
      <c r="W337">
        <v>0.22</v>
      </c>
      <c r="X337">
        <v>0.62</v>
      </c>
      <c r="Y337">
        <v>1</v>
      </c>
      <c r="Z337">
        <v>10</v>
      </c>
    </row>
    <row r="338" spans="1:26" x14ac:dyDescent="0.3">
      <c r="A338">
        <v>31</v>
      </c>
      <c r="B338">
        <v>145</v>
      </c>
      <c r="C338" t="s">
        <v>26</v>
      </c>
      <c r="D338">
        <v>4.5388000000000002</v>
      </c>
      <c r="E338">
        <v>22.03</v>
      </c>
      <c r="F338">
        <v>17.899999999999999</v>
      </c>
      <c r="G338">
        <v>48.81</v>
      </c>
      <c r="H338">
        <v>0.52</v>
      </c>
      <c r="I338">
        <v>22</v>
      </c>
      <c r="J338">
        <v>301.11</v>
      </c>
      <c r="K338">
        <v>61.2</v>
      </c>
      <c r="L338">
        <v>8.75</v>
      </c>
      <c r="M338">
        <v>3</v>
      </c>
      <c r="N338">
        <v>86.16</v>
      </c>
      <c r="O338">
        <v>37371.47</v>
      </c>
      <c r="P338">
        <v>239.89</v>
      </c>
      <c r="Q338">
        <v>2924.42</v>
      </c>
      <c r="R338">
        <v>80.17</v>
      </c>
      <c r="S338">
        <v>60.56</v>
      </c>
      <c r="T338">
        <v>9979.24</v>
      </c>
      <c r="U338">
        <v>0.76</v>
      </c>
      <c r="V338">
        <v>0.96</v>
      </c>
      <c r="W338">
        <v>0.22</v>
      </c>
      <c r="X338">
        <v>0.62</v>
      </c>
      <c r="Y338">
        <v>1</v>
      </c>
      <c r="Z338">
        <v>10</v>
      </c>
    </row>
    <row r="339" spans="1:26" x14ac:dyDescent="0.3">
      <c r="A339">
        <v>32</v>
      </c>
      <c r="B339">
        <v>145</v>
      </c>
      <c r="C339" t="s">
        <v>26</v>
      </c>
      <c r="D339">
        <v>4.5354999999999999</v>
      </c>
      <c r="E339">
        <v>22.05</v>
      </c>
      <c r="F339">
        <v>17.91</v>
      </c>
      <c r="G339">
        <v>48.85</v>
      </c>
      <c r="H339">
        <v>0.53</v>
      </c>
      <c r="I339">
        <v>22</v>
      </c>
      <c r="J339">
        <v>301.64</v>
      </c>
      <c r="K339">
        <v>61.2</v>
      </c>
      <c r="L339">
        <v>9</v>
      </c>
      <c r="M339">
        <v>0</v>
      </c>
      <c r="N339">
        <v>86.44</v>
      </c>
      <c r="O339">
        <v>37436.629999999997</v>
      </c>
      <c r="P339">
        <v>239.87</v>
      </c>
      <c r="Q339">
        <v>2924.44</v>
      </c>
      <c r="R339">
        <v>80.599999999999994</v>
      </c>
      <c r="S339">
        <v>60.56</v>
      </c>
      <c r="T339">
        <v>10194.35</v>
      </c>
      <c r="U339">
        <v>0.75</v>
      </c>
      <c r="V339">
        <v>0.96</v>
      </c>
      <c r="W339">
        <v>0.23</v>
      </c>
      <c r="X339">
        <v>0.64</v>
      </c>
      <c r="Y339">
        <v>1</v>
      </c>
      <c r="Z339">
        <v>10</v>
      </c>
    </row>
    <row r="340" spans="1:26" x14ac:dyDescent="0.3">
      <c r="A340">
        <v>0</v>
      </c>
      <c r="B340">
        <v>65</v>
      </c>
      <c r="C340" t="s">
        <v>26</v>
      </c>
      <c r="D340">
        <v>3.4950000000000001</v>
      </c>
      <c r="E340">
        <v>28.61</v>
      </c>
      <c r="F340">
        <v>22.02</v>
      </c>
      <c r="G340">
        <v>8.16</v>
      </c>
      <c r="H340">
        <v>0.13</v>
      </c>
      <c r="I340">
        <v>162</v>
      </c>
      <c r="J340">
        <v>133.21</v>
      </c>
      <c r="K340">
        <v>46.47</v>
      </c>
      <c r="L340">
        <v>1</v>
      </c>
      <c r="M340">
        <v>160</v>
      </c>
      <c r="N340">
        <v>20.75</v>
      </c>
      <c r="O340">
        <v>16663.419999999998</v>
      </c>
      <c r="P340">
        <v>223.36</v>
      </c>
      <c r="Q340">
        <v>2925.11</v>
      </c>
      <c r="R340">
        <v>215.84</v>
      </c>
      <c r="S340">
        <v>60.56</v>
      </c>
      <c r="T340">
        <v>77113.14</v>
      </c>
      <c r="U340">
        <v>0.28000000000000003</v>
      </c>
      <c r="V340">
        <v>0.78</v>
      </c>
      <c r="W340">
        <v>0.42</v>
      </c>
      <c r="X340">
        <v>4.74</v>
      </c>
      <c r="Y340">
        <v>1</v>
      </c>
      <c r="Z340">
        <v>10</v>
      </c>
    </row>
    <row r="341" spans="1:26" x14ac:dyDescent="0.3">
      <c r="A341">
        <v>1</v>
      </c>
      <c r="B341">
        <v>65</v>
      </c>
      <c r="C341" t="s">
        <v>26</v>
      </c>
      <c r="D341">
        <v>3.8275000000000001</v>
      </c>
      <c r="E341">
        <v>26.13</v>
      </c>
      <c r="F341">
        <v>20.71</v>
      </c>
      <c r="G341">
        <v>10.44</v>
      </c>
      <c r="H341">
        <v>0.17</v>
      </c>
      <c r="I341">
        <v>119</v>
      </c>
      <c r="J341">
        <v>133.55000000000001</v>
      </c>
      <c r="K341">
        <v>46.47</v>
      </c>
      <c r="L341">
        <v>1.25</v>
      </c>
      <c r="M341">
        <v>117</v>
      </c>
      <c r="N341">
        <v>20.83</v>
      </c>
      <c r="O341">
        <v>16704.7</v>
      </c>
      <c r="P341">
        <v>203.96</v>
      </c>
      <c r="Q341">
        <v>2924.75</v>
      </c>
      <c r="R341">
        <v>172.29</v>
      </c>
      <c r="S341">
        <v>60.56</v>
      </c>
      <c r="T341">
        <v>55554.29</v>
      </c>
      <c r="U341">
        <v>0.35</v>
      </c>
      <c r="V341">
        <v>0.83</v>
      </c>
      <c r="W341">
        <v>0.36</v>
      </c>
      <c r="X341">
        <v>3.43</v>
      </c>
      <c r="Y341">
        <v>1</v>
      </c>
      <c r="Z341">
        <v>10</v>
      </c>
    </row>
    <row r="342" spans="1:26" x14ac:dyDescent="0.3">
      <c r="A342">
        <v>2</v>
      </c>
      <c r="B342">
        <v>65</v>
      </c>
      <c r="C342" t="s">
        <v>26</v>
      </c>
      <c r="D342">
        <v>4.0673000000000004</v>
      </c>
      <c r="E342">
        <v>24.59</v>
      </c>
      <c r="F342">
        <v>19.899999999999999</v>
      </c>
      <c r="G342">
        <v>12.98</v>
      </c>
      <c r="H342">
        <v>0.2</v>
      </c>
      <c r="I342">
        <v>92</v>
      </c>
      <c r="J342">
        <v>133.88</v>
      </c>
      <c r="K342">
        <v>46.47</v>
      </c>
      <c r="L342">
        <v>1.5</v>
      </c>
      <c r="M342">
        <v>90</v>
      </c>
      <c r="N342">
        <v>20.91</v>
      </c>
      <c r="O342">
        <v>16746.009999999998</v>
      </c>
      <c r="P342">
        <v>189.73</v>
      </c>
      <c r="Q342">
        <v>2924.78</v>
      </c>
      <c r="R342">
        <v>146.30000000000001</v>
      </c>
      <c r="S342">
        <v>60.56</v>
      </c>
      <c r="T342">
        <v>42694.75</v>
      </c>
      <c r="U342">
        <v>0.41</v>
      </c>
      <c r="V342">
        <v>0.86</v>
      </c>
      <c r="W342">
        <v>0.31</v>
      </c>
      <c r="X342">
        <v>2.62</v>
      </c>
      <c r="Y342">
        <v>1</v>
      </c>
      <c r="Z342">
        <v>10</v>
      </c>
    </row>
    <row r="343" spans="1:26" x14ac:dyDescent="0.3">
      <c r="A343">
        <v>3</v>
      </c>
      <c r="B343">
        <v>65</v>
      </c>
      <c r="C343" t="s">
        <v>26</v>
      </c>
      <c r="D343">
        <v>4.2485999999999997</v>
      </c>
      <c r="E343">
        <v>23.54</v>
      </c>
      <c r="F343">
        <v>19.34</v>
      </c>
      <c r="G343">
        <v>15.68</v>
      </c>
      <c r="H343">
        <v>0.23</v>
      </c>
      <c r="I343">
        <v>74</v>
      </c>
      <c r="J343">
        <v>134.22</v>
      </c>
      <c r="K343">
        <v>46.47</v>
      </c>
      <c r="L343">
        <v>1.75</v>
      </c>
      <c r="M343">
        <v>72</v>
      </c>
      <c r="N343">
        <v>21</v>
      </c>
      <c r="O343">
        <v>16787.349999999999</v>
      </c>
      <c r="P343">
        <v>177.94</v>
      </c>
      <c r="Q343">
        <v>2924.72</v>
      </c>
      <c r="R343">
        <v>127.68</v>
      </c>
      <c r="S343">
        <v>60.56</v>
      </c>
      <c r="T343">
        <v>33474.080000000002</v>
      </c>
      <c r="U343">
        <v>0.47</v>
      </c>
      <c r="V343">
        <v>0.89</v>
      </c>
      <c r="W343">
        <v>0.28999999999999998</v>
      </c>
      <c r="X343">
        <v>2.06</v>
      </c>
      <c r="Y343">
        <v>1</v>
      </c>
      <c r="Z343">
        <v>10</v>
      </c>
    </row>
    <row r="344" spans="1:26" x14ac:dyDescent="0.3">
      <c r="A344">
        <v>4</v>
      </c>
      <c r="B344">
        <v>65</v>
      </c>
      <c r="C344" t="s">
        <v>26</v>
      </c>
      <c r="D344">
        <v>4.3897000000000004</v>
      </c>
      <c r="E344">
        <v>22.78</v>
      </c>
      <c r="F344">
        <v>18.940000000000001</v>
      </c>
      <c r="G344">
        <v>18.63</v>
      </c>
      <c r="H344">
        <v>0.26</v>
      </c>
      <c r="I344">
        <v>61</v>
      </c>
      <c r="J344">
        <v>134.55000000000001</v>
      </c>
      <c r="K344">
        <v>46.47</v>
      </c>
      <c r="L344">
        <v>2</v>
      </c>
      <c r="M344">
        <v>59</v>
      </c>
      <c r="N344">
        <v>21.09</v>
      </c>
      <c r="O344">
        <v>16828.84</v>
      </c>
      <c r="P344">
        <v>166.8</v>
      </c>
      <c r="Q344">
        <v>2924.78</v>
      </c>
      <c r="R344">
        <v>114.5</v>
      </c>
      <c r="S344">
        <v>60.56</v>
      </c>
      <c r="T344">
        <v>26947.759999999998</v>
      </c>
      <c r="U344">
        <v>0.53</v>
      </c>
      <c r="V344">
        <v>0.91</v>
      </c>
      <c r="W344">
        <v>0.27</v>
      </c>
      <c r="X344">
        <v>1.66</v>
      </c>
      <c r="Y344">
        <v>1</v>
      </c>
      <c r="Z344">
        <v>10</v>
      </c>
    </row>
    <row r="345" spans="1:26" x14ac:dyDescent="0.3">
      <c r="A345">
        <v>5</v>
      </c>
      <c r="B345">
        <v>65</v>
      </c>
      <c r="C345" t="s">
        <v>26</v>
      </c>
      <c r="D345">
        <v>4.5021000000000004</v>
      </c>
      <c r="E345">
        <v>22.21</v>
      </c>
      <c r="F345">
        <v>18.64</v>
      </c>
      <c r="G345">
        <v>21.93</v>
      </c>
      <c r="H345">
        <v>0.28999999999999998</v>
      </c>
      <c r="I345">
        <v>51</v>
      </c>
      <c r="J345">
        <v>134.88999999999999</v>
      </c>
      <c r="K345">
        <v>46.47</v>
      </c>
      <c r="L345">
        <v>2.25</v>
      </c>
      <c r="M345">
        <v>45</v>
      </c>
      <c r="N345">
        <v>21.17</v>
      </c>
      <c r="O345">
        <v>16870.25</v>
      </c>
      <c r="P345">
        <v>156.82</v>
      </c>
      <c r="Q345">
        <v>2924.5</v>
      </c>
      <c r="R345">
        <v>105.83</v>
      </c>
      <c r="S345">
        <v>60.56</v>
      </c>
      <c r="T345">
        <v>22666.81</v>
      </c>
      <c r="U345">
        <v>0.56999999999999995</v>
      </c>
      <c r="V345">
        <v>0.92</v>
      </c>
      <c r="W345">
        <v>0.22</v>
      </c>
      <c r="X345">
        <v>1.37</v>
      </c>
      <c r="Y345">
        <v>1</v>
      </c>
      <c r="Z345">
        <v>10</v>
      </c>
    </row>
    <row r="346" spans="1:26" x14ac:dyDescent="0.3">
      <c r="A346">
        <v>6</v>
      </c>
      <c r="B346">
        <v>65</v>
      </c>
      <c r="C346" t="s">
        <v>26</v>
      </c>
      <c r="D346">
        <v>4.5156999999999998</v>
      </c>
      <c r="E346">
        <v>22.14</v>
      </c>
      <c r="F346">
        <v>18.68</v>
      </c>
      <c r="G346">
        <v>23.85</v>
      </c>
      <c r="H346">
        <v>0.33</v>
      </c>
      <c r="I346">
        <v>47</v>
      </c>
      <c r="J346">
        <v>135.22</v>
      </c>
      <c r="K346">
        <v>46.47</v>
      </c>
      <c r="L346">
        <v>2.5</v>
      </c>
      <c r="M346">
        <v>9</v>
      </c>
      <c r="N346">
        <v>21.26</v>
      </c>
      <c r="O346">
        <v>16911.68</v>
      </c>
      <c r="P346">
        <v>153.56</v>
      </c>
      <c r="Q346">
        <v>2924.59</v>
      </c>
      <c r="R346">
        <v>105.19</v>
      </c>
      <c r="S346">
        <v>60.56</v>
      </c>
      <c r="T346">
        <v>22365.07</v>
      </c>
      <c r="U346">
        <v>0.57999999999999996</v>
      </c>
      <c r="V346">
        <v>0.92</v>
      </c>
      <c r="W346">
        <v>0.28000000000000003</v>
      </c>
      <c r="X346">
        <v>1.41</v>
      </c>
      <c r="Y346">
        <v>1</v>
      </c>
      <c r="Z346">
        <v>10</v>
      </c>
    </row>
    <row r="347" spans="1:26" x14ac:dyDescent="0.3">
      <c r="A347">
        <v>7</v>
      </c>
      <c r="B347">
        <v>65</v>
      </c>
      <c r="C347" t="s">
        <v>26</v>
      </c>
      <c r="D347">
        <v>4.5377000000000001</v>
      </c>
      <c r="E347">
        <v>22.04</v>
      </c>
      <c r="F347">
        <v>18.61</v>
      </c>
      <c r="G347">
        <v>24.27</v>
      </c>
      <c r="H347">
        <v>0.36</v>
      </c>
      <c r="I347">
        <v>46</v>
      </c>
      <c r="J347">
        <v>135.56</v>
      </c>
      <c r="K347">
        <v>46.47</v>
      </c>
      <c r="L347">
        <v>2.75</v>
      </c>
      <c r="M347">
        <v>0</v>
      </c>
      <c r="N347">
        <v>21.34</v>
      </c>
      <c r="O347">
        <v>16953.14</v>
      </c>
      <c r="P347">
        <v>152.29</v>
      </c>
      <c r="Q347">
        <v>2924.55</v>
      </c>
      <c r="R347">
        <v>101.71</v>
      </c>
      <c r="S347">
        <v>60.56</v>
      </c>
      <c r="T347">
        <v>20627.650000000001</v>
      </c>
      <c r="U347">
        <v>0.6</v>
      </c>
      <c r="V347">
        <v>0.92</v>
      </c>
      <c r="W347">
        <v>0.3</v>
      </c>
      <c r="X347">
        <v>1.33</v>
      </c>
      <c r="Y347">
        <v>1</v>
      </c>
      <c r="Z347">
        <v>10</v>
      </c>
    </row>
    <row r="348" spans="1:26" x14ac:dyDescent="0.3">
      <c r="A348">
        <v>0</v>
      </c>
      <c r="B348">
        <v>130</v>
      </c>
      <c r="C348" t="s">
        <v>26</v>
      </c>
      <c r="D348">
        <v>2.2269000000000001</v>
      </c>
      <c r="E348">
        <v>44.91</v>
      </c>
      <c r="F348">
        <v>26.75</v>
      </c>
      <c r="G348">
        <v>5.1100000000000003</v>
      </c>
      <c r="H348">
        <v>7.0000000000000007E-2</v>
      </c>
      <c r="I348">
        <v>314</v>
      </c>
      <c r="J348">
        <v>252.85</v>
      </c>
      <c r="K348">
        <v>59.19</v>
      </c>
      <c r="L348">
        <v>1</v>
      </c>
      <c r="M348">
        <v>312</v>
      </c>
      <c r="N348">
        <v>62.65</v>
      </c>
      <c r="O348">
        <v>31418.63</v>
      </c>
      <c r="P348">
        <v>431.77</v>
      </c>
      <c r="Q348">
        <v>2926.06</v>
      </c>
      <c r="R348">
        <v>370.57</v>
      </c>
      <c r="S348">
        <v>60.56</v>
      </c>
      <c r="T348">
        <v>153718.51999999999</v>
      </c>
      <c r="U348">
        <v>0.16</v>
      </c>
      <c r="V348">
        <v>0.64</v>
      </c>
      <c r="W348">
        <v>0.67</v>
      </c>
      <c r="X348">
        <v>9.4600000000000009</v>
      </c>
      <c r="Y348">
        <v>1</v>
      </c>
      <c r="Z348">
        <v>10</v>
      </c>
    </row>
    <row r="349" spans="1:26" x14ac:dyDescent="0.3">
      <c r="A349">
        <v>1</v>
      </c>
      <c r="B349">
        <v>130</v>
      </c>
      <c r="C349" t="s">
        <v>26</v>
      </c>
      <c r="D349">
        <v>2.6663999999999999</v>
      </c>
      <c r="E349">
        <v>37.5</v>
      </c>
      <c r="F349">
        <v>23.85</v>
      </c>
      <c r="G349">
        <v>6.44</v>
      </c>
      <c r="H349">
        <v>0.09</v>
      </c>
      <c r="I349">
        <v>222</v>
      </c>
      <c r="J349">
        <v>253.3</v>
      </c>
      <c r="K349">
        <v>59.19</v>
      </c>
      <c r="L349">
        <v>1.25</v>
      </c>
      <c r="M349">
        <v>220</v>
      </c>
      <c r="N349">
        <v>62.86</v>
      </c>
      <c r="O349">
        <v>31474.5</v>
      </c>
      <c r="P349">
        <v>381.63</v>
      </c>
      <c r="Q349">
        <v>2925.54</v>
      </c>
      <c r="R349">
        <v>275.06</v>
      </c>
      <c r="S349">
        <v>60.56</v>
      </c>
      <c r="T349">
        <v>106425.72</v>
      </c>
      <c r="U349">
        <v>0.22</v>
      </c>
      <c r="V349">
        <v>0.72</v>
      </c>
      <c r="W349">
        <v>0.52</v>
      </c>
      <c r="X349">
        <v>6.56</v>
      </c>
      <c r="Y349">
        <v>1</v>
      </c>
      <c r="Z349">
        <v>10</v>
      </c>
    </row>
    <row r="350" spans="1:26" x14ac:dyDescent="0.3">
      <c r="A350">
        <v>2</v>
      </c>
      <c r="B350">
        <v>130</v>
      </c>
      <c r="C350" t="s">
        <v>26</v>
      </c>
      <c r="D350">
        <v>2.9921000000000002</v>
      </c>
      <c r="E350">
        <v>33.42</v>
      </c>
      <c r="F350">
        <v>22.26</v>
      </c>
      <c r="G350">
        <v>7.81</v>
      </c>
      <c r="H350">
        <v>0.11</v>
      </c>
      <c r="I350">
        <v>171</v>
      </c>
      <c r="J350">
        <v>253.75</v>
      </c>
      <c r="K350">
        <v>59.19</v>
      </c>
      <c r="L350">
        <v>1.5</v>
      </c>
      <c r="M350">
        <v>169</v>
      </c>
      <c r="N350">
        <v>63.06</v>
      </c>
      <c r="O350">
        <v>31530.44</v>
      </c>
      <c r="P350">
        <v>353.13</v>
      </c>
      <c r="Q350">
        <v>2924.98</v>
      </c>
      <c r="R350">
        <v>223.08</v>
      </c>
      <c r="S350">
        <v>60.56</v>
      </c>
      <c r="T350">
        <v>80688.710000000006</v>
      </c>
      <c r="U350">
        <v>0.27</v>
      </c>
      <c r="V350">
        <v>0.77</v>
      </c>
      <c r="W350">
        <v>0.44</v>
      </c>
      <c r="X350">
        <v>4.9800000000000004</v>
      </c>
      <c r="Y350">
        <v>1</v>
      </c>
      <c r="Z350">
        <v>10</v>
      </c>
    </row>
    <row r="351" spans="1:26" x14ac:dyDescent="0.3">
      <c r="A351">
        <v>3</v>
      </c>
      <c r="B351">
        <v>130</v>
      </c>
      <c r="C351" t="s">
        <v>26</v>
      </c>
      <c r="D351">
        <v>3.2360000000000002</v>
      </c>
      <c r="E351">
        <v>30.9</v>
      </c>
      <c r="F351">
        <v>21.3</v>
      </c>
      <c r="G351">
        <v>9.19</v>
      </c>
      <c r="H351">
        <v>0.12</v>
      </c>
      <c r="I351">
        <v>139</v>
      </c>
      <c r="J351">
        <v>254.21</v>
      </c>
      <c r="K351">
        <v>59.19</v>
      </c>
      <c r="L351">
        <v>1.75</v>
      </c>
      <c r="M351">
        <v>137</v>
      </c>
      <c r="N351">
        <v>63.26</v>
      </c>
      <c r="O351">
        <v>31586.46</v>
      </c>
      <c r="P351">
        <v>335.13</v>
      </c>
      <c r="Q351">
        <v>2925.04</v>
      </c>
      <c r="R351">
        <v>192.39</v>
      </c>
      <c r="S351">
        <v>60.56</v>
      </c>
      <c r="T351">
        <v>65502.81</v>
      </c>
      <c r="U351">
        <v>0.31</v>
      </c>
      <c r="V351">
        <v>0.81</v>
      </c>
      <c r="W351">
        <v>0.38</v>
      </c>
      <c r="X351">
        <v>4.0199999999999996</v>
      </c>
      <c r="Y351">
        <v>1</v>
      </c>
      <c r="Z351">
        <v>10</v>
      </c>
    </row>
    <row r="352" spans="1:26" x14ac:dyDescent="0.3">
      <c r="A352">
        <v>4</v>
      </c>
      <c r="B352">
        <v>130</v>
      </c>
      <c r="C352" t="s">
        <v>26</v>
      </c>
      <c r="D352">
        <v>3.4300999999999999</v>
      </c>
      <c r="E352">
        <v>29.15</v>
      </c>
      <c r="F352">
        <v>20.63</v>
      </c>
      <c r="G352">
        <v>10.58</v>
      </c>
      <c r="H352">
        <v>0.14000000000000001</v>
      </c>
      <c r="I352">
        <v>117</v>
      </c>
      <c r="J352">
        <v>254.66</v>
      </c>
      <c r="K352">
        <v>59.19</v>
      </c>
      <c r="L352">
        <v>2</v>
      </c>
      <c r="M352">
        <v>115</v>
      </c>
      <c r="N352">
        <v>63.47</v>
      </c>
      <c r="O352">
        <v>31642.55</v>
      </c>
      <c r="P352">
        <v>321.79000000000002</v>
      </c>
      <c r="Q352">
        <v>2925.05</v>
      </c>
      <c r="R352">
        <v>170.08</v>
      </c>
      <c r="S352">
        <v>60.56</v>
      </c>
      <c r="T352">
        <v>54460.99</v>
      </c>
      <c r="U352">
        <v>0.36</v>
      </c>
      <c r="V352">
        <v>0.83</v>
      </c>
      <c r="W352">
        <v>0.35</v>
      </c>
      <c r="X352">
        <v>3.35</v>
      </c>
      <c r="Y352">
        <v>1</v>
      </c>
      <c r="Z352">
        <v>10</v>
      </c>
    </row>
    <row r="353" spans="1:26" x14ac:dyDescent="0.3">
      <c r="A353">
        <v>5</v>
      </c>
      <c r="B353">
        <v>130</v>
      </c>
      <c r="C353" t="s">
        <v>26</v>
      </c>
      <c r="D353">
        <v>3.5796999999999999</v>
      </c>
      <c r="E353">
        <v>27.94</v>
      </c>
      <c r="F353">
        <v>20.190000000000001</v>
      </c>
      <c r="G353">
        <v>12</v>
      </c>
      <c r="H353">
        <v>0.16</v>
      </c>
      <c r="I353">
        <v>101</v>
      </c>
      <c r="J353">
        <v>255.12</v>
      </c>
      <c r="K353">
        <v>59.19</v>
      </c>
      <c r="L353">
        <v>2.25</v>
      </c>
      <c r="M353">
        <v>99</v>
      </c>
      <c r="N353">
        <v>63.67</v>
      </c>
      <c r="O353">
        <v>31698.720000000001</v>
      </c>
      <c r="P353">
        <v>312.20999999999998</v>
      </c>
      <c r="Q353">
        <v>2924.93</v>
      </c>
      <c r="R353">
        <v>155.75</v>
      </c>
      <c r="S353">
        <v>60.56</v>
      </c>
      <c r="T353">
        <v>47375.45</v>
      </c>
      <c r="U353">
        <v>0.39</v>
      </c>
      <c r="V353">
        <v>0.85</v>
      </c>
      <c r="W353">
        <v>0.33</v>
      </c>
      <c r="X353">
        <v>2.91</v>
      </c>
      <c r="Y353">
        <v>1</v>
      </c>
      <c r="Z353">
        <v>10</v>
      </c>
    </row>
    <row r="354" spans="1:26" x14ac:dyDescent="0.3">
      <c r="A354">
        <v>6</v>
      </c>
      <c r="B354">
        <v>130</v>
      </c>
      <c r="C354" t="s">
        <v>26</v>
      </c>
      <c r="D354">
        <v>3.7210999999999999</v>
      </c>
      <c r="E354">
        <v>26.87</v>
      </c>
      <c r="F354">
        <v>19.77</v>
      </c>
      <c r="G354">
        <v>13.48</v>
      </c>
      <c r="H354">
        <v>0.17</v>
      </c>
      <c r="I354">
        <v>88</v>
      </c>
      <c r="J354">
        <v>255.57</v>
      </c>
      <c r="K354">
        <v>59.19</v>
      </c>
      <c r="L354">
        <v>2.5</v>
      </c>
      <c r="M354">
        <v>86</v>
      </c>
      <c r="N354">
        <v>63.88</v>
      </c>
      <c r="O354">
        <v>31754.97</v>
      </c>
      <c r="P354">
        <v>302.79000000000002</v>
      </c>
      <c r="Q354">
        <v>2924.65</v>
      </c>
      <c r="R354">
        <v>141.93</v>
      </c>
      <c r="S354">
        <v>60.56</v>
      </c>
      <c r="T354">
        <v>40528.6</v>
      </c>
      <c r="U354">
        <v>0.43</v>
      </c>
      <c r="V354">
        <v>0.87</v>
      </c>
      <c r="W354">
        <v>0.3</v>
      </c>
      <c r="X354">
        <v>2.4900000000000002</v>
      </c>
      <c r="Y354">
        <v>1</v>
      </c>
      <c r="Z354">
        <v>10</v>
      </c>
    </row>
    <row r="355" spans="1:26" x14ac:dyDescent="0.3">
      <c r="A355">
        <v>7</v>
      </c>
      <c r="B355">
        <v>130</v>
      </c>
      <c r="C355" t="s">
        <v>26</v>
      </c>
      <c r="D355">
        <v>3.8182999999999998</v>
      </c>
      <c r="E355">
        <v>26.19</v>
      </c>
      <c r="F355">
        <v>19.52</v>
      </c>
      <c r="G355">
        <v>14.83</v>
      </c>
      <c r="H355">
        <v>0.19</v>
      </c>
      <c r="I355">
        <v>79</v>
      </c>
      <c r="J355">
        <v>256.02999999999997</v>
      </c>
      <c r="K355">
        <v>59.19</v>
      </c>
      <c r="L355">
        <v>2.75</v>
      </c>
      <c r="M355">
        <v>77</v>
      </c>
      <c r="N355">
        <v>64.09</v>
      </c>
      <c r="O355">
        <v>31811.29</v>
      </c>
      <c r="P355">
        <v>296.35000000000002</v>
      </c>
      <c r="Q355">
        <v>2924.84</v>
      </c>
      <c r="R355">
        <v>133.72</v>
      </c>
      <c r="S355">
        <v>60.56</v>
      </c>
      <c r="T355">
        <v>36470.42</v>
      </c>
      <c r="U355">
        <v>0.45</v>
      </c>
      <c r="V355">
        <v>0.88</v>
      </c>
      <c r="W355">
        <v>0.28999999999999998</v>
      </c>
      <c r="X355">
        <v>2.2400000000000002</v>
      </c>
      <c r="Y355">
        <v>1</v>
      </c>
      <c r="Z355">
        <v>10</v>
      </c>
    </row>
    <row r="356" spans="1:26" x14ac:dyDescent="0.3">
      <c r="A356">
        <v>8</v>
      </c>
      <c r="B356">
        <v>130</v>
      </c>
      <c r="C356" t="s">
        <v>26</v>
      </c>
      <c r="D356">
        <v>3.9152999999999998</v>
      </c>
      <c r="E356">
        <v>25.54</v>
      </c>
      <c r="F356">
        <v>19.260000000000002</v>
      </c>
      <c r="G356">
        <v>16.28</v>
      </c>
      <c r="H356">
        <v>0.21</v>
      </c>
      <c r="I356">
        <v>71</v>
      </c>
      <c r="J356">
        <v>256.49</v>
      </c>
      <c r="K356">
        <v>59.19</v>
      </c>
      <c r="L356">
        <v>3</v>
      </c>
      <c r="M356">
        <v>69</v>
      </c>
      <c r="N356">
        <v>64.290000000000006</v>
      </c>
      <c r="O356">
        <v>31867.69</v>
      </c>
      <c r="P356">
        <v>289.89999999999998</v>
      </c>
      <c r="Q356">
        <v>2924.88</v>
      </c>
      <c r="R356">
        <v>125.26</v>
      </c>
      <c r="S356">
        <v>60.56</v>
      </c>
      <c r="T356">
        <v>32282.080000000002</v>
      </c>
      <c r="U356">
        <v>0.48</v>
      </c>
      <c r="V356">
        <v>0.89</v>
      </c>
      <c r="W356">
        <v>0.28000000000000003</v>
      </c>
      <c r="X356">
        <v>1.99</v>
      </c>
      <c r="Y356">
        <v>1</v>
      </c>
      <c r="Z356">
        <v>10</v>
      </c>
    </row>
    <row r="357" spans="1:26" x14ac:dyDescent="0.3">
      <c r="A357">
        <v>9</v>
      </c>
      <c r="B357">
        <v>130</v>
      </c>
      <c r="C357" t="s">
        <v>26</v>
      </c>
      <c r="D357">
        <v>4.0039999999999996</v>
      </c>
      <c r="E357">
        <v>24.98</v>
      </c>
      <c r="F357">
        <v>19.04</v>
      </c>
      <c r="G357">
        <v>17.850000000000001</v>
      </c>
      <c r="H357">
        <v>0.23</v>
      </c>
      <c r="I357">
        <v>64</v>
      </c>
      <c r="J357">
        <v>256.95</v>
      </c>
      <c r="K357">
        <v>59.19</v>
      </c>
      <c r="L357">
        <v>3.25</v>
      </c>
      <c r="M357">
        <v>62</v>
      </c>
      <c r="N357">
        <v>64.5</v>
      </c>
      <c r="O357">
        <v>31924.29</v>
      </c>
      <c r="P357">
        <v>283.45</v>
      </c>
      <c r="Q357">
        <v>2924.42</v>
      </c>
      <c r="R357">
        <v>118.09</v>
      </c>
      <c r="S357">
        <v>60.56</v>
      </c>
      <c r="T357">
        <v>28729.35</v>
      </c>
      <c r="U357">
        <v>0.51</v>
      </c>
      <c r="V357">
        <v>0.9</v>
      </c>
      <c r="W357">
        <v>0.26</v>
      </c>
      <c r="X357">
        <v>1.76</v>
      </c>
      <c r="Y357">
        <v>1</v>
      </c>
      <c r="Z357">
        <v>10</v>
      </c>
    </row>
    <row r="358" spans="1:26" x14ac:dyDescent="0.3">
      <c r="A358">
        <v>10</v>
      </c>
      <c r="B358">
        <v>130</v>
      </c>
      <c r="C358" t="s">
        <v>26</v>
      </c>
      <c r="D358">
        <v>4.0865</v>
      </c>
      <c r="E358">
        <v>24.47</v>
      </c>
      <c r="F358">
        <v>18.829999999999998</v>
      </c>
      <c r="G358">
        <v>19.48</v>
      </c>
      <c r="H358">
        <v>0.24</v>
      </c>
      <c r="I358">
        <v>58</v>
      </c>
      <c r="J358">
        <v>257.41000000000003</v>
      </c>
      <c r="K358">
        <v>59.19</v>
      </c>
      <c r="L358">
        <v>3.5</v>
      </c>
      <c r="M358">
        <v>56</v>
      </c>
      <c r="N358">
        <v>64.709999999999994</v>
      </c>
      <c r="O358">
        <v>31980.84</v>
      </c>
      <c r="P358">
        <v>277.52</v>
      </c>
      <c r="Q358">
        <v>2924.65</v>
      </c>
      <c r="R358">
        <v>110.94</v>
      </c>
      <c r="S358">
        <v>60.56</v>
      </c>
      <c r="T358">
        <v>25186.99</v>
      </c>
      <c r="U358">
        <v>0.55000000000000004</v>
      </c>
      <c r="V358">
        <v>0.91</v>
      </c>
      <c r="W358">
        <v>0.26</v>
      </c>
      <c r="X358">
        <v>1.55</v>
      </c>
      <c r="Y358">
        <v>1</v>
      </c>
      <c r="Z358">
        <v>10</v>
      </c>
    </row>
    <row r="359" spans="1:26" x14ac:dyDescent="0.3">
      <c r="A359">
        <v>11</v>
      </c>
      <c r="B359">
        <v>130</v>
      </c>
      <c r="C359" t="s">
        <v>26</v>
      </c>
      <c r="D359">
        <v>4.1787000000000001</v>
      </c>
      <c r="E359">
        <v>23.93</v>
      </c>
      <c r="F359">
        <v>18.54</v>
      </c>
      <c r="G359">
        <v>20.98</v>
      </c>
      <c r="H359">
        <v>0.26</v>
      </c>
      <c r="I359">
        <v>53</v>
      </c>
      <c r="J359">
        <v>257.86</v>
      </c>
      <c r="K359">
        <v>59.19</v>
      </c>
      <c r="L359">
        <v>3.75</v>
      </c>
      <c r="M359">
        <v>51</v>
      </c>
      <c r="N359">
        <v>64.92</v>
      </c>
      <c r="O359">
        <v>32037.48</v>
      </c>
      <c r="P359">
        <v>269.83999999999997</v>
      </c>
      <c r="Q359">
        <v>2924.53</v>
      </c>
      <c r="R359">
        <v>101.21</v>
      </c>
      <c r="S359">
        <v>60.56</v>
      </c>
      <c r="T359">
        <v>20344.97</v>
      </c>
      <c r="U359">
        <v>0.6</v>
      </c>
      <c r="V359">
        <v>0.93</v>
      </c>
      <c r="W359">
        <v>0.24</v>
      </c>
      <c r="X359">
        <v>1.26</v>
      </c>
      <c r="Y359">
        <v>1</v>
      </c>
      <c r="Z359">
        <v>10</v>
      </c>
    </row>
    <row r="360" spans="1:26" x14ac:dyDescent="0.3">
      <c r="A360">
        <v>12</v>
      </c>
      <c r="B360">
        <v>130</v>
      </c>
      <c r="C360" t="s">
        <v>26</v>
      </c>
      <c r="D360">
        <v>4.1007999999999996</v>
      </c>
      <c r="E360">
        <v>24.39</v>
      </c>
      <c r="F360">
        <v>19.09</v>
      </c>
      <c r="G360">
        <v>22.46</v>
      </c>
      <c r="H360">
        <v>0.28000000000000003</v>
      </c>
      <c r="I360">
        <v>51</v>
      </c>
      <c r="J360">
        <v>258.32</v>
      </c>
      <c r="K360">
        <v>59.19</v>
      </c>
      <c r="L360">
        <v>4</v>
      </c>
      <c r="M360">
        <v>49</v>
      </c>
      <c r="N360">
        <v>65.13</v>
      </c>
      <c r="O360">
        <v>32094.19</v>
      </c>
      <c r="P360">
        <v>277.02999999999997</v>
      </c>
      <c r="Q360">
        <v>2924.48</v>
      </c>
      <c r="R360">
        <v>121.9</v>
      </c>
      <c r="S360">
        <v>60.56</v>
      </c>
      <c r="T360">
        <v>30700.04</v>
      </c>
      <c r="U360">
        <v>0.5</v>
      </c>
      <c r="V360">
        <v>0.9</v>
      </c>
      <c r="W360">
        <v>0.22</v>
      </c>
      <c r="X360">
        <v>1.81</v>
      </c>
      <c r="Y360">
        <v>1</v>
      </c>
      <c r="Z360">
        <v>10</v>
      </c>
    </row>
    <row r="361" spans="1:26" x14ac:dyDescent="0.3">
      <c r="A361">
        <v>13</v>
      </c>
      <c r="B361">
        <v>130</v>
      </c>
      <c r="C361" t="s">
        <v>26</v>
      </c>
      <c r="D361">
        <v>4.2213000000000003</v>
      </c>
      <c r="E361">
        <v>23.69</v>
      </c>
      <c r="F361">
        <v>18.64</v>
      </c>
      <c r="G361">
        <v>24.31</v>
      </c>
      <c r="H361">
        <v>0.28999999999999998</v>
      </c>
      <c r="I361">
        <v>46</v>
      </c>
      <c r="J361">
        <v>258.77999999999997</v>
      </c>
      <c r="K361">
        <v>59.19</v>
      </c>
      <c r="L361">
        <v>4.25</v>
      </c>
      <c r="M361">
        <v>44</v>
      </c>
      <c r="N361">
        <v>65.34</v>
      </c>
      <c r="O361">
        <v>32150.98</v>
      </c>
      <c r="P361">
        <v>266.54000000000002</v>
      </c>
      <c r="Q361">
        <v>2924.79</v>
      </c>
      <c r="R361">
        <v>104.99</v>
      </c>
      <c r="S361">
        <v>60.56</v>
      </c>
      <c r="T361">
        <v>22272.02</v>
      </c>
      <c r="U361">
        <v>0.57999999999999996</v>
      </c>
      <c r="V361">
        <v>0.92</v>
      </c>
      <c r="W361">
        <v>0.24</v>
      </c>
      <c r="X361">
        <v>1.36</v>
      </c>
      <c r="Y361">
        <v>1</v>
      </c>
      <c r="Z361">
        <v>10</v>
      </c>
    </row>
    <row r="362" spans="1:26" x14ac:dyDescent="0.3">
      <c r="A362">
        <v>14</v>
      </c>
      <c r="B362">
        <v>130</v>
      </c>
      <c r="C362" t="s">
        <v>26</v>
      </c>
      <c r="D362">
        <v>4.2713000000000001</v>
      </c>
      <c r="E362">
        <v>23.41</v>
      </c>
      <c r="F362">
        <v>18.5</v>
      </c>
      <c r="G362">
        <v>25.82</v>
      </c>
      <c r="H362">
        <v>0.31</v>
      </c>
      <c r="I362">
        <v>43</v>
      </c>
      <c r="J362">
        <v>259.25</v>
      </c>
      <c r="K362">
        <v>59.19</v>
      </c>
      <c r="L362">
        <v>4.5</v>
      </c>
      <c r="M362">
        <v>41</v>
      </c>
      <c r="N362">
        <v>65.55</v>
      </c>
      <c r="O362">
        <v>32207.85</v>
      </c>
      <c r="P362">
        <v>261.55</v>
      </c>
      <c r="Q362">
        <v>2924.43</v>
      </c>
      <c r="R362">
        <v>100.85</v>
      </c>
      <c r="S362">
        <v>60.56</v>
      </c>
      <c r="T362">
        <v>20217.150000000001</v>
      </c>
      <c r="U362">
        <v>0.6</v>
      </c>
      <c r="V362">
        <v>0.93</v>
      </c>
      <c r="W362">
        <v>0.23</v>
      </c>
      <c r="X362">
        <v>1.23</v>
      </c>
      <c r="Y362">
        <v>1</v>
      </c>
      <c r="Z362">
        <v>10</v>
      </c>
    </row>
    <row r="363" spans="1:26" x14ac:dyDescent="0.3">
      <c r="A363">
        <v>15</v>
      </c>
      <c r="B363">
        <v>130</v>
      </c>
      <c r="C363" t="s">
        <v>26</v>
      </c>
      <c r="D363">
        <v>4.3175999999999997</v>
      </c>
      <c r="E363">
        <v>23.16</v>
      </c>
      <c r="F363">
        <v>18.399999999999999</v>
      </c>
      <c r="G363">
        <v>27.6</v>
      </c>
      <c r="H363">
        <v>0.33</v>
      </c>
      <c r="I363">
        <v>40</v>
      </c>
      <c r="J363">
        <v>259.70999999999998</v>
      </c>
      <c r="K363">
        <v>59.19</v>
      </c>
      <c r="L363">
        <v>4.75</v>
      </c>
      <c r="M363">
        <v>38</v>
      </c>
      <c r="N363">
        <v>65.760000000000005</v>
      </c>
      <c r="O363">
        <v>32264.79</v>
      </c>
      <c r="P363">
        <v>256.85000000000002</v>
      </c>
      <c r="Q363">
        <v>2924.49</v>
      </c>
      <c r="R363">
        <v>97.12</v>
      </c>
      <c r="S363">
        <v>60.56</v>
      </c>
      <c r="T363">
        <v>18364.59</v>
      </c>
      <c r="U363">
        <v>0.62</v>
      </c>
      <c r="V363">
        <v>0.94</v>
      </c>
      <c r="W363">
        <v>0.23</v>
      </c>
      <c r="X363">
        <v>1.1200000000000001</v>
      </c>
      <c r="Y363">
        <v>1</v>
      </c>
      <c r="Z363">
        <v>10</v>
      </c>
    </row>
    <row r="364" spans="1:26" x14ac:dyDescent="0.3">
      <c r="A364">
        <v>16</v>
      </c>
      <c r="B364">
        <v>130</v>
      </c>
      <c r="C364" t="s">
        <v>26</v>
      </c>
      <c r="D364">
        <v>4.3445999999999998</v>
      </c>
      <c r="E364">
        <v>23.02</v>
      </c>
      <c r="F364">
        <v>18.350000000000001</v>
      </c>
      <c r="G364">
        <v>28.98</v>
      </c>
      <c r="H364">
        <v>0.34</v>
      </c>
      <c r="I364">
        <v>38</v>
      </c>
      <c r="J364">
        <v>260.17</v>
      </c>
      <c r="K364">
        <v>59.19</v>
      </c>
      <c r="L364">
        <v>5</v>
      </c>
      <c r="M364">
        <v>36</v>
      </c>
      <c r="N364">
        <v>65.98</v>
      </c>
      <c r="O364">
        <v>32321.82</v>
      </c>
      <c r="P364">
        <v>253.61</v>
      </c>
      <c r="Q364">
        <v>2924.58</v>
      </c>
      <c r="R364">
        <v>95.75</v>
      </c>
      <c r="S364">
        <v>60.56</v>
      </c>
      <c r="T364">
        <v>17691.79</v>
      </c>
      <c r="U364">
        <v>0.63</v>
      </c>
      <c r="V364">
        <v>0.94</v>
      </c>
      <c r="W364">
        <v>0.23</v>
      </c>
      <c r="X364">
        <v>1.08</v>
      </c>
      <c r="Y364">
        <v>1</v>
      </c>
      <c r="Z364">
        <v>10</v>
      </c>
    </row>
    <row r="365" spans="1:26" x14ac:dyDescent="0.3">
      <c r="A365">
        <v>17</v>
      </c>
      <c r="B365">
        <v>130</v>
      </c>
      <c r="C365" t="s">
        <v>26</v>
      </c>
      <c r="D365">
        <v>4.3914</v>
      </c>
      <c r="E365">
        <v>22.77</v>
      </c>
      <c r="F365">
        <v>18.260000000000002</v>
      </c>
      <c r="G365">
        <v>31.3</v>
      </c>
      <c r="H365">
        <v>0.36</v>
      </c>
      <c r="I365">
        <v>35</v>
      </c>
      <c r="J365">
        <v>260.63</v>
      </c>
      <c r="K365">
        <v>59.19</v>
      </c>
      <c r="L365">
        <v>5.25</v>
      </c>
      <c r="M365">
        <v>33</v>
      </c>
      <c r="N365">
        <v>66.19</v>
      </c>
      <c r="O365">
        <v>32378.93</v>
      </c>
      <c r="P365">
        <v>248.79</v>
      </c>
      <c r="Q365">
        <v>2924.42</v>
      </c>
      <c r="R365">
        <v>92.59</v>
      </c>
      <c r="S365">
        <v>60.56</v>
      </c>
      <c r="T365">
        <v>16127.46</v>
      </c>
      <c r="U365">
        <v>0.65</v>
      </c>
      <c r="V365">
        <v>0.94</v>
      </c>
      <c r="W365">
        <v>0.22</v>
      </c>
      <c r="X365">
        <v>0.98</v>
      </c>
      <c r="Y365">
        <v>1</v>
      </c>
      <c r="Z365">
        <v>10</v>
      </c>
    </row>
    <row r="366" spans="1:26" x14ac:dyDescent="0.3">
      <c r="A366">
        <v>18</v>
      </c>
      <c r="B366">
        <v>130</v>
      </c>
      <c r="C366" t="s">
        <v>26</v>
      </c>
      <c r="D366">
        <v>4.4238999999999997</v>
      </c>
      <c r="E366">
        <v>22.6</v>
      </c>
      <c r="F366">
        <v>18.190000000000001</v>
      </c>
      <c r="G366">
        <v>33.07</v>
      </c>
      <c r="H366">
        <v>0.37</v>
      </c>
      <c r="I366">
        <v>33</v>
      </c>
      <c r="J366">
        <v>261.10000000000002</v>
      </c>
      <c r="K366">
        <v>59.19</v>
      </c>
      <c r="L366">
        <v>5.5</v>
      </c>
      <c r="M366">
        <v>31</v>
      </c>
      <c r="N366">
        <v>66.400000000000006</v>
      </c>
      <c r="O366">
        <v>32436.11</v>
      </c>
      <c r="P366">
        <v>244.78</v>
      </c>
      <c r="Q366">
        <v>2924.58</v>
      </c>
      <c r="R366">
        <v>90.25</v>
      </c>
      <c r="S366">
        <v>60.56</v>
      </c>
      <c r="T366">
        <v>14963.77</v>
      </c>
      <c r="U366">
        <v>0.67</v>
      </c>
      <c r="V366">
        <v>0.95</v>
      </c>
      <c r="W366">
        <v>0.22</v>
      </c>
      <c r="X366">
        <v>0.91</v>
      </c>
      <c r="Y366">
        <v>1</v>
      </c>
      <c r="Z366">
        <v>10</v>
      </c>
    </row>
    <row r="367" spans="1:26" x14ac:dyDescent="0.3">
      <c r="A367">
        <v>19</v>
      </c>
      <c r="B367">
        <v>130</v>
      </c>
      <c r="C367" t="s">
        <v>26</v>
      </c>
      <c r="D367">
        <v>4.4565999999999999</v>
      </c>
      <c r="E367">
        <v>22.44</v>
      </c>
      <c r="F367">
        <v>18.12</v>
      </c>
      <c r="G367">
        <v>35.07</v>
      </c>
      <c r="H367">
        <v>0.39</v>
      </c>
      <c r="I367">
        <v>31</v>
      </c>
      <c r="J367">
        <v>261.56</v>
      </c>
      <c r="K367">
        <v>59.19</v>
      </c>
      <c r="L367">
        <v>5.75</v>
      </c>
      <c r="M367">
        <v>29</v>
      </c>
      <c r="N367">
        <v>66.62</v>
      </c>
      <c r="O367">
        <v>32493.38</v>
      </c>
      <c r="P367">
        <v>239.92</v>
      </c>
      <c r="Q367">
        <v>2924.35</v>
      </c>
      <c r="R367">
        <v>88.1</v>
      </c>
      <c r="S367">
        <v>60.56</v>
      </c>
      <c r="T367">
        <v>13900.69</v>
      </c>
      <c r="U367">
        <v>0.69</v>
      </c>
      <c r="V367">
        <v>0.95</v>
      </c>
      <c r="W367">
        <v>0.21</v>
      </c>
      <c r="X367">
        <v>0.84</v>
      </c>
      <c r="Y367">
        <v>1</v>
      </c>
      <c r="Z367">
        <v>10</v>
      </c>
    </row>
    <row r="368" spans="1:26" x14ac:dyDescent="0.3">
      <c r="A368">
        <v>20</v>
      </c>
      <c r="B368">
        <v>130</v>
      </c>
      <c r="C368" t="s">
        <v>26</v>
      </c>
      <c r="D368">
        <v>4.4729000000000001</v>
      </c>
      <c r="E368">
        <v>22.36</v>
      </c>
      <c r="F368">
        <v>18.09</v>
      </c>
      <c r="G368">
        <v>36.17</v>
      </c>
      <c r="H368">
        <v>0.41</v>
      </c>
      <c r="I368">
        <v>30</v>
      </c>
      <c r="J368">
        <v>262.02999999999997</v>
      </c>
      <c r="K368">
        <v>59.19</v>
      </c>
      <c r="L368">
        <v>6</v>
      </c>
      <c r="M368">
        <v>28</v>
      </c>
      <c r="N368">
        <v>66.83</v>
      </c>
      <c r="O368">
        <v>32550.720000000001</v>
      </c>
      <c r="P368">
        <v>235.81</v>
      </c>
      <c r="Q368">
        <v>2924.48</v>
      </c>
      <c r="R368">
        <v>86.84</v>
      </c>
      <c r="S368">
        <v>60.56</v>
      </c>
      <c r="T368">
        <v>13277.3</v>
      </c>
      <c r="U368">
        <v>0.7</v>
      </c>
      <c r="V368">
        <v>0.95</v>
      </c>
      <c r="W368">
        <v>0.21</v>
      </c>
      <c r="X368">
        <v>0.81</v>
      </c>
      <c r="Y368">
        <v>1</v>
      </c>
      <c r="Z368">
        <v>10</v>
      </c>
    </row>
    <row r="369" spans="1:26" x14ac:dyDescent="0.3">
      <c r="A369">
        <v>21</v>
      </c>
      <c r="B369">
        <v>130</v>
      </c>
      <c r="C369" t="s">
        <v>26</v>
      </c>
      <c r="D369">
        <v>4.5129000000000001</v>
      </c>
      <c r="E369">
        <v>22.16</v>
      </c>
      <c r="F369">
        <v>17.98</v>
      </c>
      <c r="G369">
        <v>38.54</v>
      </c>
      <c r="H369">
        <v>0.42</v>
      </c>
      <c r="I369">
        <v>28</v>
      </c>
      <c r="J369">
        <v>262.49</v>
      </c>
      <c r="K369">
        <v>59.19</v>
      </c>
      <c r="L369">
        <v>6.25</v>
      </c>
      <c r="M369">
        <v>26</v>
      </c>
      <c r="N369">
        <v>67.05</v>
      </c>
      <c r="O369">
        <v>32608.15</v>
      </c>
      <c r="P369">
        <v>231.49</v>
      </c>
      <c r="Q369">
        <v>2924.39</v>
      </c>
      <c r="R369">
        <v>83.35</v>
      </c>
      <c r="S369">
        <v>60.56</v>
      </c>
      <c r="T369">
        <v>11538.82</v>
      </c>
      <c r="U369">
        <v>0.73</v>
      </c>
      <c r="V369">
        <v>0.96</v>
      </c>
      <c r="W369">
        <v>0.21</v>
      </c>
      <c r="X369">
        <v>0.71</v>
      </c>
      <c r="Y369">
        <v>1</v>
      </c>
      <c r="Z369">
        <v>10</v>
      </c>
    </row>
    <row r="370" spans="1:26" x14ac:dyDescent="0.3">
      <c r="A370">
        <v>22</v>
      </c>
      <c r="B370">
        <v>130</v>
      </c>
      <c r="C370" t="s">
        <v>26</v>
      </c>
      <c r="D370">
        <v>4.5396999999999998</v>
      </c>
      <c r="E370">
        <v>22.03</v>
      </c>
      <c r="F370">
        <v>17.95</v>
      </c>
      <c r="G370">
        <v>41.43</v>
      </c>
      <c r="H370">
        <v>0.44</v>
      </c>
      <c r="I370">
        <v>26</v>
      </c>
      <c r="J370">
        <v>262.95999999999998</v>
      </c>
      <c r="K370">
        <v>59.19</v>
      </c>
      <c r="L370">
        <v>6.5</v>
      </c>
      <c r="M370">
        <v>24</v>
      </c>
      <c r="N370">
        <v>67.260000000000005</v>
      </c>
      <c r="O370">
        <v>32665.66</v>
      </c>
      <c r="P370">
        <v>226.49</v>
      </c>
      <c r="Q370">
        <v>2924.55</v>
      </c>
      <c r="R370">
        <v>83.06</v>
      </c>
      <c r="S370">
        <v>60.56</v>
      </c>
      <c r="T370">
        <v>11406.35</v>
      </c>
      <c r="U370">
        <v>0.73</v>
      </c>
      <c r="V370">
        <v>0.96</v>
      </c>
      <c r="W370">
        <v>0.19</v>
      </c>
      <c r="X370">
        <v>0.67</v>
      </c>
      <c r="Y370">
        <v>1</v>
      </c>
      <c r="Z370">
        <v>10</v>
      </c>
    </row>
    <row r="371" spans="1:26" x14ac:dyDescent="0.3">
      <c r="A371">
        <v>23</v>
      </c>
      <c r="B371">
        <v>130</v>
      </c>
      <c r="C371" t="s">
        <v>26</v>
      </c>
      <c r="D371">
        <v>4.5433000000000003</v>
      </c>
      <c r="E371">
        <v>22.01</v>
      </c>
      <c r="F371">
        <v>17.98</v>
      </c>
      <c r="G371">
        <v>43.16</v>
      </c>
      <c r="H371">
        <v>0.46</v>
      </c>
      <c r="I371">
        <v>25</v>
      </c>
      <c r="J371">
        <v>263.42</v>
      </c>
      <c r="K371">
        <v>59.19</v>
      </c>
      <c r="L371">
        <v>6.75</v>
      </c>
      <c r="M371">
        <v>21</v>
      </c>
      <c r="N371">
        <v>67.48</v>
      </c>
      <c r="O371">
        <v>32723.25</v>
      </c>
      <c r="P371">
        <v>224.42</v>
      </c>
      <c r="Q371">
        <v>2924.48</v>
      </c>
      <c r="R371">
        <v>83.68</v>
      </c>
      <c r="S371">
        <v>60.56</v>
      </c>
      <c r="T371">
        <v>11719.12</v>
      </c>
      <c r="U371">
        <v>0.72</v>
      </c>
      <c r="V371">
        <v>0.96</v>
      </c>
      <c r="W371">
        <v>0.2</v>
      </c>
      <c r="X371">
        <v>0.71</v>
      </c>
      <c r="Y371">
        <v>1</v>
      </c>
      <c r="Z371">
        <v>10</v>
      </c>
    </row>
    <row r="372" spans="1:26" x14ac:dyDescent="0.3">
      <c r="A372">
        <v>24</v>
      </c>
      <c r="B372">
        <v>130</v>
      </c>
      <c r="C372" t="s">
        <v>26</v>
      </c>
      <c r="D372">
        <v>4.5597000000000003</v>
      </c>
      <c r="E372">
        <v>21.93</v>
      </c>
      <c r="F372">
        <v>17.95</v>
      </c>
      <c r="G372">
        <v>44.88</v>
      </c>
      <c r="H372">
        <v>0.47</v>
      </c>
      <c r="I372">
        <v>24</v>
      </c>
      <c r="J372">
        <v>263.89</v>
      </c>
      <c r="K372">
        <v>59.19</v>
      </c>
      <c r="L372">
        <v>7</v>
      </c>
      <c r="M372">
        <v>7</v>
      </c>
      <c r="N372">
        <v>67.7</v>
      </c>
      <c r="O372">
        <v>32780.92</v>
      </c>
      <c r="P372">
        <v>220.64</v>
      </c>
      <c r="Q372">
        <v>2924.67</v>
      </c>
      <c r="R372">
        <v>82.07</v>
      </c>
      <c r="S372">
        <v>60.56</v>
      </c>
      <c r="T372">
        <v>10917.97</v>
      </c>
      <c r="U372">
        <v>0.74</v>
      </c>
      <c r="V372">
        <v>0.96</v>
      </c>
      <c r="W372">
        <v>0.22</v>
      </c>
      <c r="X372">
        <v>0.68</v>
      </c>
      <c r="Y372">
        <v>1</v>
      </c>
      <c r="Z372">
        <v>10</v>
      </c>
    </row>
    <row r="373" spans="1:26" x14ac:dyDescent="0.3">
      <c r="A373">
        <v>25</v>
      </c>
      <c r="B373">
        <v>130</v>
      </c>
      <c r="C373" t="s">
        <v>26</v>
      </c>
      <c r="D373">
        <v>4.5545</v>
      </c>
      <c r="E373">
        <v>21.96</v>
      </c>
      <c r="F373">
        <v>17.98</v>
      </c>
      <c r="G373">
        <v>44.94</v>
      </c>
      <c r="H373">
        <v>0.49</v>
      </c>
      <c r="I373">
        <v>24</v>
      </c>
      <c r="J373">
        <v>264.36</v>
      </c>
      <c r="K373">
        <v>59.19</v>
      </c>
      <c r="L373">
        <v>7.25</v>
      </c>
      <c r="M373">
        <v>3</v>
      </c>
      <c r="N373">
        <v>67.92</v>
      </c>
      <c r="O373">
        <v>32838.68</v>
      </c>
      <c r="P373">
        <v>221.38</v>
      </c>
      <c r="Q373">
        <v>2924.47</v>
      </c>
      <c r="R373">
        <v>82.57</v>
      </c>
      <c r="S373">
        <v>60.56</v>
      </c>
      <c r="T373">
        <v>11168.95</v>
      </c>
      <c r="U373">
        <v>0.73</v>
      </c>
      <c r="V373">
        <v>0.96</v>
      </c>
      <c r="W373">
        <v>0.23</v>
      </c>
      <c r="X373">
        <v>0.7</v>
      </c>
      <c r="Y373">
        <v>1</v>
      </c>
      <c r="Z373">
        <v>10</v>
      </c>
    </row>
    <row r="374" spans="1:26" x14ac:dyDescent="0.3">
      <c r="A374">
        <v>26</v>
      </c>
      <c r="B374">
        <v>130</v>
      </c>
      <c r="C374" t="s">
        <v>26</v>
      </c>
      <c r="D374">
        <v>4.5589000000000004</v>
      </c>
      <c r="E374">
        <v>21.94</v>
      </c>
      <c r="F374">
        <v>17.96</v>
      </c>
      <c r="G374">
        <v>44.89</v>
      </c>
      <c r="H374">
        <v>0.5</v>
      </c>
      <c r="I374">
        <v>24</v>
      </c>
      <c r="J374">
        <v>264.83</v>
      </c>
      <c r="K374">
        <v>59.19</v>
      </c>
      <c r="L374">
        <v>7.5</v>
      </c>
      <c r="M374">
        <v>1</v>
      </c>
      <c r="N374">
        <v>68.14</v>
      </c>
      <c r="O374">
        <v>32896.51</v>
      </c>
      <c r="P374">
        <v>221.13</v>
      </c>
      <c r="Q374">
        <v>2924.53</v>
      </c>
      <c r="R374">
        <v>81.760000000000005</v>
      </c>
      <c r="S374">
        <v>60.56</v>
      </c>
      <c r="T374">
        <v>10766.3</v>
      </c>
      <c r="U374">
        <v>0.74</v>
      </c>
      <c r="V374">
        <v>0.96</v>
      </c>
      <c r="W374">
        <v>0.23</v>
      </c>
      <c r="X374">
        <v>0.68</v>
      </c>
      <c r="Y374">
        <v>1</v>
      </c>
      <c r="Z374">
        <v>10</v>
      </c>
    </row>
    <row r="375" spans="1:26" x14ac:dyDescent="0.3">
      <c r="A375">
        <v>27</v>
      </c>
      <c r="B375">
        <v>130</v>
      </c>
      <c r="C375" t="s">
        <v>26</v>
      </c>
      <c r="D375">
        <v>4.5587999999999997</v>
      </c>
      <c r="E375">
        <v>21.94</v>
      </c>
      <c r="F375">
        <v>17.96</v>
      </c>
      <c r="G375">
        <v>44.89</v>
      </c>
      <c r="H375">
        <v>0.52</v>
      </c>
      <c r="I375">
        <v>24</v>
      </c>
      <c r="J375">
        <v>265.3</v>
      </c>
      <c r="K375">
        <v>59.19</v>
      </c>
      <c r="L375">
        <v>7.75</v>
      </c>
      <c r="M375">
        <v>0</v>
      </c>
      <c r="N375">
        <v>68.36</v>
      </c>
      <c r="O375">
        <v>32954.43</v>
      </c>
      <c r="P375">
        <v>221.45</v>
      </c>
      <c r="Q375">
        <v>2924.53</v>
      </c>
      <c r="R375">
        <v>81.7</v>
      </c>
      <c r="S375">
        <v>60.56</v>
      </c>
      <c r="T375">
        <v>10736.57</v>
      </c>
      <c r="U375">
        <v>0.74</v>
      </c>
      <c r="V375">
        <v>0.96</v>
      </c>
      <c r="W375">
        <v>0.24</v>
      </c>
      <c r="X375">
        <v>0.68</v>
      </c>
      <c r="Y375">
        <v>1</v>
      </c>
      <c r="Z375">
        <v>10</v>
      </c>
    </row>
    <row r="376" spans="1:26" x14ac:dyDescent="0.3">
      <c r="A376">
        <v>0</v>
      </c>
      <c r="B376">
        <v>75</v>
      </c>
      <c r="C376" t="s">
        <v>26</v>
      </c>
      <c r="D376">
        <v>3.2703000000000002</v>
      </c>
      <c r="E376">
        <v>30.58</v>
      </c>
      <c r="F376">
        <v>22.68</v>
      </c>
      <c r="G376">
        <v>7.4</v>
      </c>
      <c r="H376">
        <v>0.12</v>
      </c>
      <c r="I376">
        <v>184</v>
      </c>
      <c r="J376">
        <v>150.44</v>
      </c>
      <c r="K376">
        <v>49.1</v>
      </c>
      <c r="L376">
        <v>1</v>
      </c>
      <c r="M376">
        <v>182</v>
      </c>
      <c r="N376">
        <v>25.34</v>
      </c>
      <c r="O376">
        <v>18787.759999999998</v>
      </c>
      <c r="P376">
        <v>253.11</v>
      </c>
      <c r="Q376">
        <v>2924.93</v>
      </c>
      <c r="R376">
        <v>237.12</v>
      </c>
      <c r="S376">
        <v>60.56</v>
      </c>
      <c r="T376">
        <v>87643.57</v>
      </c>
      <c r="U376">
        <v>0.26</v>
      </c>
      <c r="V376">
        <v>0.76</v>
      </c>
      <c r="W376">
        <v>0.46</v>
      </c>
      <c r="X376">
        <v>5.4</v>
      </c>
      <c r="Y376">
        <v>1</v>
      </c>
      <c r="Z376">
        <v>10</v>
      </c>
    </row>
    <row r="377" spans="1:26" x14ac:dyDescent="0.3">
      <c r="A377">
        <v>1</v>
      </c>
      <c r="B377">
        <v>75</v>
      </c>
      <c r="C377" t="s">
        <v>26</v>
      </c>
      <c r="D377">
        <v>3.6331000000000002</v>
      </c>
      <c r="E377">
        <v>27.52</v>
      </c>
      <c r="F377">
        <v>21.15</v>
      </c>
      <c r="G377">
        <v>9.4700000000000006</v>
      </c>
      <c r="H377">
        <v>0.15</v>
      </c>
      <c r="I377">
        <v>134</v>
      </c>
      <c r="J377">
        <v>150.78</v>
      </c>
      <c r="K377">
        <v>49.1</v>
      </c>
      <c r="L377">
        <v>1.25</v>
      </c>
      <c r="M377">
        <v>132</v>
      </c>
      <c r="N377">
        <v>25.44</v>
      </c>
      <c r="O377">
        <v>18830.650000000001</v>
      </c>
      <c r="P377">
        <v>230.91</v>
      </c>
      <c r="Q377">
        <v>2925.02</v>
      </c>
      <c r="R377">
        <v>186.88</v>
      </c>
      <c r="S377">
        <v>60.56</v>
      </c>
      <c r="T377">
        <v>62776.66</v>
      </c>
      <c r="U377">
        <v>0.32</v>
      </c>
      <c r="V377">
        <v>0.81</v>
      </c>
      <c r="W377">
        <v>0.38</v>
      </c>
      <c r="X377">
        <v>3.87</v>
      </c>
      <c r="Y377">
        <v>1</v>
      </c>
      <c r="Z377">
        <v>10</v>
      </c>
    </row>
    <row r="378" spans="1:26" x14ac:dyDescent="0.3">
      <c r="A378">
        <v>2</v>
      </c>
      <c r="B378">
        <v>75</v>
      </c>
      <c r="C378" t="s">
        <v>26</v>
      </c>
      <c r="D378">
        <v>3.8837999999999999</v>
      </c>
      <c r="E378">
        <v>25.75</v>
      </c>
      <c r="F378">
        <v>20.260000000000002</v>
      </c>
      <c r="G378">
        <v>11.58</v>
      </c>
      <c r="H378">
        <v>0.18</v>
      </c>
      <c r="I378">
        <v>105</v>
      </c>
      <c r="J378">
        <v>151.13</v>
      </c>
      <c r="K378">
        <v>49.1</v>
      </c>
      <c r="L378">
        <v>1.5</v>
      </c>
      <c r="M378">
        <v>103</v>
      </c>
      <c r="N378">
        <v>25.54</v>
      </c>
      <c r="O378">
        <v>18873.580000000002</v>
      </c>
      <c r="P378">
        <v>215.9</v>
      </c>
      <c r="Q378">
        <v>2924.83</v>
      </c>
      <c r="R378">
        <v>157.86000000000001</v>
      </c>
      <c r="S378">
        <v>60.56</v>
      </c>
      <c r="T378">
        <v>48407.88</v>
      </c>
      <c r="U378">
        <v>0.38</v>
      </c>
      <c r="V378">
        <v>0.85</v>
      </c>
      <c r="W378">
        <v>0.33</v>
      </c>
      <c r="X378">
        <v>2.98</v>
      </c>
      <c r="Y378">
        <v>1</v>
      </c>
      <c r="Z378">
        <v>10</v>
      </c>
    </row>
    <row r="379" spans="1:26" x14ac:dyDescent="0.3">
      <c r="A379">
        <v>3</v>
      </c>
      <c r="B379">
        <v>75</v>
      </c>
      <c r="C379" t="s">
        <v>26</v>
      </c>
      <c r="D379">
        <v>4.0724999999999998</v>
      </c>
      <c r="E379">
        <v>24.55</v>
      </c>
      <c r="F379">
        <v>19.68</v>
      </c>
      <c r="G379">
        <v>13.89</v>
      </c>
      <c r="H379">
        <v>0.2</v>
      </c>
      <c r="I379">
        <v>85</v>
      </c>
      <c r="J379">
        <v>151.47999999999999</v>
      </c>
      <c r="K379">
        <v>49.1</v>
      </c>
      <c r="L379">
        <v>1.75</v>
      </c>
      <c r="M379">
        <v>83</v>
      </c>
      <c r="N379">
        <v>25.64</v>
      </c>
      <c r="O379">
        <v>18916.54</v>
      </c>
      <c r="P379">
        <v>204.32</v>
      </c>
      <c r="Q379">
        <v>2924.94</v>
      </c>
      <c r="R379">
        <v>138.88</v>
      </c>
      <c r="S379">
        <v>60.56</v>
      </c>
      <c r="T379">
        <v>39021.769999999997</v>
      </c>
      <c r="U379">
        <v>0.44</v>
      </c>
      <c r="V379">
        <v>0.87</v>
      </c>
      <c r="W379">
        <v>0.3</v>
      </c>
      <c r="X379">
        <v>2.4</v>
      </c>
      <c r="Y379">
        <v>1</v>
      </c>
      <c r="Z379">
        <v>10</v>
      </c>
    </row>
    <row r="380" spans="1:26" x14ac:dyDescent="0.3">
      <c r="A380">
        <v>4</v>
      </c>
      <c r="B380">
        <v>75</v>
      </c>
      <c r="C380" t="s">
        <v>26</v>
      </c>
      <c r="D380">
        <v>4.2176999999999998</v>
      </c>
      <c r="E380">
        <v>23.71</v>
      </c>
      <c r="F380">
        <v>19.260000000000002</v>
      </c>
      <c r="G380">
        <v>16.28</v>
      </c>
      <c r="H380">
        <v>0.23</v>
      </c>
      <c r="I380">
        <v>71</v>
      </c>
      <c r="J380">
        <v>151.83000000000001</v>
      </c>
      <c r="K380">
        <v>49.1</v>
      </c>
      <c r="L380">
        <v>2</v>
      </c>
      <c r="M380">
        <v>69</v>
      </c>
      <c r="N380">
        <v>25.73</v>
      </c>
      <c r="O380">
        <v>18959.54</v>
      </c>
      <c r="P380">
        <v>194.54</v>
      </c>
      <c r="Q380">
        <v>2924.92</v>
      </c>
      <c r="R380">
        <v>125.23</v>
      </c>
      <c r="S380">
        <v>60.56</v>
      </c>
      <c r="T380">
        <v>32264.04</v>
      </c>
      <c r="U380">
        <v>0.48</v>
      </c>
      <c r="V380">
        <v>0.89</v>
      </c>
      <c r="W380">
        <v>0.28000000000000003</v>
      </c>
      <c r="X380">
        <v>1.98</v>
      </c>
      <c r="Y380">
        <v>1</v>
      </c>
      <c r="Z380">
        <v>10</v>
      </c>
    </row>
    <row r="381" spans="1:26" x14ac:dyDescent="0.3">
      <c r="A381">
        <v>5</v>
      </c>
      <c r="B381">
        <v>75</v>
      </c>
      <c r="C381" t="s">
        <v>26</v>
      </c>
      <c r="D381">
        <v>4.3456000000000001</v>
      </c>
      <c r="E381">
        <v>23.01</v>
      </c>
      <c r="F381">
        <v>18.899999999999999</v>
      </c>
      <c r="G381">
        <v>18.899999999999999</v>
      </c>
      <c r="H381">
        <v>0.26</v>
      </c>
      <c r="I381">
        <v>60</v>
      </c>
      <c r="J381">
        <v>152.18</v>
      </c>
      <c r="K381">
        <v>49.1</v>
      </c>
      <c r="L381">
        <v>2.25</v>
      </c>
      <c r="M381">
        <v>58</v>
      </c>
      <c r="N381">
        <v>25.83</v>
      </c>
      <c r="O381">
        <v>19002.560000000001</v>
      </c>
      <c r="P381">
        <v>184.61</v>
      </c>
      <c r="Q381">
        <v>2924.56</v>
      </c>
      <c r="R381">
        <v>113.28</v>
      </c>
      <c r="S381">
        <v>60.56</v>
      </c>
      <c r="T381">
        <v>26342.65</v>
      </c>
      <c r="U381">
        <v>0.53</v>
      </c>
      <c r="V381">
        <v>0.91</v>
      </c>
      <c r="W381">
        <v>0.26</v>
      </c>
      <c r="X381">
        <v>1.62</v>
      </c>
      <c r="Y381">
        <v>1</v>
      </c>
      <c r="Z381">
        <v>10</v>
      </c>
    </row>
    <row r="382" spans="1:26" x14ac:dyDescent="0.3">
      <c r="A382">
        <v>6</v>
      </c>
      <c r="B382">
        <v>75</v>
      </c>
      <c r="C382" t="s">
        <v>26</v>
      </c>
      <c r="D382">
        <v>4.4443999999999999</v>
      </c>
      <c r="E382">
        <v>22.5</v>
      </c>
      <c r="F382">
        <v>18.64</v>
      </c>
      <c r="G382">
        <v>21.5</v>
      </c>
      <c r="H382">
        <v>0.28999999999999998</v>
      </c>
      <c r="I382">
        <v>52</v>
      </c>
      <c r="J382">
        <v>152.53</v>
      </c>
      <c r="K382">
        <v>49.1</v>
      </c>
      <c r="L382">
        <v>2.5</v>
      </c>
      <c r="M382">
        <v>50</v>
      </c>
      <c r="N382">
        <v>25.93</v>
      </c>
      <c r="O382">
        <v>19045.63</v>
      </c>
      <c r="P382">
        <v>175.67</v>
      </c>
      <c r="Q382">
        <v>2924.6</v>
      </c>
      <c r="R382">
        <v>105.34</v>
      </c>
      <c r="S382">
        <v>60.56</v>
      </c>
      <c r="T382">
        <v>22415.759999999998</v>
      </c>
      <c r="U382">
        <v>0.56999999999999995</v>
      </c>
      <c r="V382">
        <v>0.92</v>
      </c>
      <c r="W382">
        <v>0.22</v>
      </c>
      <c r="X382">
        <v>1.36</v>
      </c>
      <c r="Y382">
        <v>1</v>
      </c>
      <c r="Z382">
        <v>10</v>
      </c>
    </row>
    <row r="383" spans="1:26" x14ac:dyDescent="0.3">
      <c r="A383">
        <v>7</v>
      </c>
      <c r="B383">
        <v>75</v>
      </c>
      <c r="C383" t="s">
        <v>26</v>
      </c>
      <c r="D383">
        <v>4.4813999999999998</v>
      </c>
      <c r="E383">
        <v>22.31</v>
      </c>
      <c r="F383">
        <v>18.63</v>
      </c>
      <c r="G383">
        <v>24.3</v>
      </c>
      <c r="H383">
        <v>0.32</v>
      </c>
      <c r="I383">
        <v>46</v>
      </c>
      <c r="J383">
        <v>152.88</v>
      </c>
      <c r="K383">
        <v>49.1</v>
      </c>
      <c r="L383">
        <v>2.75</v>
      </c>
      <c r="M383">
        <v>43</v>
      </c>
      <c r="N383">
        <v>26.03</v>
      </c>
      <c r="O383">
        <v>19088.72</v>
      </c>
      <c r="P383">
        <v>170.17</v>
      </c>
      <c r="Q383">
        <v>2924.49</v>
      </c>
      <c r="R383">
        <v>104.84</v>
      </c>
      <c r="S383">
        <v>60.56</v>
      </c>
      <c r="T383">
        <v>22196.400000000001</v>
      </c>
      <c r="U383">
        <v>0.57999999999999996</v>
      </c>
      <c r="V383">
        <v>0.92</v>
      </c>
      <c r="W383">
        <v>0.24</v>
      </c>
      <c r="X383">
        <v>1.36</v>
      </c>
      <c r="Y383">
        <v>1</v>
      </c>
      <c r="Z383">
        <v>10</v>
      </c>
    </row>
    <row r="384" spans="1:26" x14ac:dyDescent="0.3">
      <c r="A384">
        <v>8</v>
      </c>
      <c r="B384">
        <v>75</v>
      </c>
      <c r="C384" t="s">
        <v>26</v>
      </c>
      <c r="D384">
        <v>4.5481999999999996</v>
      </c>
      <c r="E384">
        <v>21.99</v>
      </c>
      <c r="F384">
        <v>18.46</v>
      </c>
      <c r="G384">
        <v>27.01</v>
      </c>
      <c r="H384">
        <v>0.35</v>
      </c>
      <c r="I384">
        <v>41</v>
      </c>
      <c r="J384">
        <v>153.22999999999999</v>
      </c>
      <c r="K384">
        <v>49.1</v>
      </c>
      <c r="L384">
        <v>3</v>
      </c>
      <c r="M384">
        <v>12</v>
      </c>
      <c r="N384">
        <v>26.13</v>
      </c>
      <c r="O384">
        <v>19131.849999999999</v>
      </c>
      <c r="P384">
        <v>163.31</v>
      </c>
      <c r="Q384">
        <v>2924.47</v>
      </c>
      <c r="R384">
        <v>97.93</v>
      </c>
      <c r="S384">
        <v>60.56</v>
      </c>
      <c r="T384">
        <v>18763.64</v>
      </c>
      <c r="U384">
        <v>0.62</v>
      </c>
      <c r="V384">
        <v>0.93</v>
      </c>
      <c r="W384">
        <v>0.27</v>
      </c>
      <c r="X384">
        <v>1.18</v>
      </c>
      <c r="Y384">
        <v>1</v>
      </c>
      <c r="Z384">
        <v>10</v>
      </c>
    </row>
    <row r="385" spans="1:26" x14ac:dyDescent="0.3">
      <c r="A385">
        <v>9</v>
      </c>
      <c r="B385">
        <v>75</v>
      </c>
      <c r="C385" t="s">
        <v>26</v>
      </c>
      <c r="D385">
        <v>4.5412999999999997</v>
      </c>
      <c r="E385">
        <v>22.02</v>
      </c>
      <c r="F385">
        <v>18.489999999999998</v>
      </c>
      <c r="G385">
        <v>27.06</v>
      </c>
      <c r="H385">
        <v>0.37</v>
      </c>
      <c r="I385">
        <v>41</v>
      </c>
      <c r="J385">
        <v>153.58000000000001</v>
      </c>
      <c r="K385">
        <v>49.1</v>
      </c>
      <c r="L385">
        <v>3.25</v>
      </c>
      <c r="M385">
        <v>2</v>
      </c>
      <c r="N385">
        <v>26.23</v>
      </c>
      <c r="O385">
        <v>19175.02</v>
      </c>
      <c r="P385">
        <v>163.09</v>
      </c>
      <c r="Q385">
        <v>2924.54</v>
      </c>
      <c r="R385">
        <v>98.63</v>
      </c>
      <c r="S385">
        <v>60.56</v>
      </c>
      <c r="T385">
        <v>19114.759999999998</v>
      </c>
      <c r="U385">
        <v>0.61</v>
      </c>
      <c r="V385">
        <v>0.93</v>
      </c>
      <c r="W385">
        <v>0.28000000000000003</v>
      </c>
      <c r="X385">
        <v>1.21</v>
      </c>
      <c r="Y385">
        <v>1</v>
      </c>
      <c r="Z385">
        <v>10</v>
      </c>
    </row>
    <row r="386" spans="1:26" x14ac:dyDescent="0.3">
      <c r="A386">
        <v>10</v>
      </c>
      <c r="B386">
        <v>75</v>
      </c>
      <c r="C386" t="s">
        <v>26</v>
      </c>
      <c r="D386">
        <v>4.5556000000000001</v>
      </c>
      <c r="E386">
        <v>21.95</v>
      </c>
      <c r="F386">
        <v>18.45</v>
      </c>
      <c r="G386">
        <v>27.68</v>
      </c>
      <c r="H386">
        <v>0.4</v>
      </c>
      <c r="I386">
        <v>40</v>
      </c>
      <c r="J386">
        <v>153.93</v>
      </c>
      <c r="K386">
        <v>49.1</v>
      </c>
      <c r="L386">
        <v>3.5</v>
      </c>
      <c r="M386">
        <v>0</v>
      </c>
      <c r="N386">
        <v>26.33</v>
      </c>
      <c r="O386">
        <v>19218.22</v>
      </c>
      <c r="P386">
        <v>162.91999999999999</v>
      </c>
      <c r="Q386">
        <v>2924.4</v>
      </c>
      <c r="R386">
        <v>97.35</v>
      </c>
      <c r="S386">
        <v>60.56</v>
      </c>
      <c r="T386">
        <v>18481.84</v>
      </c>
      <c r="U386">
        <v>0.62</v>
      </c>
      <c r="V386">
        <v>0.93</v>
      </c>
      <c r="W386">
        <v>0.28000000000000003</v>
      </c>
      <c r="X386">
        <v>1.18</v>
      </c>
      <c r="Y386">
        <v>1</v>
      </c>
      <c r="Z386">
        <v>10</v>
      </c>
    </row>
    <row r="387" spans="1:26" x14ac:dyDescent="0.3">
      <c r="A387">
        <v>0</v>
      </c>
      <c r="B387">
        <v>95</v>
      </c>
      <c r="C387" t="s">
        <v>26</v>
      </c>
      <c r="D387">
        <v>2.8580999999999999</v>
      </c>
      <c r="E387">
        <v>34.99</v>
      </c>
      <c r="F387">
        <v>24.03</v>
      </c>
      <c r="G387">
        <v>6.32</v>
      </c>
      <c r="H387">
        <v>0.1</v>
      </c>
      <c r="I387">
        <v>228</v>
      </c>
      <c r="J387">
        <v>185.69</v>
      </c>
      <c r="K387">
        <v>53.44</v>
      </c>
      <c r="L387">
        <v>1</v>
      </c>
      <c r="M387">
        <v>226</v>
      </c>
      <c r="N387">
        <v>36.26</v>
      </c>
      <c r="O387">
        <v>23136.14</v>
      </c>
      <c r="P387">
        <v>313.41000000000003</v>
      </c>
      <c r="Q387">
        <v>2925.72</v>
      </c>
      <c r="R387">
        <v>281.58</v>
      </c>
      <c r="S387">
        <v>60.56</v>
      </c>
      <c r="T387">
        <v>109656.63</v>
      </c>
      <c r="U387">
        <v>0.22</v>
      </c>
      <c r="V387">
        <v>0.72</v>
      </c>
      <c r="W387">
        <v>0.53</v>
      </c>
      <c r="X387">
        <v>6.75</v>
      </c>
      <c r="Y387">
        <v>1</v>
      </c>
      <c r="Z387">
        <v>10</v>
      </c>
    </row>
    <row r="388" spans="1:26" x14ac:dyDescent="0.3">
      <c r="A388">
        <v>1</v>
      </c>
      <c r="B388">
        <v>95</v>
      </c>
      <c r="C388" t="s">
        <v>26</v>
      </c>
      <c r="D388">
        <v>3.2593999999999999</v>
      </c>
      <c r="E388">
        <v>30.68</v>
      </c>
      <c r="F388">
        <v>22.07</v>
      </c>
      <c r="G388">
        <v>8.0299999999999994</v>
      </c>
      <c r="H388">
        <v>0.12</v>
      </c>
      <c r="I388">
        <v>165</v>
      </c>
      <c r="J388">
        <v>186.07</v>
      </c>
      <c r="K388">
        <v>53.44</v>
      </c>
      <c r="L388">
        <v>1.25</v>
      </c>
      <c r="M388">
        <v>163</v>
      </c>
      <c r="N388">
        <v>36.39</v>
      </c>
      <c r="O388">
        <v>23182.76</v>
      </c>
      <c r="P388">
        <v>283.58</v>
      </c>
      <c r="Q388">
        <v>2925.08</v>
      </c>
      <c r="R388">
        <v>217.36</v>
      </c>
      <c r="S388">
        <v>60.56</v>
      </c>
      <c r="T388">
        <v>77861.53</v>
      </c>
      <c r="U388">
        <v>0.28000000000000003</v>
      </c>
      <c r="V388">
        <v>0.78</v>
      </c>
      <c r="W388">
        <v>0.42</v>
      </c>
      <c r="X388">
        <v>4.79</v>
      </c>
      <c r="Y388">
        <v>1</v>
      </c>
      <c r="Z388">
        <v>10</v>
      </c>
    </row>
    <row r="389" spans="1:26" x14ac:dyDescent="0.3">
      <c r="A389">
        <v>2</v>
      </c>
      <c r="B389">
        <v>95</v>
      </c>
      <c r="C389" t="s">
        <v>26</v>
      </c>
      <c r="D389">
        <v>3.5375000000000001</v>
      </c>
      <c r="E389">
        <v>28.27</v>
      </c>
      <c r="F389">
        <v>21</v>
      </c>
      <c r="G389">
        <v>9.77</v>
      </c>
      <c r="H389">
        <v>0.14000000000000001</v>
      </c>
      <c r="I389">
        <v>129</v>
      </c>
      <c r="J389">
        <v>186.45</v>
      </c>
      <c r="K389">
        <v>53.44</v>
      </c>
      <c r="L389">
        <v>1.5</v>
      </c>
      <c r="M389">
        <v>127</v>
      </c>
      <c r="N389">
        <v>36.51</v>
      </c>
      <c r="O389">
        <v>23229.42</v>
      </c>
      <c r="P389">
        <v>265.60000000000002</v>
      </c>
      <c r="Q389">
        <v>2924.9</v>
      </c>
      <c r="R389">
        <v>182.04</v>
      </c>
      <c r="S389">
        <v>60.56</v>
      </c>
      <c r="T389">
        <v>60380.86</v>
      </c>
      <c r="U389">
        <v>0.33</v>
      </c>
      <c r="V389">
        <v>0.82</v>
      </c>
      <c r="W389">
        <v>0.37</v>
      </c>
      <c r="X389">
        <v>3.72</v>
      </c>
      <c r="Y389">
        <v>1</v>
      </c>
      <c r="Z389">
        <v>10</v>
      </c>
    </row>
    <row r="390" spans="1:26" x14ac:dyDescent="0.3">
      <c r="A390">
        <v>3</v>
      </c>
      <c r="B390">
        <v>95</v>
      </c>
      <c r="C390" t="s">
        <v>26</v>
      </c>
      <c r="D390">
        <v>3.7555999999999998</v>
      </c>
      <c r="E390">
        <v>26.63</v>
      </c>
      <c r="F390">
        <v>20.25</v>
      </c>
      <c r="G390">
        <v>11.57</v>
      </c>
      <c r="H390">
        <v>0.17</v>
      </c>
      <c r="I390">
        <v>105</v>
      </c>
      <c r="J390">
        <v>186.83</v>
      </c>
      <c r="K390">
        <v>53.44</v>
      </c>
      <c r="L390">
        <v>1.75</v>
      </c>
      <c r="M390">
        <v>103</v>
      </c>
      <c r="N390">
        <v>36.64</v>
      </c>
      <c r="O390">
        <v>23276.13</v>
      </c>
      <c r="P390">
        <v>252.3</v>
      </c>
      <c r="Q390">
        <v>2924.69</v>
      </c>
      <c r="R390">
        <v>157.46</v>
      </c>
      <c r="S390">
        <v>60.56</v>
      </c>
      <c r="T390">
        <v>48208.39</v>
      </c>
      <c r="U390">
        <v>0.38</v>
      </c>
      <c r="V390">
        <v>0.85</v>
      </c>
      <c r="W390">
        <v>0.33</v>
      </c>
      <c r="X390">
        <v>2.97</v>
      </c>
      <c r="Y390">
        <v>1</v>
      </c>
      <c r="Z390">
        <v>10</v>
      </c>
    </row>
    <row r="391" spans="1:26" x14ac:dyDescent="0.3">
      <c r="A391">
        <v>4</v>
      </c>
      <c r="B391">
        <v>95</v>
      </c>
      <c r="C391" t="s">
        <v>26</v>
      </c>
      <c r="D391">
        <v>3.9188000000000001</v>
      </c>
      <c r="E391">
        <v>25.52</v>
      </c>
      <c r="F391">
        <v>19.77</v>
      </c>
      <c r="G391">
        <v>13.48</v>
      </c>
      <c r="H391">
        <v>0.19</v>
      </c>
      <c r="I391">
        <v>88</v>
      </c>
      <c r="J391">
        <v>187.21</v>
      </c>
      <c r="K391">
        <v>53.44</v>
      </c>
      <c r="L391">
        <v>2</v>
      </c>
      <c r="M391">
        <v>86</v>
      </c>
      <c r="N391">
        <v>36.770000000000003</v>
      </c>
      <c r="O391">
        <v>23322.880000000001</v>
      </c>
      <c r="P391">
        <v>242.14</v>
      </c>
      <c r="Q391">
        <v>2924.61</v>
      </c>
      <c r="R391">
        <v>142.08000000000001</v>
      </c>
      <c r="S391">
        <v>60.56</v>
      </c>
      <c r="T391">
        <v>40605.15</v>
      </c>
      <c r="U391">
        <v>0.43</v>
      </c>
      <c r="V391">
        <v>0.87</v>
      </c>
      <c r="W391">
        <v>0.3</v>
      </c>
      <c r="X391">
        <v>2.5</v>
      </c>
      <c r="Y391">
        <v>1</v>
      </c>
      <c r="Z391">
        <v>10</v>
      </c>
    </row>
    <row r="392" spans="1:26" x14ac:dyDescent="0.3">
      <c r="A392">
        <v>5</v>
      </c>
      <c r="B392">
        <v>95</v>
      </c>
      <c r="C392" t="s">
        <v>26</v>
      </c>
      <c r="D392">
        <v>4.0483000000000002</v>
      </c>
      <c r="E392">
        <v>24.7</v>
      </c>
      <c r="F392">
        <v>19.399999999999999</v>
      </c>
      <c r="G392">
        <v>15.32</v>
      </c>
      <c r="H392">
        <v>0.21</v>
      </c>
      <c r="I392">
        <v>76</v>
      </c>
      <c r="J392">
        <v>187.59</v>
      </c>
      <c r="K392">
        <v>53.44</v>
      </c>
      <c r="L392">
        <v>2.25</v>
      </c>
      <c r="M392">
        <v>74</v>
      </c>
      <c r="N392">
        <v>36.9</v>
      </c>
      <c r="O392">
        <v>23369.68</v>
      </c>
      <c r="P392">
        <v>233.62</v>
      </c>
      <c r="Q392">
        <v>2924.61</v>
      </c>
      <c r="R392">
        <v>129.76</v>
      </c>
      <c r="S392">
        <v>60.56</v>
      </c>
      <c r="T392">
        <v>34507.03</v>
      </c>
      <c r="U392">
        <v>0.47</v>
      </c>
      <c r="V392">
        <v>0.89</v>
      </c>
      <c r="W392">
        <v>0.28999999999999998</v>
      </c>
      <c r="X392">
        <v>2.13</v>
      </c>
      <c r="Y392">
        <v>1</v>
      </c>
      <c r="Z392">
        <v>10</v>
      </c>
    </row>
    <row r="393" spans="1:26" x14ac:dyDescent="0.3">
      <c r="A393">
        <v>6</v>
      </c>
      <c r="B393">
        <v>95</v>
      </c>
      <c r="C393" t="s">
        <v>26</v>
      </c>
      <c r="D393">
        <v>4.1612</v>
      </c>
      <c r="E393">
        <v>24.03</v>
      </c>
      <c r="F393">
        <v>19.11</v>
      </c>
      <c r="G393">
        <v>17.37</v>
      </c>
      <c r="H393">
        <v>0.24</v>
      </c>
      <c r="I393">
        <v>66</v>
      </c>
      <c r="J393">
        <v>187.97</v>
      </c>
      <c r="K393">
        <v>53.44</v>
      </c>
      <c r="L393">
        <v>2.5</v>
      </c>
      <c r="M393">
        <v>64</v>
      </c>
      <c r="N393">
        <v>37.03</v>
      </c>
      <c r="O393">
        <v>23416.52</v>
      </c>
      <c r="P393">
        <v>225.82</v>
      </c>
      <c r="Q393">
        <v>2924.63</v>
      </c>
      <c r="R393">
        <v>120.06</v>
      </c>
      <c r="S393">
        <v>60.56</v>
      </c>
      <c r="T393">
        <v>29704.48</v>
      </c>
      <c r="U393">
        <v>0.5</v>
      </c>
      <c r="V393">
        <v>0.9</v>
      </c>
      <c r="W393">
        <v>0.27</v>
      </c>
      <c r="X393">
        <v>1.83</v>
      </c>
      <c r="Y393">
        <v>1</v>
      </c>
      <c r="Z393">
        <v>10</v>
      </c>
    </row>
    <row r="394" spans="1:26" x14ac:dyDescent="0.3">
      <c r="A394">
        <v>7</v>
      </c>
      <c r="B394">
        <v>95</v>
      </c>
      <c r="C394" t="s">
        <v>26</v>
      </c>
      <c r="D394">
        <v>4.2633000000000001</v>
      </c>
      <c r="E394">
        <v>23.46</v>
      </c>
      <c r="F394">
        <v>18.829999999999998</v>
      </c>
      <c r="G394">
        <v>19.48</v>
      </c>
      <c r="H394">
        <v>0.26</v>
      </c>
      <c r="I394">
        <v>58</v>
      </c>
      <c r="J394">
        <v>188.35</v>
      </c>
      <c r="K394">
        <v>53.44</v>
      </c>
      <c r="L394">
        <v>2.75</v>
      </c>
      <c r="M394">
        <v>56</v>
      </c>
      <c r="N394">
        <v>37.159999999999997</v>
      </c>
      <c r="O394">
        <v>23463.4</v>
      </c>
      <c r="P394">
        <v>217.86</v>
      </c>
      <c r="Q394">
        <v>2924.48</v>
      </c>
      <c r="R394">
        <v>110.93</v>
      </c>
      <c r="S394">
        <v>60.56</v>
      </c>
      <c r="T394">
        <v>25180.33</v>
      </c>
      <c r="U394">
        <v>0.55000000000000004</v>
      </c>
      <c r="V394">
        <v>0.91</v>
      </c>
      <c r="W394">
        <v>0.26</v>
      </c>
      <c r="X394">
        <v>1.55</v>
      </c>
      <c r="Y394">
        <v>1</v>
      </c>
      <c r="Z394">
        <v>10</v>
      </c>
    </row>
    <row r="395" spans="1:26" x14ac:dyDescent="0.3">
      <c r="A395">
        <v>8</v>
      </c>
      <c r="B395">
        <v>95</v>
      </c>
      <c r="C395" t="s">
        <v>26</v>
      </c>
      <c r="D395">
        <v>4.3433000000000002</v>
      </c>
      <c r="E395">
        <v>23.02</v>
      </c>
      <c r="F395">
        <v>18.62</v>
      </c>
      <c r="G395">
        <v>21.48</v>
      </c>
      <c r="H395">
        <v>0.28000000000000003</v>
      </c>
      <c r="I395">
        <v>52</v>
      </c>
      <c r="J395">
        <v>188.73</v>
      </c>
      <c r="K395">
        <v>53.44</v>
      </c>
      <c r="L395">
        <v>3</v>
      </c>
      <c r="M395">
        <v>50</v>
      </c>
      <c r="N395">
        <v>37.29</v>
      </c>
      <c r="O395">
        <v>23510.33</v>
      </c>
      <c r="P395">
        <v>210.71</v>
      </c>
      <c r="Q395">
        <v>2924.48</v>
      </c>
      <c r="R395">
        <v>104.81</v>
      </c>
      <c r="S395">
        <v>60.56</v>
      </c>
      <c r="T395">
        <v>22152.17</v>
      </c>
      <c r="U395">
        <v>0.57999999999999996</v>
      </c>
      <c r="V395">
        <v>0.92</v>
      </c>
      <c r="W395">
        <v>0.22</v>
      </c>
      <c r="X395">
        <v>1.34</v>
      </c>
      <c r="Y395">
        <v>1</v>
      </c>
      <c r="Z395">
        <v>10</v>
      </c>
    </row>
    <row r="396" spans="1:26" x14ac:dyDescent="0.3">
      <c r="A396">
        <v>9</v>
      </c>
      <c r="B396">
        <v>95</v>
      </c>
      <c r="C396" t="s">
        <v>26</v>
      </c>
      <c r="D396">
        <v>4.3673000000000002</v>
      </c>
      <c r="E396">
        <v>22.9</v>
      </c>
      <c r="F396">
        <v>18.68</v>
      </c>
      <c r="G396">
        <v>23.85</v>
      </c>
      <c r="H396">
        <v>0.3</v>
      </c>
      <c r="I396">
        <v>47</v>
      </c>
      <c r="J396">
        <v>189.11</v>
      </c>
      <c r="K396">
        <v>53.44</v>
      </c>
      <c r="L396">
        <v>3.25</v>
      </c>
      <c r="M396">
        <v>45</v>
      </c>
      <c r="N396">
        <v>37.42</v>
      </c>
      <c r="O396">
        <v>23557.3</v>
      </c>
      <c r="P396">
        <v>207.75</v>
      </c>
      <c r="Q396">
        <v>2924.58</v>
      </c>
      <c r="R396">
        <v>106.54</v>
      </c>
      <c r="S396">
        <v>60.56</v>
      </c>
      <c r="T396">
        <v>23040.36</v>
      </c>
      <c r="U396">
        <v>0.56999999999999995</v>
      </c>
      <c r="V396">
        <v>0.92</v>
      </c>
      <c r="W396">
        <v>0.24</v>
      </c>
      <c r="X396">
        <v>1.4</v>
      </c>
      <c r="Y396">
        <v>1</v>
      </c>
      <c r="Z396">
        <v>10</v>
      </c>
    </row>
    <row r="397" spans="1:26" x14ac:dyDescent="0.3">
      <c r="A397">
        <v>10</v>
      </c>
      <c r="B397">
        <v>95</v>
      </c>
      <c r="C397" t="s">
        <v>26</v>
      </c>
      <c r="D397">
        <v>4.4410999999999996</v>
      </c>
      <c r="E397">
        <v>22.52</v>
      </c>
      <c r="F397">
        <v>18.48</v>
      </c>
      <c r="G397">
        <v>26.41</v>
      </c>
      <c r="H397">
        <v>0.33</v>
      </c>
      <c r="I397">
        <v>42</v>
      </c>
      <c r="J397">
        <v>189.49</v>
      </c>
      <c r="K397">
        <v>53.44</v>
      </c>
      <c r="L397">
        <v>3.5</v>
      </c>
      <c r="M397">
        <v>40</v>
      </c>
      <c r="N397">
        <v>37.549999999999997</v>
      </c>
      <c r="O397">
        <v>23604.32</v>
      </c>
      <c r="P397">
        <v>200.21</v>
      </c>
      <c r="Q397">
        <v>2924.64</v>
      </c>
      <c r="R397">
        <v>100</v>
      </c>
      <c r="S397">
        <v>60.56</v>
      </c>
      <c r="T397">
        <v>19792.599999999999</v>
      </c>
      <c r="U397">
        <v>0.61</v>
      </c>
      <c r="V397">
        <v>0.93</v>
      </c>
      <c r="W397">
        <v>0.23</v>
      </c>
      <c r="X397">
        <v>1.21</v>
      </c>
      <c r="Y397">
        <v>1</v>
      </c>
      <c r="Z397">
        <v>10</v>
      </c>
    </row>
    <row r="398" spans="1:26" x14ac:dyDescent="0.3">
      <c r="A398">
        <v>11</v>
      </c>
      <c r="B398">
        <v>95</v>
      </c>
      <c r="C398" t="s">
        <v>26</v>
      </c>
      <c r="D398">
        <v>4.4981</v>
      </c>
      <c r="E398">
        <v>22.23</v>
      </c>
      <c r="F398">
        <v>18.350000000000001</v>
      </c>
      <c r="G398">
        <v>28.97</v>
      </c>
      <c r="H398">
        <v>0.35</v>
      </c>
      <c r="I398">
        <v>38</v>
      </c>
      <c r="J398">
        <v>189.87</v>
      </c>
      <c r="K398">
        <v>53.44</v>
      </c>
      <c r="L398">
        <v>3.75</v>
      </c>
      <c r="M398">
        <v>36</v>
      </c>
      <c r="N398">
        <v>37.69</v>
      </c>
      <c r="O398">
        <v>23651.38</v>
      </c>
      <c r="P398">
        <v>193.2</v>
      </c>
      <c r="Q398">
        <v>2924.74</v>
      </c>
      <c r="R398">
        <v>95.43</v>
      </c>
      <c r="S398">
        <v>60.56</v>
      </c>
      <c r="T398">
        <v>17528.669999999998</v>
      </c>
      <c r="U398">
        <v>0.63</v>
      </c>
      <c r="V398">
        <v>0.94</v>
      </c>
      <c r="W398">
        <v>0.23</v>
      </c>
      <c r="X398">
        <v>1.07</v>
      </c>
      <c r="Y398">
        <v>1</v>
      </c>
      <c r="Z398">
        <v>10</v>
      </c>
    </row>
    <row r="399" spans="1:26" x14ac:dyDescent="0.3">
      <c r="A399">
        <v>12</v>
      </c>
      <c r="B399">
        <v>95</v>
      </c>
      <c r="C399" t="s">
        <v>26</v>
      </c>
      <c r="D399">
        <v>4.5434000000000001</v>
      </c>
      <c r="E399">
        <v>22.01</v>
      </c>
      <c r="F399">
        <v>18.239999999999998</v>
      </c>
      <c r="G399">
        <v>31.27</v>
      </c>
      <c r="H399">
        <v>0.37</v>
      </c>
      <c r="I399">
        <v>35</v>
      </c>
      <c r="J399">
        <v>190.25</v>
      </c>
      <c r="K399">
        <v>53.44</v>
      </c>
      <c r="L399">
        <v>4</v>
      </c>
      <c r="M399">
        <v>30</v>
      </c>
      <c r="N399">
        <v>37.82</v>
      </c>
      <c r="O399">
        <v>23698.48</v>
      </c>
      <c r="P399">
        <v>187.33</v>
      </c>
      <c r="Q399">
        <v>2924.49</v>
      </c>
      <c r="R399">
        <v>91.7</v>
      </c>
      <c r="S399">
        <v>60.56</v>
      </c>
      <c r="T399">
        <v>15680.51</v>
      </c>
      <c r="U399">
        <v>0.66</v>
      </c>
      <c r="V399">
        <v>0.94</v>
      </c>
      <c r="W399">
        <v>0.23</v>
      </c>
      <c r="X399">
        <v>0.96</v>
      </c>
      <c r="Y399">
        <v>1</v>
      </c>
      <c r="Z399">
        <v>10</v>
      </c>
    </row>
    <row r="400" spans="1:26" x14ac:dyDescent="0.3">
      <c r="A400">
        <v>13</v>
      </c>
      <c r="B400">
        <v>95</v>
      </c>
      <c r="C400" t="s">
        <v>26</v>
      </c>
      <c r="D400">
        <v>4.5632000000000001</v>
      </c>
      <c r="E400">
        <v>21.91</v>
      </c>
      <c r="F400">
        <v>18.22</v>
      </c>
      <c r="G400">
        <v>33.119999999999997</v>
      </c>
      <c r="H400">
        <v>0.4</v>
      </c>
      <c r="I400">
        <v>33</v>
      </c>
      <c r="J400">
        <v>190.63</v>
      </c>
      <c r="K400">
        <v>53.44</v>
      </c>
      <c r="L400">
        <v>4.25</v>
      </c>
      <c r="M400">
        <v>10</v>
      </c>
      <c r="N400">
        <v>37.950000000000003</v>
      </c>
      <c r="O400">
        <v>23745.63</v>
      </c>
      <c r="P400">
        <v>183.5</v>
      </c>
      <c r="Q400">
        <v>2924.47</v>
      </c>
      <c r="R400">
        <v>90.43</v>
      </c>
      <c r="S400">
        <v>60.56</v>
      </c>
      <c r="T400">
        <v>15054.56</v>
      </c>
      <c r="U400">
        <v>0.67</v>
      </c>
      <c r="V400">
        <v>0.94</v>
      </c>
      <c r="W400">
        <v>0.24</v>
      </c>
      <c r="X400">
        <v>0.94</v>
      </c>
      <c r="Y400">
        <v>1</v>
      </c>
      <c r="Z400">
        <v>10</v>
      </c>
    </row>
    <row r="401" spans="1:26" x14ac:dyDescent="0.3">
      <c r="A401">
        <v>14</v>
      </c>
      <c r="B401">
        <v>95</v>
      </c>
      <c r="C401" t="s">
        <v>26</v>
      </c>
      <c r="D401">
        <v>4.5789999999999997</v>
      </c>
      <c r="E401">
        <v>21.84</v>
      </c>
      <c r="F401">
        <v>18.18</v>
      </c>
      <c r="G401">
        <v>34.090000000000003</v>
      </c>
      <c r="H401">
        <v>0.42</v>
      </c>
      <c r="I401">
        <v>32</v>
      </c>
      <c r="J401">
        <v>191.02</v>
      </c>
      <c r="K401">
        <v>53.44</v>
      </c>
      <c r="L401">
        <v>4.5</v>
      </c>
      <c r="M401">
        <v>4</v>
      </c>
      <c r="N401">
        <v>38.08</v>
      </c>
      <c r="O401">
        <v>23792.83</v>
      </c>
      <c r="P401">
        <v>182.2</v>
      </c>
      <c r="Q401">
        <v>2924.36</v>
      </c>
      <c r="R401">
        <v>88.74</v>
      </c>
      <c r="S401">
        <v>60.56</v>
      </c>
      <c r="T401">
        <v>14216.37</v>
      </c>
      <c r="U401">
        <v>0.68</v>
      </c>
      <c r="V401">
        <v>0.95</v>
      </c>
      <c r="W401">
        <v>0.25</v>
      </c>
      <c r="X401">
        <v>0.9</v>
      </c>
      <c r="Y401">
        <v>1</v>
      </c>
      <c r="Z401">
        <v>10</v>
      </c>
    </row>
    <row r="402" spans="1:26" x14ac:dyDescent="0.3">
      <c r="A402">
        <v>15</v>
      </c>
      <c r="B402">
        <v>95</v>
      </c>
      <c r="C402" t="s">
        <v>26</v>
      </c>
      <c r="D402">
        <v>4.5782999999999996</v>
      </c>
      <c r="E402">
        <v>21.84</v>
      </c>
      <c r="F402">
        <v>18.18</v>
      </c>
      <c r="G402">
        <v>34.090000000000003</v>
      </c>
      <c r="H402">
        <v>0.44</v>
      </c>
      <c r="I402">
        <v>32</v>
      </c>
      <c r="J402">
        <v>191.4</v>
      </c>
      <c r="K402">
        <v>53.44</v>
      </c>
      <c r="L402">
        <v>4.75</v>
      </c>
      <c r="M402">
        <v>0</v>
      </c>
      <c r="N402">
        <v>38.22</v>
      </c>
      <c r="O402">
        <v>23840.07</v>
      </c>
      <c r="P402">
        <v>182.6</v>
      </c>
      <c r="Q402">
        <v>2924.35</v>
      </c>
      <c r="R402">
        <v>88.73</v>
      </c>
      <c r="S402">
        <v>60.56</v>
      </c>
      <c r="T402">
        <v>14209.47</v>
      </c>
      <c r="U402">
        <v>0.68</v>
      </c>
      <c r="V402">
        <v>0.95</v>
      </c>
      <c r="W402">
        <v>0.26</v>
      </c>
      <c r="X402">
        <v>0.91</v>
      </c>
      <c r="Y402">
        <v>1</v>
      </c>
      <c r="Z402">
        <v>10</v>
      </c>
    </row>
    <row r="403" spans="1:26" x14ac:dyDescent="0.3">
      <c r="A403">
        <v>0</v>
      </c>
      <c r="B403">
        <v>55</v>
      </c>
      <c r="C403" t="s">
        <v>26</v>
      </c>
      <c r="D403">
        <v>3.7376999999999998</v>
      </c>
      <c r="E403">
        <v>26.75</v>
      </c>
      <c r="F403">
        <v>21.33</v>
      </c>
      <c r="G403">
        <v>9.14</v>
      </c>
      <c r="H403">
        <v>0.15</v>
      </c>
      <c r="I403">
        <v>140</v>
      </c>
      <c r="J403">
        <v>116.05</v>
      </c>
      <c r="K403">
        <v>43.4</v>
      </c>
      <c r="L403">
        <v>1</v>
      </c>
      <c r="M403">
        <v>138</v>
      </c>
      <c r="N403">
        <v>16.649999999999999</v>
      </c>
      <c r="O403">
        <v>14546.17</v>
      </c>
      <c r="P403">
        <v>192.58</v>
      </c>
      <c r="Q403">
        <v>2924.94</v>
      </c>
      <c r="R403">
        <v>192.62</v>
      </c>
      <c r="S403">
        <v>60.56</v>
      </c>
      <c r="T403">
        <v>65614.13</v>
      </c>
      <c r="U403">
        <v>0.31</v>
      </c>
      <c r="V403">
        <v>0.81</v>
      </c>
      <c r="W403">
        <v>0.39</v>
      </c>
      <c r="X403">
        <v>4.05</v>
      </c>
      <c r="Y403">
        <v>1</v>
      </c>
      <c r="Z403">
        <v>10</v>
      </c>
    </row>
    <row r="404" spans="1:26" x14ac:dyDescent="0.3">
      <c r="A404">
        <v>1</v>
      </c>
      <c r="B404">
        <v>55</v>
      </c>
      <c r="C404" t="s">
        <v>26</v>
      </c>
      <c r="D404">
        <v>4.0477999999999996</v>
      </c>
      <c r="E404">
        <v>24.7</v>
      </c>
      <c r="F404">
        <v>20.18</v>
      </c>
      <c r="G404">
        <v>11.87</v>
      </c>
      <c r="H404">
        <v>0.19</v>
      </c>
      <c r="I404">
        <v>102</v>
      </c>
      <c r="J404">
        <v>116.37</v>
      </c>
      <c r="K404">
        <v>43.4</v>
      </c>
      <c r="L404">
        <v>1.25</v>
      </c>
      <c r="M404">
        <v>100</v>
      </c>
      <c r="N404">
        <v>16.72</v>
      </c>
      <c r="O404">
        <v>14585.96</v>
      </c>
      <c r="P404">
        <v>175.13</v>
      </c>
      <c r="Q404">
        <v>2924.92</v>
      </c>
      <c r="R404">
        <v>155.29</v>
      </c>
      <c r="S404">
        <v>60.56</v>
      </c>
      <c r="T404">
        <v>47138.52</v>
      </c>
      <c r="U404">
        <v>0.39</v>
      </c>
      <c r="V404">
        <v>0.85</v>
      </c>
      <c r="W404">
        <v>0.33</v>
      </c>
      <c r="X404">
        <v>2.9</v>
      </c>
      <c r="Y404">
        <v>1</v>
      </c>
      <c r="Z404">
        <v>10</v>
      </c>
    </row>
    <row r="405" spans="1:26" x14ac:dyDescent="0.3">
      <c r="A405">
        <v>2</v>
      </c>
      <c r="B405">
        <v>55</v>
      </c>
      <c r="C405" t="s">
        <v>26</v>
      </c>
      <c r="D405">
        <v>4.2725</v>
      </c>
      <c r="E405">
        <v>23.41</v>
      </c>
      <c r="F405">
        <v>19.46</v>
      </c>
      <c r="G405">
        <v>14.97</v>
      </c>
      <c r="H405">
        <v>0.23</v>
      </c>
      <c r="I405">
        <v>78</v>
      </c>
      <c r="J405">
        <v>116.69</v>
      </c>
      <c r="K405">
        <v>43.4</v>
      </c>
      <c r="L405">
        <v>1.5</v>
      </c>
      <c r="M405">
        <v>76</v>
      </c>
      <c r="N405">
        <v>16.79</v>
      </c>
      <c r="O405">
        <v>14625.77</v>
      </c>
      <c r="P405">
        <v>160.93</v>
      </c>
      <c r="Q405">
        <v>2924.86</v>
      </c>
      <c r="R405">
        <v>131.61000000000001</v>
      </c>
      <c r="S405">
        <v>60.56</v>
      </c>
      <c r="T405">
        <v>35418.58</v>
      </c>
      <c r="U405">
        <v>0.46</v>
      </c>
      <c r="V405">
        <v>0.88</v>
      </c>
      <c r="W405">
        <v>0.28999999999999998</v>
      </c>
      <c r="X405">
        <v>2.1800000000000002</v>
      </c>
      <c r="Y405">
        <v>1</v>
      </c>
      <c r="Z405">
        <v>10</v>
      </c>
    </row>
    <row r="406" spans="1:26" x14ac:dyDescent="0.3">
      <c r="A406">
        <v>3</v>
      </c>
      <c r="B406">
        <v>55</v>
      </c>
      <c r="C406" t="s">
        <v>26</v>
      </c>
      <c r="D406">
        <v>4.4372999999999996</v>
      </c>
      <c r="E406">
        <v>22.54</v>
      </c>
      <c r="F406">
        <v>18.97</v>
      </c>
      <c r="G406">
        <v>18.36</v>
      </c>
      <c r="H406">
        <v>0.26</v>
      </c>
      <c r="I406">
        <v>62</v>
      </c>
      <c r="J406">
        <v>117.01</v>
      </c>
      <c r="K406">
        <v>43.4</v>
      </c>
      <c r="L406">
        <v>1.75</v>
      </c>
      <c r="M406">
        <v>56</v>
      </c>
      <c r="N406">
        <v>16.86</v>
      </c>
      <c r="O406">
        <v>14665.62</v>
      </c>
      <c r="P406">
        <v>148.33000000000001</v>
      </c>
      <c r="Q406">
        <v>2924.51</v>
      </c>
      <c r="R406">
        <v>115.47</v>
      </c>
      <c r="S406">
        <v>60.56</v>
      </c>
      <c r="T406">
        <v>27430.61</v>
      </c>
      <c r="U406">
        <v>0.52</v>
      </c>
      <c r="V406">
        <v>0.91</v>
      </c>
      <c r="W406">
        <v>0.27</v>
      </c>
      <c r="X406">
        <v>1.69</v>
      </c>
      <c r="Y406">
        <v>1</v>
      </c>
      <c r="Z406">
        <v>10</v>
      </c>
    </row>
    <row r="407" spans="1:26" x14ac:dyDescent="0.3">
      <c r="A407">
        <v>4</v>
      </c>
      <c r="B407">
        <v>55</v>
      </c>
      <c r="C407" t="s">
        <v>26</v>
      </c>
      <c r="D407">
        <v>4.4958999999999998</v>
      </c>
      <c r="E407">
        <v>22.24</v>
      </c>
      <c r="F407">
        <v>18.84</v>
      </c>
      <c r="G407">
        <v>20.56</v>
      </c>
      <c r="H407">
        <v>0.3</v>
      </c>
      <c r="I407">
        <v>55</v>
      </c>
      <c r="J407">
        <v>117.34</v>
      </c>
      <c r="K407">
        <v>43.4</v>
      </c>
      <c r="L407">
        <v>2</v>
      </c>
      <c r="M407">
        <v>12</v>
      </c>
      <c r="N407">
        <v>16.940000000000001</v>
      </c>
      <c r="O407">
        <v>14705.49</v>
      </c>
      <c r="P407">
        <v>142.91</v>
      </c>
      <c r="Q407">
        <v>2924.67</v>
      </c>
      <c r="R407">
        <v>109.78</v>
      </c>
      <c r="S407">
        <v>60.56</v>
      </c>
      <c r="T407">
        <v>24618.63</v>
      </c>
      <c r="U407">
        <v>0.55000000000000004</v>
      </c>
      <c r="V407">
        <v>0.91</v>
      </c>
      <c r="W407">
        <v>0.31</v>
      </c>
      <c r="X407">
        <v>1.57</v>
      </c>
      <c r="Y407">
        <v>1</v>
      </c>
      <c r="Z407">
        <v>10</v>
      </c>
    </row>
    <row r="408" spans="1:26" x14ac:dyDescent="0.3">
      <c r="A408">
        <v>5</v>
      </c>
      <c r="B408">
        <v>55</v>
      </c>
      <c r="C408" t="s">
        <v>26</v>
      </c>
      <c r="D408">
        <v>4.4875999999999996</v>
      </c>
      <c r="E408">
        <v>22.28</v>
      </c>
      <c r="F408">
        <v>18.89</v>
      </c>
      <c r="G408">
        <v>20.6</v>
      </c>
      <c r="H408">
        <v>0.34</v>
      </c>
      <c r="I408">
        <v>55</v>
      </c>
      <c r="J408">
        <v>117.66</v>
      </c>
      <c r="K408">
        <v>43.4</v>
      </c>
      <c r="L408">
        <v>2.25</v>
      </c>
      <c r="M408">
        <v>0</v>
      </c>
      <c r="N408">
        <v>17.010000000000002</v>
      </c>
      <c r="O408">
        <v>14745.39</v>
      </c>
      <c r="P408">
        <v>143.02000000000001</v>
      </c>
      <c r="Q408">
        <v>2924.62</v>
      </c>
      <c r="R408">
        <v>110.49</v>
      </c>
      <c r="S408">
        <v>60.56</v>
      </c>
      <c r="T408">
        <v>24974.639999999999</v>
      </c>
      <c r="U408">
        <v>0.55000000000000004</v>
      </c>
      <c r="V408">
        <v>0.91</v>
      </c>
      <c r="W408">
        <v>0.33</v>
      </c>
      <c r="X408">
        <v>1.61</v>
      </c>
      <c r="Y408">
        <v>1</v>
      </c>
      <c r="Z408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1:C413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INDEX(resultados!$A$2:$ZZ$408, 1, MATCH($B$1, resultados!$A$1:$ZZ$1, 0))</f>
        <v>#N/A</v>
      </c>
      <c r="B7" t="e">
        <f>INDEX(resultados!$A$2:$ZZ$408, 1, MATCH($B$2, resultados!$A$1:$ZZ$1, 0))</f>
        <v>#N/A</v>
      </c>
      <c r="C7" t="e">
        <f>INDEX(resultados!$A$2:$ZZ$408, 1, MATCH($B$3, resultados!$A$1:$ZZ$1, 0))</f>
        <v>#N/A</v>
      </c>
    </row>
    <row r="8" spans="1:3" x14ac:dyDescent="0.3">
      <c r="A8" t="e">
        <f>INDEX(resultados!$A$2:$ZZ$408, 2, MATCH($B$1, resultados!$A$1:$ZZ$1, 0))</f>
        <v>#N/A</v>
      </c>
      <c r="B8" t="e">
        <f>INDEX(resultados!$A$2:$ZZ$408, 2, MATCH($B$2, resultados!$A$1:$ZZ$1, 0))</f>
        <v>#N/A</v>
      </c>
      <c r="C8" t="e">
        <f>INDEX(resultados!$A$2:$ZZ$408, 2, MATCH($B$3, resultados!$A$1:$ZZ$1, 0))</f>
        <v>#N/A</v>
      </c>
    </row>
    <row r="9" spans="1:3" x14ac:dyDescent="0.3">
      <c r="A9" t="e">
        <f>INDEX(resultados!$A$2:$ZZ$408, 3, MATCH($B$1, resultados!$A$1:$ZZ$1, 0))</f>
        <v>#N/A</v>
      </c>
      <c r="B9" t="e">
        <f>INDEX(resultados!$A$2:$ZZ$408, 3, MATCH($B$2, resultados!$A$1:$ZZ$1, 0))</f>
        <v>#N/A</v>
      </c>
      <c r="C9" t="e">
        <f>INDEX(resultados!$A$2:$ZZ$408, 3, MATCH($B$3, resultados!$A$1:$ZZ$1, 0))</f>
        <v>#N/A</v>
      </c>
    </row>
    <row r="10" spans="1:3" x14ac:dyDescent="0.3">
      <c r="A10" t="e">
        <f>INDEX(resultados!$A$2:$ZZ$408, 4, MATCH($B$1, resultados!$A$1:$ZZ$1, 0))</f>
        <v>#N/A</v>
      </c>
      <c r="B10" t="e">
        <f>INDEX(resultados!$A$2:$ZZ$408, 4, MATCH($B$2, resultados!$A$1:$ZZ$1, 0))</f>
        <v>#N/A</v>
      </c>
      <c r="C10" t="e">
        <f>INDEX(resultados!$A$2:$ZZ$408, 4, MATCH($B$3, resultados!$A$1:$ZZ$1, 0))</f>
        <v>#N/A</v>
      </c>
    </row>
    <row r="11" spans="1:3" x14ac:dyDescent="0.3">
      <c r="A11" t="e">
        <f>INDEX(resultados!$A$2:$ZZ$408, 5, MATCH($B$1, resultados!$A$1:$ZZ$1, 0))</f>
        <v>#N/A</v>
      </c>
      <c r="B11" t="e">
        <f>INDEX(resultados!$A$2:$ZZ$408, 5, MATCH($B$2, resultados!$A$1:$ZZ$1, 0))</f>
        <v>#N/A</v>
      </c>
      <c r="C11" t="e">
        <f>INDEX(resultados!$A$2:$ZZ$408, 5, MATCH($B$3, resultados!$A$1:$ZZ$1, 0))</f>
        <v>#N/A</v>
      </c>
    </row>
    <row r="12" spans="1:3" x14ac:dyDescent="0.3">
      <c r="A12" t="e">
        <f>INDEX(resultados!$A$2:$ZZ$408, 6, MATCH($B$1, resultados!$A$1:$ZZ$1, 0))</f>
        <v>#N/A</v>
      </c>
      <c r="B12" t="e">
        <f>INDEX(resultados!$A$2:$ZZ$408, 6, MATCH($B$2, resultados!$A$1:$ZZ$1, 0))</f>
        <v>#N/A</v>
      </c>
      <c r="C12" t="e">
        <f>INDEX(resultados!$A$2:$ZZ$408, 6, MATCH($B$3, resultados!$A$1:$ZZ$1, 0))</f>
        <v>#N/A</v>
      </c>
    </row>
    <row r="13" spans="1:3" x14ac:dyDescent="0.3">
      <c r="A13" t="e">
        <f>INDEX(resultados!$A$2:$ZZ$408, 7, MATCH($B$1, resultados!$A$1:$ZZ$1, 0))</f>
        <v>#N/A</v>
      </c>
      <c r="B13" t="e">
        <f>INDEX(resultados!$A$2:$ZZ$408, 7, MATCH($B$2, resultados!$A$1:$ZZ$1, 0))</f>
        <v>#N/A</v>
      </c>
      <c r="C13" t="e">
        <f>INDEX(resultados!$A$2:$ZZ$408, 7, MATCH($B$3, resultados!$A$1:$ZZ$1, 0))</f>
        <v>#N/A</v>
      </c>
    </row>
    <row r="14" spans="1:3" x14ac:dyDescent="0.3">
      <c r="A14" t="e">
        <f>INDEX(resultados!$A$2:$ZZ$408, 8, MATCH($B$1, resultados!$A$1:$ZZ$1, 0))</f>
        <v>#N/A</v>
      </c>
      <c r="B14" t="e">
        <f>INDEX(resultados!$A$2:$ZZ$408, 8, MATCH($B$2, resultados!$A$1:$ZZ$1, 0))</f>
        <v>#N/A</v>
      </c>
      <c r="C14" t="e">
        <f>INDEX(resultados!$A$2:$ZZ$408, 8, MATCH($B$3, resultados!$A$1:$ZZ$1, 0))</f>
        <v>#N/A</v>
      </c>
    </row>
    <row r="15" spans="1:3" x14ac:dyDescent="0.3">
      <c r="A15" t="e">
        <f>INDEX(resultados!$A$2:$ZZ$408, 9, MATCH($B$1, resultados!$A$1:$ZZ$1, 0))</f>
        <v>#N/A</v>
      </c>
      <c r="B15" t="e">
        <f>INDEX(resultados!$A$2:$ZZ$408, 9, MATCH($B$2, resultados!$A$1:$ZZ$1, 0))</f>
        <v>#N/A</v>
      </c>
      <c r="C15" t="e">
        <f>INDEX(resultados!$A$2:$ZZ$408, 9, MATCH($B$3, resultados!$A$1:$ZZ$1, 0))</f>
        <v>#N/A</v>
      </c>
    </row>
    <row r="16" spans="1:3" x14ac:dyDescent="0.3">
      <c r="A16" t="e">
        <f>INDEX(resultados!$A$2:$ZZ$408, 10, MATCH($B$1, resultados!$A$1:$ZZ$1, 0))</f>
        <v>#N/A</v>
      </c>
      <c r="B16" t="e">
        <f>INDEX(resultados!$A$2:$ZZ$408, 10, MATCH($B$2, resultados!$A$1:$ZZ$1, 0))</f>
        <v>#N/A</v>
      </c>
      <c r="C16" t="e">
        <f>INDEX(resultados!$A$2:$ZZ$408, 10, MATCH($B$3, resultados!$A$1:$ZZ$1, 0))</f>
        <v>#N/A</v>
      </c>
    </row>
    <row r="17" spans="1:3" x14ac:dyDescent="0.3">
      <c r="A17" t="e">
        <f>INDEX(resultados!$A$2:$ZZ$408, 11, MATCH($B$1, resultados!$A$1:$ZZ$1, 0))</f>
        <v>#N/A</v>
      </c>
      <c r="B17" t="e">
        <f>INDEX(resultados!$A$2:$ZZ$408, 11, MATCH($B$2, resultados!$A$1:$ZZ$1, 0))</f>
        <v>#N/A</v>
      </c>
      <c r="C17" t="e">
        <f>INDEX(resultados!$A$2:$ZZ$408, 11, MATCH($B$3, resultados!$A$1:$ZZ$1, 0))</f>
        <v>#N/A</v>
      </c>
    </row>
    <row r="18" spans="1:3" x14ac:dyDescent="0.3">
      <c r="A18" t="e">
        <f>INDEX(resultados!$A$2:$ZZ$408, 12, MATCH($B$1, resultados!$A$1:$ZZ$1, 0))</f>
        <v>#N/A</v>
      </c>
      <c r="B18" t="e">
        <f>INDEX(resultados!$A$2:$ZZ$408, 12, MATCH($B$2, resultados!$A$1:$ZZ$1, 0))</f>
        <v>#N/A</v>
      </c>
      <c r="C18" t="e">
        <f>INDEX(resultados!$A$2:$ZZ$408, 12, MATCH($B$3, resultados!$A$1:$ZZ$1, 0))</f>
        <v>#N/A</v>
      </c>
    </row>
    <row r="19" spans="1:3" x14ac:dyDescent="0.3">
      <c r="A19" t="e">
        <f>INDEX(resultados!$A$2:$ZZ$408, 13, MATCH($B$1, resultados!$A$1:$ZZ$1, 0))</f>
        <v>#N/A</v>
      </c>
      <c r="B19" t="e">
        <f>INDEX(resultados!$A$2:$ZZ$408, 13, MATCH($B$2, resultados!$A$1:$ZZ$1, 0))</f>
        <v>#N/A</v>
      </c>
      <c r="C19" t="e">
        <f>INDEX(resultados!$A$2:$ZZ$408, 13, MATCH($B$3, resultados!$A$1:$ZZ$1, 0))</f>
        <v>#N/A</v>
      </c>
    </row>
    <row r="20" spans="1:3" x14ac:dyDescent="0.3">
      <c r="A20" t="e">
        <f>INDEX(resultados!$A$2:$ZZ$408, 14, MATCH($B$1, resultados!$A$1:$ZZ$1, 0))</f>
        <v>#N/A</v>
      </c>
      <c r="B20" t="e">
        <f>INDEX(resultados!$A$2:$ZZ$408, 14, MATCH($B$2, resultados!$A$1:$ZZ$1, 0))</f>
        <v>#N/A</v>
      </c>
      <c r="C20" t="e">
        <f>INDEX(resultados!$A$2:$ZZ$408, 14, MATCH($B$3, resultados!$A$1:$ZZ$1, 0))</f>
        <v>#N/A</v>
      </c>
    </row>
    <row r="21" spans="1:3" x14ac:dyDescent="0.3">
      <c r="A21" t="e">
        <f>INDEX(resultados!$A$2:$ZZ$408, 15, MATCH($B$1, resultados!$A$1:$ZZ$1, 0))</f>
        <v>#N/A</v>
      </c>
      <c r="B21" t="e">
        <f>INDEX(resultados!$A$2:$ZZ$408, 15, MATCH($B$2, resultados!$A$1:$ZZ$1, 0))</f>
        <v>#N/A</v>
      </c>
      <c r="C21" t="e">
        <f>INDEX(resultados!$A$2:$ZZ$408, 15, MATCH($B$3, resultados!$A$1:$ZZ$1, 0))</f>
        <v>#N/A</v>
      </c>
    </row>
    <row r="22" spans="1:3" x14ac:dyDescent="0.3">
      <c r="A22" t="e">
        <f>INDEX(resultados!$A$2:$ZZ$408, 16, MATCH($B$1, resultados!$A$1:$ZZ$1, 0))</f>
        <v>#N/A</v>
      </c>
      <c r="B22" t="e">
        <f>INDEX(resultados!$A$2:$ZZ$408, 16, MATCH($B$2, resultados!$A$1:$ZZ$1, 0))</f>
        <v>#N/A</v>
      </c>
      <c r="C22" t="e">
        <f>INDEX(resultados!$A$2:$ZZ$408, 16, MATCH($B$3, resultados!$A$1:$ZZ$1, 0))</f>
        <v>#N/A</v>
      </c>
    </row>
    <row r="23" spans="1:3" x14ac:dyDescent="0.3">
      <c r="A23" t="e">
        <f>INDEX(resultados!$A$2:$ZZ$408, 17, MATCH($B$1, resultados!$A$1:$ZZ$1, 0))</f>
        <v>#N/A</v>
      </c>
      <c r="B23" t="e">
        <f>INDEX(resultados!$A$2:$ZZ$408, 17, MATCH($B$2, resultados!$A$1:$ZZ$1, 0))</f>
        <v>#N/A</v>
      </c>
      <c r="C23" t="e">
        <f>INDEX(resultados!$A$2:$ZZ$408, 17, MATCH($B$3, resultados!$A$1:$ZZ$1, 0))</f>
        <v>#N/A</v>
      </c>
    </row>
    <row r="24" spans="1:3" x14ac:dyDescent="0.3">
      <c r="A24" t="e">
        <f>INDEX(resultados!$A$2:$ZZ$408, 18, MATCH($B$1, resultados!$A$1:$ZZ$1, 0))</f>
        <v>#N/A</v>
      </c>
      <c r="B24" t="e">
        <f>INDEX(resultados!$A$2:$ZZ$408, 18, MATCH($B$2, resultados!$A$1:$ZZ$1, 0))</f>
        <v>#N/A</v>
      </c>
      <c r="C24" t="e">
        <f>INDEX(resultados!$A$2:$ZZ$408, 18, MATCH($B$3, resultados!$A$1:$ZZ$1, 0))</f>
        <v>#N/A</v>
      </c>
    </row>
    <row r="25" spans="1:3" x14ac:dyDescent="0.3">
      <c r="A25" t="e">
        <f>INDEX(resultados!$A$2:$ZZ$408, 19, MATCH($B$1, resultados!$A$1:$ZZ$1, 0))</f>
        <v>#N/A</v>
      </c>
      <c r="B25" t="e">
        <f>INDEX(resultados!$A$2:$ZZ$408, 19, MATCH($B$2, resultados!$A$1:$ZZ$1, 0))</f>
        <v>#N/A</v>
      </c>
      <c r="C25" t="e">
        <f>INDEX(resultados!$A$2:$ZZ$408, 19, MATCH($B$3, resultados!$A$1:$ZZ$1, 0))</f>
        <v>#N/A</v>
      </c>
    </row>
    <row r="26" spans="1:3" x14ac:dyDescent="0.3">
      <c r="A26" t="e">
        <f>INDEX(resultados!$A$2:$ZZ$408, 20, MATCH($B$1, resultados!$A$1:$ZZ$1, 0))</f>
        <v>#N/A</v>
      </c>
      <c r="B26" t="e">
        <f>INDEX(resultados!$A$2:$ZZ$408, 20, MATCH($B$2, resultados!$A$1:$ZZ$1, 0))</f>
        <v>#N/A</v>
      </c>
      <c r="C26" t="e">
        <f>INDEX(resultados!$A$2:$ZZ$408, 20, MATCH($B$3, resultados!$A$1:$ZZ$1, 0))</f>
        <v>#N/A</v>
      </c>
    </row>
    <row r="27" spans="1:3" x14ac:dyDescent="0.3">
      <c r="A27" t="e">
        <f>INDEX(resultados!$A$2:$ZZ$408, 21, MATCH($B$1, resultados!$A$1:$ZZ$1, 0))</f>
        <v>#N/A</v>
      </c>
      <c r="B27" t="e">
        <f>INDEX(resultados!$A$2:$ZZ$408, 21, MATCH($B$2, resultados!$A$1:$ZZ$1, 0))</f>
        <v>#N/A</v>
      </c>
      <c r="C27" t="e">
        <f>INDEX(resultados!$A$2:$ZZ$408, 21, MATCH($B$3, resultados!$A$1:$ZZ$1, 0))</f>
        <v>#N/A</v>
      </c>
    </row>
    <row r="28" spans="1:3" x14ac:dyDescent="0.3">
      <c r="A28" t="e">
        <f>INDEX(resultados!$A$2:$ZZ$408, 22, MATCH($B$1, resultados!$A$1:$ZZ$1, 0))</f>
        <v>#N/A</v>
      </c>
      <c r="B28" t="e">
        <f>INDEX(resultados!$A$2:$ZZ$408, 22, MATCH($B$2, resultados!$A$1:$ZZ$1, 0))</f>
        <v>#N/A</v>
      </c>
      <c r="C28" t="e">
        <f>INDEX(resultados!$A$2:$ZZ$408, 22, MATCH($B$3, resultados!$A$1:$ZZ$1, 0))</f>
        <v>#N/A</v>
      </c>
    </row>
    <row r="29" spans="1:3" x14ac:dyDescent="0.3">
      <c r="A29" t="e">
        <f>INDEX(resultados!$A$2:$ZZ$408, 23, MATCH($B$1, resultados!$A$1:$ZZ$1, 0))</f>
        <v>#N/A</v>
      </c>
      <c r="B29" t="e">
        <f>INDEX(resultados!$A$2:$ZZ$408, 23, MATCH($B$2, resultados!$A$1:$ZZ$1, 0))</f>
        <v>#N/A</v>
      </c>
      <c r="C29" t="e">
        <f>INDEX(resultados!$A$2:$ZZ$408, 23, MATCH($B$3, resultados!$A$1:$ZZ$1, 0))</f>
        <v>#N/A</v>
      </c>
    </row>
    <row r="30" spans="1:3" x14ac:dyDescent="0.3">
      <c r="A30" t="e">
        <f>INDEX(resultados!$A$2:$ZZ$408, 24, MATCH($B$1, resultados!$A$1:$ZZ$1, 0))</f>
        <v>#N/A</v>
      </c>
      <c r="B30" t="e">
        <f>INDEX(resultados!$A$2:$ZZ$408, 24, MATCH($B$2, resultados!$A$1:$ZZ$1, 0))</f>
        <v>#N/A</v>
      </c>
      <c r="C30" t="e">
        <f>INDEX(resultados!$A$2:$ZZ$408, 24, MATCH($B$3, resultados!$A$1:$ZZ$1, 0))</f>
        <v>#N/A</v>
      </c>
    </row>
    <row r="31" spans="1:3" x14ac:dyDescent="0.3">
      <c r="A31" t="e">
        <f>INDEX(resultados!$A$2:$ZZ$408, 25, MATCH($B$1, resultados!$A$1:$ZZ$1, 0))</f>
        <v>#N/A</v>
      </c>
      <c r="B31" t="e">
        <f>INDEX(resultados!$A$2:$ZZ$408, 25, MATCH($B$2, resultados!$A$1:$ZZ$1, 0))</f>
        <v>#N/A</v>
      </c>
      <c r="C31" t="e">
        <f>INDEX(resultados!$A$2:$ZZ$408, 25, MATCH($B$3, resultados!$A$1:$ZZ$1, 0))</f>
        <v>#N/A</v>
      </c>
    </row>
    <row r="32" spans="1:3" x14ac:dyDescent="0.3">
      <c r="A32" t="e">
        <f>INDEX(resultados!$A$2:$ZZ$408, 26, MATCH($B$1, resultados!$A$1:$ZZ$1, 0))</f>
        <v>#N/A</v>
      </c>
      <c r="B32" t="e">
        <f>INDEX(resultados!$A$2:$ZZ$408, 26, MATCH($B$2, resultados!$A$1:$ZZ$1, 0))</f>
        <v>#N/A</v>
      </c>
      <c r="C32" t="e">
        <f>INDEX(resultados!$A$2:$ZZ$408, 26, MATCH($B$3, resultados!$A$1:$ZZ$1, 0))</f>
        <v>#N/A</v>
      </c>
    </row>
    <row r="33" spans="1:3" x14ac:dyDescent="0.3">
      <c r="A33" t="e">
        <f>INDEX(resultados!$A$2:$ZZ$408, 27, MATCH($B$1, resultados!$A$1:$ZZ$1, 0))</f>
        <v>#N/A</v>
      </c>
      <c r="B33" t="e">
        <f>INDEX(resultados!$A$2:$ZZ$408, 27, MATCH($B$2, resultados!$A$1:$ZZ$1, 0))</f>
        <v>#N/A</v>
      </c>
      <c r="C33" t="e">
        <f>INDEX(resultados!$A$2:$ZZ$408, 27, MATCH($B$3, resultados!$A$1:$ZZ$1, 0))</f>
        <v>#N/A</v>
      </c>
    </row>
    <row r="34" spans="1:3" x14ac:dyDescent="0.3">
      <c r="A34" t="e">
        <f>INDEX(resultados!$A$2:$ZZ$408, 28, MATCH($B$1, resultados!$A$1:$ZZ$1, 0))</f>
        <v>#N/A</v>
      </c>
      <c r="B34" t="e">
        <f>INDEX(resultados!$A$2:$ZZ$408, 28, MATCH($B$2, resultados!$A$1:$ZZ$1, 0))</f>
        <v>#N/A</v>
      </c>
      <c r="C34" t="e">
        <f>INDEX(resultados!$A$2:$ZZ$408, 28, MATCH($B$3, resultados!$A$1:$ZZ$1, 0))</f>
        <v>#N/A</v>
      </c>
    </row>
    <row r="35" spans="1:3" x14ac:dyDescent="0.3">
      <c r="A35" t="e">
        <f>INDEX(resultados!$A$2:$ZZ$408, 29, MATCH($B$1, resultados!$A$1:$ZZ$1, 0))</f>
        <v>#N/A</v>
      </c>
      <c r="B35" t="e">
        <f>INDEX(resultados!$A$2:$ZZ$408, 29, MATCH($B$2, resultados!$A$1:$ZZ$1, 0))</f>
        <v>#N/A</v>
      </c>
      <c r="C35" t="e">
        <f>INDEX(resultados!$A$2:$ZZ$408, 29, MATCH($B$3, resultados!$A$1:$ZZ$1, 0))</f>
        <v>#N/A</v>
      </c>
    </row>
    <row r="36" spans="1:3" x14ac:dyDescent="0.3">
      <c r="A36" t="e">
        <f>INDEX(resultados!$A$2:$ZZ$408, 30, MATCH($B$1, resultados!$A$1:$ZZ$1, 0))</f>
        <v>#N/A</v>
      </c>
      <c r="B36" t="e">
        <f>INDEX(resultados!$A$2:$ZZ$408, 30, MATCH($B$2, resultados!$A$1:$ZZ$1, 0))</f>
        <v>#N/A</v>
      </c>
      <c r="C36" t="e">
        <f>INDEX(resultados!$A$2:$ZZ$408, 30, MATCH($B$3, resultados!$A$1:$ZZ$1, 0))</f>
        <v>#N/A</v>
      </c>
    </row>
    <row r="37" spans="1:3" x14ac:dyDescent="0.3">
      <c r="A37" t="e">
        <f>INDEX(resultados!$A$2:$ZZ$408, 31, MATCH($B$1, resultados!$A$1:$ZZ$1, 0))</f>
        <v>#N/A</v>
      </c>
      <c r="B37" t="e">
        <f>INDEX(resultados!$A$2:$ZZ$408, 31, MATCH($B$2, resultados!$A$1:$ZZ$1, 0))</f>
        <v>#N/A</v>
      </c>
      <c r="C37" t="e">
        <f>INDEX(resultados!$A$2:$ZZ$408, 31, MATCH($B$3, resultados!$A$1:$ZZ$1, 0))</f>
        <v>#N/A</v>
      </c>
    </row>
    <row r="38" spans="1:3" x14ac:dyDescent="0.3">
      <c r="A38" t="e">
        <f>INDEX(resultados!$A$2:$ZZ$408, 32, MATCH($B$1, resultados!$A$1:$ZZ$1, 0))</f>
        <v>#N/A</v>
      </c>
      <c r="B38" t="e">
        <f>INDEX(resultados!$A$2:$ZZ$408, 32, MATCH($B$2, resultados!$A$1:$ZZ$1, 0))</f>
        <v>#N/A</v>
      </c>
      <c r="C38" t="e">
        <f>INDEX(resultados!$A$2:$ZZ$408, 32, MATCH($B$3, resultados!$A$1:$ZZ$1, 0))</f>
        <v>#N/A</v>
      </c>
    </row>
    <row r="39" spans="1:3" x14ac:dyDescent="0.3">
      <c r="A39" t="e">
        <f>INDEX(resultados!$A$2:$ZZ$408, 33, MATCH($B$1, resultados!$A$1:$ZZ$1, 0))</f>
        <v>#N/A</v>
      </c>
      <c r="B39" t="e">
        <f>INDEX(resultados!$A$2:$ZZ$408, 33, MATCH($B$2, resultados!$A$1:$ZZ$1, 0))</f>
        <v>#N/A</v>
      </c>
      <c r="C39" t="e">
        <f>INDEX(resultados!$A$2:$ZZ$408, 33, MATCH($B$3, resultados!$A$1:$ZZ$1, 0))</f>
        <v>#N/A</v>
      </c>
    </row>
    <row r="40" spans="1:3" x14ac:dyDescent="0.3">
      <c r="A40" t="e">
        <f>INDEX(resultados!$A$2:$ZZ$408, 34, MATCH($B$1, resultados!$A$1:$ZZ$1, 0))</f>
        <v>#N/A</v>
      </c>
      <c r="B40" t="e">
        <f>INDEX(resultados!$A$2:$ZZ$408, 34, MATCH($B$2, resultados!$A$1:$ZZ$1, 0))</f>
        <v>#N/A</v>
      </c>
      <c r="C40" t="e">
        <f>INDEX(resultados!$A$2:$ZZ$408, 34, MATCH($B$3, resultados!$A$1:$ZZ$1, 0))</f>
        <v>#N/A</v>
      </c>
    </row>
    <row r="41" spans="1:3" x14ac:dyDescent="0.3">
      <c r="A41" t="e">
        <f>INDEX(resultados!$A$2:$ZZ$408, 35, MATCH($B$1, resultados!$A$1:$ZZ$1, 0))</f>
        <v>#N/A</v>
      </c>
      <c r="B41" t="e">
        <f>INDEX(resultados!$A$2:$ZZ$408, 35, MATCH($B$2, resultados!$A$1:$ZZ$1, 0))</f>
        <v>#N/A</v>
      </c>
      <c r="C41" t="e">
        <f>INDEX(resultados!$A$2:$ZZ$408, 35, MATCH($B$3, resultados!$A$1:$ZZ$1, 0))</f>
        <v>#N/A</v>
      </c>
    </row>
    <row r="42" spans="1:3" x14ac:dyDescent="0.3">
      <c r="A42" t="e">
        <f>INDEX(resultados!$A$2:$ZZ$408, 36, MATCH($B$1, resultados!$A$1:$ZZ$1, 0))</f>
        <v>#N/A</v>
      </c>
      <c r="B42" t="e">
        <f>INDEX(resultados!$A$2:$ZZ$408, 36, MATCH($B$2, resultados!$A$1:$ZZ$1, 0))</f>
        <v>#N/A</v>
      </c>
      <c r="C42" t="e">
        <f>INDEX(resultados!$A$2:$ZZ$408, 36, MATCH($B$3, resultados!$A$1:$ZZ$1, 0))</f>
        <v>#N/A</v>
      </c>
    </row>
    <row r="43" spans="1:3" x14ac:dyDescent="0.3">
      <c r="A43" t="e">
        <f>INDEX(resultados!$A$2:$ZZ$408, 37, MATCH($B$1, resultados!$A$1:$ZZ$1, 0))</f>
        <v>#N/A</v>
      </c>
      <c r="B43" t="e">
        <f>INDEX(resultados!$A$2:$ZZ$408, 37, MATCH($B$2, resultados!$A$1:$ZZ$1, 0))</f>
        <v>#N/A</v>
      </c>
      <c r="C43" t="e">
        <f>INDEX(resultados!$A$2:$ZZ$408, 37, MATCH($B$3, resultados!$A$1:$ZZ$1, 0))</f>
        <v>#N/A</v>
      </c>
    </row>
    <row r="44" spans="1:3" x14ac:dyDescent="0.3">
      <c r="A44" t="e">
        <f>INDEX(resultados!$A$2:$ZZ$408, 38, MATCH($B$1, resultados!$A$1:$ZZ$1, 0))</f>
        <v>#N/A</v>
      </c>
      <c r="B44" t="e">
        <f>INDEX(resultados!$A$2:$ZZ$408, 38, MATCH($B$2, resultados!$A$1:$ZZ$1, 0))</f>
        <v>#N/A</v>
      </c>
      <c r="C44" t="e">
        <f>INDEX(resultados!$A$2:$ZZ$408, 38, MATCH($B$3, resultados!$A$1:$ZZ$1, 0))</f>
        <v>#N/A</v>
      </c>
    </row>
    <row r="45" spans="1:3" x14ac:dyDescent="0.3">
      <c r="A45" t="e">
        <f>INDEX(resultados!$A$2:$ZZ$408, 39, MATCH($B$1, resultados!$A$1:$ZZ$1, 0))</f>
        <v>#N/A</v>
      </c>
      <c r="B45" t="e">
        <f>INDEX(resultados!$A$2:$ZZ$408, 39, MATCH($B$2, resultados!$A$1:$ZZ$1, 0))</f>
        <v>#N/A</v>
      </c>
      <c r="C45" t="e">
        <f>INDEX(resultados!$A$2:$ZZ$408, 39, MATCH($B$3, resultados!$A$1:$ZZ$1, 0))</f>
        <v>#N/A</v>
      </c>
    </row>
    <row r="46" spans="1:3" x14ac:dyDescent="0.3">
      <c r="A46" t="e">
        <f>INDEX(resultados!$A$2:$ZZ$408, 40, MATCH($B$1, resultados!$A$1:$ZZ$1, 0))</f>
        <v>#N/A</v>
      </c>
      <c r="B46" t="e">
        <f>INDEX(resultados!$A$2:$ZZ$408, 40, MATCH($B$2, resultados!$A$1:$ZZ$1, 0))</f>
        <v>#N/A</v>
      </c>
      <c r="C46" t="e">
        <f>INDEX(resultados!$A$2:$ZZ$408, 40, MATCH($B$3, resultados!$A$1:$ZZ$1, 0))</f>
        <v>#N/A</v>
      </c>
    </row>
    <row r="47" spans="1:3" x14ac:dyDescent="0.3">
      <c r="A47" t="e">
        <f>INDEX(resultados!$A$2:$ZZ$408, 41, MATCH($B$1, resultados!$A$1:$ZZ$1, 0))</f>
        <v>#N/A</v>
      </c>
      <c r="B47" t="e">
        <f>INDEX(resultados!$A$2:$ZZ$408, 41, MATCH($B$2, resultados!$A$1:$ZZ$1, 0))</f>
        <v>#N/A</v>
      </c>
      <c r="C47" t="e">
        <f>INDEX(resultados!$A$2:$ZZ$408, 41, MATCH($B$3, resultados!$A$1:$ZZ$1, 0))</f>
        <v>#N/A</v>
      </c>
    </row>
    <row r="48" spans="1:3" x14ac:dyDescent="0.3">
      <c r="A48" t="e">
        <f>INDEX(resultados!$A$2:$ZZ$408, 42, MATCH($B$1, resultados!$A$1:$ZZ$1, 0))</f>
        <v>#N/A</v>
      </c>
      <c r="B48" t="e">
        <f>INDEX(resultados!$A$2:$ZZ$408, 42, MATCH($B$2, resultados!$A$1:$ZZ$1, 0))</f>
        <v>#N/A</v>
      </c>
      <c r="C48" t="e">
        <f>INDEX(resultados!$A$2:$ZZ$408, 42, MATCH($B$3, resultados!$A$1:$ZZ$1, 0))</f>
        <v>#N/A</v>
      </c>
    </row>
    <row r="49" spans="1:3" x14ac:dyDescent="0.3">
      <c r="A49" t="e">
        <f>INDEX(resultados!$A$2:$ZZ$408, 43, MATCH($B$1, resultados!$A$1:$ZZ$1, 0))</f>
        <v>#N/A</v>
      </c>
      <c r="B49" t="e">
        <f>INDEX(resultados!$A$2:$ZZ$408, 43, MATCH($B$2, resultados!$A$1:$ZZ$1, 0))</f>
        <v>#N/A</v>
      </c>
      <c r="C49" t="e">
        <f>INDEX(resultados!$A$2:$ZZ$408, 43, MATCH($B$3, resultados!$A$1:$ZZ$1, 0))</f>
        <v>#N/A</v>
      </c>
    </row>
    <row r="50" spans="1:3" x14ac:dyDescent="0.3">
      <c r="A50" t="e">
        <f>INDEX(resultados!$A$2:$ZZ$408, 44, MATCH($B$1, resultados!$A$1:$ZZ$1, 0))</f>
        <v>#N/A</v>
      </c>
      <c r="B50" t="e">
        <f>INDEX(resultados!$A$2:$ZZ$408, 44, MATCH($B$2, resultados!$A$1:$ZZ$1, 0))</f>
        <v>#N/A</v>
      </c>
      <c r="C50" t="e">
        <f>INDEX(resultados!$A$2:$ZZ$408, 44, MATCH($B$3, resultados!$A$1:$ZZ$1, 0))</f>
        <v>#N/A</v>
      </c>
    </row>
    <row r="51" spans="1:3" x14ac:dyDescent="0.3">
      <c r="A51" t="e">
        <f>INDEX(resultados!$A$2:$ZZ$408, 45, MATCH($B$1, resultados!$A$1:$ZZ$1, 0))</f>
        <v>#N/A</v>
      </c>
      <c r="B51" t="e">
        <f>INDEX(resultados!$A$2:$ZZ$408, 45, MATCH($B$2, resultados!$A$1:$ZZ$1, 0))</f>
        <v>#N/A</v>
      </c>
      <c r="C51" t="e">
        <f>INDEX(resultados!$A$2:$ZZ$408, 45, MATCH($B$3, resultados!$A$1:$ZZ$1, 0))</f>
        <v>#N/A</v>
      </c>
    </row>
    <row r="52" spans="1:3" x14ac:dyDescent="0.3">
      <c r="A52" t="e">
        <f>INDEX(resultados!$A$2:$ZZ$408, 46, MATCH($B$1, resultados!$A$1:$ZZ$1, 0))</f>
        <v>#N/A</v>
      </c>
      <c r="B52" t="e">
        <f>INDEX(resultados!$A$2:$ZZ$408, 46, MATCH($B$2, resultados!$A$1:$ZZ$1, 0))</f>
        <v>#N/A</v>
      </c>
      <c r="C52" t="e">
        <f>INDEX(resultados!$A$2:$ZZ$408, 46, MATCH($B$3, resultados!$A$1:$ZZ$1, 0))</f>
        <v>#N/A</v>
      </c>
    </row>
    <row r="53" spans="1:3" x14ac:dyDescent="0.3">
      <c r="A53" t="e">
        <f>INDEX(resultados!$A$2:$ZZ$408, 47, MATCH($B$1, resultados!$A$1:$ZZ$1, 0))</f>
        <v>#N/A</v>
      </c>
      <c r="B53" t="e">
        <f>INDEX(resultados!$A$2:$ZZ$408, 47, MATCH($B$2, resultados!$A$1:$ZZ$1, 0))</f>
        <v>#N/A</v>
      </c>
      <c r="C53" t="e">
        <f>INDEX(resultados!$A$2:$ZZ$408, 47, MATCH($B$3, resultados!$A$1:$ZZ$1, 0))</f>
        <v>#N/A</v>
      </c>
    </row>
    <row r="54" spans="1:3" x14ac:dyDescent="0.3">
      <c r="A54" t="e">
        <f>INDEX(resultados!$A$2:$ZZ$408, 48, MATCH($B$1, resultados!$A$1:$ZZ$1, 0))</f>
        <v>#N/A</v>
      </c>
      <c r="B54" t="e">
        <f>INDEX(resultados!$A$2:$ZZ$408, 48, MATCH($B$2, resultados!$A$1:$ZZ$1, 0))</f>
        <v>#N/A</v>
      </c>
      <c r="C54" t="e">
        <f>INDEX(resultados!$A$2:$ZZ$408, 48, MATCH($B$3, resultados!$A$1:$ZZ$1, 0))</f>
        <v>#N/A</v>
      </c>
    </row>
    <row r="55" spans="1:3" x14ac:dyDescent="0.3">
      <c r="A55" t="e">
        <f>INDEX(resultados!$A$2:$ZZ$408, 49, MATCH($B$1, resultados!$A$1:$ZZ$1, 0))</f>
        <v>#N/A</v>
      </c>
      <c r="B55" t="e">
        <f>INDEX(resultados!$A$2:$ZZ$408, 49, MATCH($B$2, resultados!$A$1:$ZZ$1, 0))</f>
        <v>#N/A</v>
      </c>
      <c r="C55" t="e">
        <f>INDEX(resultados!$A$2:$ZZ$408, 49, MATCH($B$3, resultados!$A$1:$ZZ$1, 0))</f>
        <v>#N/A</v>
      </c>
    </row>
    <row r="56" spans="1:3" x14ac:dyDescent="0.3">
      <c r="A56" t="e">
        <f>INDEX(resultados!$A$2:$ZZ$408, 50, MATCH($B$1, resultados!$A$1:$ZZ$1, 0))</f>
        <v>#N/A</v>
      </c>
      <c r="B56" t="e">
        <f>INDEX(resultados!$A$2:$ZZ$408, 50, MATCH($B$2, resultados!$A$1:$ZZ$1, 0))</f>
        <v>#N/A</v>
      </c>
      <c r="C56" t="e">
        <f>INDEX(resultados!$A$2:$ZZ$408, 50, MATCH($B$3, resultados!$A$1:$ZZ$1, 0))</f>
        <v>#N/A</v>
      </c>
    </row>
    <row r="57" spans="1:3" x14ac:dyDescent="0.3">
      <c r="A57" t="e">
        <f>INDEX(resultados!$A$2:$ZZ$408, 51, MATCH($B$1, resultados!$A$1:$ZZ$1, 0))</f>
        <v>#N/A</v>
      </c>
      <c r="B57" t="e">
        <f>INDEX(resultados!$A$2:$ZZ$408, 51, MATCH($B$2, resultados!$A$1:$ZZ$1, 0))</f>
        <v>#N/A</v>
      </c>
      <c r="C57" t="e">
        <f>INDEX(resultados!$A$2:$ZZ$408, 51, MATCH($B$3, resultados!$A$1:$ZZ$1, 0))</f>
        <v>#N/A</v>
      </c>
    </row>
    <row r="58" spans="1:3" x14ac:dyDescent="0.3">
      <c r="A58" t="e">
        <f>INDEX(resultados!$A$2:$ZZ$408, 52, MATCH($B$1, resultados!$A$1:$ZZ$1, 0))</f>
        <v>#N/A</v>
      </c>
      <c r="B58" t="e">
        <f>INDEX(resultados!$A$2:$ZZ$408, 52, MATCH($B$2, resultados!$A$1:$ZZ$1, 0))</f>
        <v>#N/A</v>
      </c>
      <c r="C58" t="e">
        <f>INDEX(resultados!$A$2:$ZZ$408, 52, MATCH($B$3, resultados!$A$1:$ZZ$1, 0))</f>
        <v>#N/A</v>
      </c>
    </row>
    <row r="59" spans="1:3" x14ac:dyDescent="0.3">
      <c r="A59" t="e">
        <f>INDEX(resultados!$A$2:$ZZ$408, 53, MATCH($B$1, resultados!$A$1:$ZZ$1, 0))</f>
        <v>#N/A</v>
      </c>
      <c r="B59" t="e">
        <f>INDEX(resultados!$A$2:$ZZ$408, 53, MATCH($B$2, resultados!$A$1:$ZZ$1, 0))</f>
        <v>#N/A</v>
      </c>
      <c r="C59" t="e">
        <f>INDEX(resultados!$A$2:$ZZ$408, 53, MATCH($B$3, resultados!$A$1:$ZZ$1, 0))</f>
        <v>#N/A</v>
      </c>
    </row>
    <row r="60" spans="1:3" x14ac:dyDescent="0.3">
      <c r="A60" t="e">
        <f>INDEX(resultados!$A$2:$ZZ$408, 54, MATCH($B$1, resultados!$A$1:$ZZ$1, 0))</f>
        <v>#N/A</v>
      </c>
      <c r="B60" t="e">
        <f>INDEX(resultados!$A$2:$ZZ$408, 54, MATCH($B$2, resultados!$A$1:$ZZ$1, 0))</f>
        <v>#N/A</v>
      </c>
      <c r="C60" t="e">
        <f>INDEX(resultados!$A$2:$ZZ$408, 54, MATCH($B$3, resultados!$A$1:$ZZ$1, 0))</f>
        <v>#N/A</v>
      </c>
    </row>
    <row r="61" spans="1:3" x14ac:dyDescent="0.3">
      <c r="A61" t="e">
        <f>INDEX(resultados!$A$2:$ZZ$408, 55, MATCH($B$1, resultados!$A$1:$ZZ$1, 0))</f>
        <v>#N/A</v>
      </c>
      <c r="B61" t="e">
        <f>INDEX(resultados!$A$2:$ZZ$408, 55, MATCH($B$2, resultados!$A$1:$ZZ$1, 0))</f>
        <v>#N/A</v>
      </c>
      <c r="C61" t="e">
        <f>INDEX(resultados!$A$2:$ZZ$408, 55, MATCH($B$3, resultados!$A$1:$ZZ$1, 0))</f>
        <v>#N/A</v>
      </c>
    </row>
    <row r="62" spans="1:3" x14ac:dyDescent="0.3">
      <c r="A62" t="e">
        <f>INDEX(resultados!$A$2:$ZZ$408, 56, MATCH($B$1, resultados!$A$1:$ZZ$1, 0))</f>
        <v>#N/A</v>
      </c>
      <c r="B62" t="e">
        <f>INDEX(resultados!$A$2:$ZZ$408, 56, MATCH($B$2, resultados!$A$1:$ZZ$1, 0))</f>
        <v>#N/A</v>
      </c>
      <c r="C62" t="e">
        <f>INDEX(resultados!$A$2:$ZZ$408, 56, MATCH($B$3, resultados!$A$1:$ZZ$1, 0))</f>
        <v>#N/A</v>
      </c>
    </row>
    <row r="63" spans="1:3" x14ac:dyDescent="0.3">
      <c r="A63" t="e">
        <f>INDEX(resultados!$A$2:$ZZ$408, 57, MATCH($B$1, resultados!$A$1:$ZZ$1, 0))</f>
        <v>#N/A</v>
      </c>
      <c r="B63" t="e">
        <f>INDEX(resultados!$A$2:$ZZ$408, 57, MATCH($B$2, resultados!$A$1:$ZZ$1, 0))</f>
        <v>#N/A</v>
      </c>
      <c r="C63" t="e">
        <f>INDEX(resultados!$A$2:$ZZ$408, 57, MATCH($B$3, resultados!$A$1:$ZZ$1, 0))</f>
        <v>#N/A</v>
      </c>
    </row>
    <row r="64" spans="1:3" x14ac:dyDescent="0.3">
      <c r="A64" t="e">
        <f>INDEX(resultados!$A$2:$ZZ$408, 58, MATCH($B$1, resultados!$A$1:$ZZ$1, 0))</f>
        <v>#N/A</v>
      </c>
      <c r="B64" t="e">
        <f>INDEX(resultados!$A$2:$ZZ$408, 58, MATCH($B$2, resultados!$A$1:$ZZ$1, 0))</f>
        <v>#N/A</v>
      </c>
      <c r="C64" t="e">
        <f>INDEX(resultados!$A$2:$ZZ$408, 58, MATCH($B$3, resultados!$A$1:$ZZ$1, 0))</f>
        <v>#N/A</v>
      </c>
    </row>
    <row r="65" spans="1:3" x14ac:dyDescent="0.3">
      <c r="A65" t="e">
        <f>INDEX(resultados!$A$2:$ZZ$408, 59, MATCH($B$1, resultados!$A$1:$ZZ$1, 0))</f>
        <v>#N/A</v>
      </c>
      <c r="B65" t="e">
        <f>INDEX(resultados!$A$2:$ZZ$408, 59, MATCH($B$2, resultados!$A$1:$ZZ$1, 0))</f>
        <v>#N/A</v>
      </c>
      <c r="C65" t="e">
        <f>INDEX(resultados!$A$2:$ZZ$408, 59, MATCH($B$3, resultados!$A$1:$ZZ$1, 0))</f>
        <v>#N/A</v>
      </c>
    </row>
    <row r="66" spans="1:3" x14ac:dyDescent="0.3">
      <c r="A66" t="e">
        <f>INDEX(resultados!$A$2:$ZZ$408, 60, MATCH($B$1, resultados!$A$1:$ZZ$1, 0))</f>
        <v>#N/A</v>
      </c>
      <c r="B66" t="e">
        <f>INDEX(resultados!$A$2:$ZZ$408, 60, MATCH($B$2, resultados!$A$1:$ZZ$1, 0))</f>
        <v>#N/A</v>
      </c>
      <c r="C66" t="e">
        <f>INDEX(resultados!$A$2:$ZZ$408, 60, MATCH($B$3, resultados!$A$1:$ZZ$1, 0))</f>
        <v>#N/A</v>
      </c>
    </row>
    <row r="67" spans="1:3" x14ac:dyDescent="0.3">
      <c r="A67" t="e">
        <f>INDEX(resultados!$A$2:$ZZ$408, 61, MATCH($B$1, resultados!$A$1:$ZZ$1, 0))</f>
        <v>#N/A</v>
      </c>
      <c r="B67" t="e">
        <f>INDEX(resultados!$A$2:$ZZ$408, 61, MATCH($B$2, resultados!$A$1:$ZZ$1, 0))</f>
        <v>#N/A</v>
      </c>
      <c r="C67" t="e">
        <f>INDEX(resultados!$A$2:$ZZ$408, 61, MATCH($B$3, resultados!$A$1:$ZZ$1, 0))</f>
        <v>#N/A</v>
      </c>
    </row>
    <row r="68" spans="1:3" x14ac:dyDescent="0.3">
      <c r="A68" t="e">
        <f>INDEX(resultados!$A$2:$ZZ$408, 62, MATCH($B$1, resultados!$A$1:$ZZ$1, 0))</f>
        <v>#N/A</v>
      </c>
      <c r="B68" t="e">
        <f>INDEX(resultados!$A$2:$ZZ$408, 62, MATCH($B$2, resultados!$A$1:$ZZ$1, 0))</f>
        <v>#N/A</v>
      </c>
      <c r="C68" t="e">
        <f>INDEX(resultados!$A$2:$ZZ$408, 62, MATCH($B$3, resultados!$A$1:$ZZ$1, 0))</f>
        <v>#N/A</v>
      </c>
    </row>
    <row r="69" spans="1:3" x14ac:dyDescent="0.3">
      <c r="A69" t="e">
        <f>INDEX(resultados!$A$2:$ZZ$408, 63, MATCH($B$1, resultados!$A$1:$ZZ$1, 0))</f>
        <v>#N/A</v>
      </c>
      <c r="B69" t="e">
        <f>INDEX(resultados!$A$2:$ZZ$408, 63, MATCH($B$2, resultados!$A$1:$ZZ$1, 0))</f>
        <v>#N/A</v>
      </c>
      <c r="C69" t="e">
        <f>INDEX(resultados!$A$2:$ZZ$408, 63, MATCH($B$3, resultados!$A$1:$ZZ$1, 0))</f>
        <v>#N/A</v>
      </c>
    </row>
    <row r="70" spans="1:3" x14ac:dyDescent="0.3">
      <c r="A70" t="e">
        <f>INDEX(resultados!$A$2:$ZZ$408, 64, MATCH($B$1, resultados!$A$1:$ZZ$1, 0))</f>
        <v>#N/A</v>
      </c>
      <c r="B70" t="e">
        <f>INDEX(resultados!$A$2:$ZZ$408, 64, MATCH($B$2, resultados!$A$1:$ZZ$1, 0))</f>
        <v>#N/A</v>
      </c>
      <c r="C70" t="e">
        <f>INDEX(resultados!$A$2:$ZZ$408, 64, MATCH($B$3, resultados!$A$1:$ZZ$1, 0))</f>
        <v>#N/A</v>
      </c>
    </row>
    <row r="71" spans="1:3" x14ac:dyDescent="0.3">
      <c r="A71" t="e">
        <f>INDEX(resultados!$A$2:$ZZ$408, 65, MATCH($B$1, resultados!$A$1:$ZZ$1, 0))</f>
        <v>#N/A</v>
      </c>
      <c r="B71" t="e">
        <f>INDEX(resultados!$A$2:$ZZ$408, 65, MATCH($B$2, resultados!$A$1:$ZZ$1, 0))</f>
        <v>#N/A</v>
      </c>
      <c r="C71" t="e">
        <f>INDEX(resultados!$A$2:$ZZ$408, 65, MATCH($B$3, resultados!$A$1:$ZZ$1, 0))</f>
        <v>#N/A</v>
      </c>
    </row>
    <row r="72" spans="1:3" x14ac:dyDescent="0.3">
      <c r="A72" t="e">
        <f>INDEX(resultados!$A$2:$ZZ$408, 66, MATCH($B$1, resultados!$A$1:$ZZ$1, 0))</f>
        <v>#N/A</v>
      </c>
      <c r="B72" t="e">
        <f>INDEX(resultados!$A$2:$ZZ$408, 66, MATCH($B$2, resultados!$A$1:$ZZ$1, 0))</f>
        <v>#N/A</v>
      </c>
      <c r="C72" t="e">
        <f>INDEX(resultados!$A$2:$ZZ$408, 66, MATCH($B$3, resultados!$A$1:$ZZ$1, 0))</f>
        <v>#N/A</v>
      </c>
    </row>
    <row r="73" spans="1:3" x14ac:dyDescent="0.3">
      <c r="A73" t="e">
        <f>INDEX(resultados!$A$2:$ZZ$408, 67, MATCH($B$1, resultados!$A$1:$ZZ$1, 0))</f>
        <v>#N/A</v>
      </c>
      <c r="B73" t="e">
        <f>INDEX(resultados!$A$2:$ZZ$408, 67, MATCH($B$2, resultados!$A$1:$ZZ$1, 0))</f>
        <v>#N/A</v>
      </c>
      <c r="C73" t="e">
        <f>INDEX(resultados!$A$2:$ZZ$408, 67, MATCH($B$3, resultados!$A$1:$ZZ$1, 0))</f>
        <v>#N/A</v>
      </c>
    </row>
    <row r="74" spans="1:3" x14ac:dyDescent="0.3">
      <c r="A74" t="e">
        <f>INDEX(resultados!$A$2:$ZZ$408, 68, MATCH($B$1, resultados!$A$1:$ZZ$1, 0))</f>
        <v>#N/A</v>
      </c>
      <c r="B74" t="e">
        <f>INDEX(resultados!$A$2:$ZZ$408, 68, MATCH($B$2, resultados!$A$1:$ZZ$1, 0))</f>
        <v>#N/A</v>
      </c>
      <c r="C74" t="e">
        <f>INDEX(resultados!$A$2:$ZZ$408, 68, MATCH($B$3, resultados!$A$1:$ZZ$1, 0))</f>
        <v>#N/A</v>
      </c>
    </row>
    <row r="75" spans="1:3" x14ac:dyDescent="0.3">
      <c r="A75" t="e">
        <f>INDEX(resultados!$A$2:$ZZ$408, 69, MATCH($B$1, resultados!$A$1:$ZZ$1, 0))</f>
        <v>#N/A</v>
      </c>
      <c r="B75" t="e">
        <f>INDEX(resultados!$A$2:$ZZ$408, 69, MATCH($B$2, resultados!$A$1:$ZZ$1, 0))</f>
        <v>#N/A</v>
      </c>
      <c r="C75" t="e">
        <f>INDEX(resultados!$A$2:$ZZ$408, 69, MATCH($B$3, resultados!$A$1:$ZZ$1, 0))</f>
        <v>#N/A</v>
      </c>
    </row>
    <row r="76" spans="1:3" x14ac:dyDescent="0.3">
      <c r="A76" t="e">
        <f>INDEX(resultados!$A$2:$ZZ$408, 70, MATCH($B$1, resultados!$A$1:$ZZ$1, 0))</f>
        <v>#N/A</v>
      </c>
      <c r="B76" t="e">
        <f>INDEX(resultados!$A$2:$ZZ$408, 70, MATCH($B$2, resultados!$A$1:$ZZ$1, 0))</f>
        <v>#N/A</v>
      </c>
      <c r="C76" t="e">
        <f>INDEX(resultados!$A$2:$ZZ$408, 70, MATCH($B$3, resultados!$A$1:$ZZ$1, 0))</f>
        <v>#N/A</v>
      </c>
    </row>
    <row r="77" spans="1:3" x14ac:dyDescent="0.3">
      <c r="A77" t="e">
        <f>INDEX(resultados!$A$2:$ZZ$408, 71, MATCH($B$1, resultados!$A$1:$ZZ$1, 0))</f>
        <v>#N/A</v>
      </c>
      <c r="B77" t="e">
        <f>INDEX(resultados!$A$2:$ZZ$408, 71, MATCH($B$2, resultados!$A$1:$ZZ$1, 0))</f>
        <v>#N/A</v>
      </c>
      <c r="C77" t="e">
        <f>INDEX(resultados!$A$2:$ZZ$408, 71, MATCH($B$3, resultados!$A$1:$ZZ$1, 0))</f>
        <v>#N/A</v>
      </c>
    </row>
    <row r="78" spans="1:3" x14ac:dyDescent="0.3">
      <c r="A78" t="e">
        <f>INDEX(resultados!$A$2:$ZZ$408, 72, MATCH($B$1, resultados!$A$1:$ZZ$1, 0))</f>
        <v>#N/A</v>
      </c>
      <c r="B78" t="e">
        <f>INDEX(resultados!$A$2:$ZZ$408, 72, MATCH($B$2, resultados!$A$1:$ZZ$1, 0))</f>
        <v>#N/A</v>
      </c>
      <c r="C78" t="e">
        <f>INDEX(resultados!$A$2:$ZZ$408, 72, MATCH($B$3, resultados!$A$1:$ZZ$1, 0))</f>
        <v>#N/A</v>
      </c>
    </row>
    <row r="79" spans="1:3" x14ac:dyDescent="0.3">
      <c r="A79" t="e">
        <f>INDEX(resultados!$A$2:$ZZ$408, 73, MATCH($B$1, resultados!$A$1:$ZZ$1, 0))</f>
        <v>#N/A</v>
      </c>
      <c r="B79" t="e">
        <f>INDEX(resultados!$A$2:$ZZ$408, 73, MATCH($B$2, resultados!$A$1:$ZZ$1, 0))</f>
        <v>#N/A</v>
      </c>
      <c r="C79" t="e">
        <f>INDEX(resultados!$A$2:$ZZ$408, 73, MATCH($B$3, resultados!$A$1:$ZZ$1, 0))</f>
        <v>#N/A</v>
      </c>
    </row>
    <row r="80" spans="1:3" x14ac:dyDescent="0.3">
      <c r="A80" t="e">
        <f>INDEX(resultados!$A$2:$ZZ$408, 74, MATCH($B$1, resultados!$A$1:$ZZ$1, 0))</f>
        <v>#N/A</v>
      </c>
      <c r="B80" t="e">
        <f>INDEX(resultados!$A$2:$ZZ$408, 74, MATCH($B$2, resultados!$A$1:$ZZ$1, 0))</f>
        <v>#N/A</v>
      </c>
      <c r="C80" t="e">
        <f>INDEX(resultados!$A$2:$ZZ$408, 74, MATCH($B$3, resultados!$A$1:$ZZ$1, 0))</f>
        <v>#N/A</v>
      </c>
    </row>
    <row r="81" spans="1:3" x14ac:dyDescent="0.3">
      <c r="A81" t="e">
        <f>INDEX(resultados!$A$2:$ZZ$408, 75, MATCH($B$1, resultados!$A$1:$ZZ$1, 0))</f>
        <v>#N/A</v>
      </c>
      <c r="B81" t="e">
        <f>INDEX(resultados!$A$2:$ZZ$408, 75, MATCH($B$2, resultados!$A$1:$ZZ$1, 0))</f>
        <v>#N/A</v>
      </c>
      <c r="C81" t="e">
        <f>INDEX(resultados!$A$2:$ZZ$408, 75, MATCH($B$3, resultados!$A$1:$ZZ$1, 0))</f>
        <v>#N/A</v>
      </c>
    </row>
    <row r="82" spans="1:3" x14ac:dyDescent="0.3">
      <c r="A82" t="e">
        <f>INDEX(resultados!$A$2:$ZZ$408, 76, MATCH($B$1, resultados!$A$1:$ZZ$1, 0))</f>
        <v>#N/A</v>
      </c>
      <c r="B82" t="e">
        <f>INDEX(resultados!$A$2:$ZZ$408, 76, MATCH($B$2, resultados!$A$1:$ZZ$1, 0))</f>
        <v>#N/A</v>
      </c>
      <c r="C82" t="e">
        <f>INDEX(resultados!$A$2:$ZZ$408, 76, MATCH($B$3, resultados!$A$1:$ZZ$1, 0))</f>
        <v>#N/A</v>
      </c>
    </row>
    <row r="83" spans="1:3" x14ac:dyDescent="0.3">
      <c r="A83" t="e">
        <f>INDEX(resultados!$A$2:$ZZ$408, 77, MATCH($B$1, resultados!$A$1:$ZZ$1, 0))</f>
        <v>#N/A</v>
      </c>
      <c r="B83" t="e">
        <f>INDEX(resultados!$A$2:$ZZ$408, 77, MATCH($B$2, resultados!$A$1:$ZZ$1, 0))</f>
        <v>#N/A</v>
      </c>
      <c r="C83" t="e">
        <f>INDEX(resultados!$A$2:$ZZ$408, 77, MATCH($B$3, resultados!$A$1:$ZZ$1, 0))</f>
        <v>#N/A</v>
      </c>
    </row>
    <row r="84" spans="1:3" x14ac:dyDescent="0.3">
      <c r="A84" t="e">
        <f>INDEX(resultados!$A$2:$ZZ$408, 78, MATCH($B$1, resultados!$A$1:$ZZ$1, 0))</f>
        <v>#N/A</v>
      </c>
      <c r="B84" t="e">
        <f>INDEX(resultados!$A$2:$ZZ$408, 78, MATCH($B$2, resultados!$A$1:$ZZ$1, 0))</f>
        <v>#N/A</v>
      </c>
      <c r="C84" t="e">
        <f>INDEX(resultados!$A$2:$ZZ$408, 78, MATCH($B$3, resultados!$A$1:$ZZ$1, 0))</f>
        <v>#N/A</v>
      </c>
    </row>
    <row r="85" spans="1:3" x14ac:dyDescent="0.3">
      <c r="A85" t="e">
        <f>INDEX(resultados!$A$2:$ZZ$408, 79, MATCH($B$1, resultados!$A$1:$ZZ$1, 0))</f>
        <v>#N/A</v>
      </c>
      <c r="B85" t="e">
        <f>INDEX(resultados!$A$2:$ZZ$408, 79, MATCH($B$2, resultados!$A$1:$ZZ$1, 0))</f>
        <v>#N/A</v>
      </c>
      <c r="C85" t="e">
        <f>INDEX(resultados!$A$2:$ZZ$408, 79, MATCH($B$3, resultados!$A$1:$ZZ$1, 0))</f>
        <v>#N/A</v>
      </c>
    </row>
    <row r="86" spans="1:3" x14ac:dyDescent="0.3">
      <c r="A86" t="e">
        <f>INDEX(resultados!$A$2:$ZZ$408, 80, MATCH($B$1, resultados!$A$1:$ZZ$1, 0))</f>
        <v>#N/A</v>
      </c>
      <c r="B86" t="e">
        <f>INDEX(resultados!$A$2:$ZZ$408, 80, MATCH($B$2, resultados!$A$1:$ZZ$1, 0))</f>
        <v>#N/A</v>
      </c>
      <c r="C86" t="e">
        <f>INDEX(resultados!$A$2:$ZZ$408, 80, MATCH($B$3, resultados!$A$1:$ZZ$1, 0))</f>
        <v>#N/A</v>
      </c>
    </row>
    <row r="87" spans="1:3" x14ac:dyDescent="0.3">
      <c r="A87" t="e">
        <f>INDEX(resultados!$A$2:$ZZ$408, 81, MATCH($B$1, resultados!$A$1:$ZZ$1, 0))</f>
        <v>#N/A</v>
      </c>
      <c r="B87" t="e">
        <f>INDEX(resultados!$A$2:$ZZ$408, 81, MATCH($B$2, resultados!$A$1:$ZZ$1, 0))</f>
        <v>#N/A</v>
      </c>
      <c r="C87" t="e">
        <f>INDEX(resultados!$A$2:$ZZ$408, 81, MATCH($B$3, resultados!$A$1:$ZZ$1, 0))</f>
        <v>#N/A</v>
      </c>
    </row>
    <row r="88" spans="1:3" x14ac:dyDescent="0.3">
      <c r="A88" t="e">
        <f>INDEX(resultados!$A$2:$ZZ$408, 82, MATCH($B$1, resultados!$A$1:$ZZ$1, 0))</f>
        <v>#N/A</v>
      </c>
      <c r="B88" t="e">
        <f>INDEX(resultados!$A$2:$ZZ$408, 82, MATCH($B$2, resultados!$A$1:$ZZ$1, 0))</f>
        <v>#N/A</v>
      </c>
      <c r="C88" t="e">
        <f>INDEX(resultados!$A$2:$ZZ$408, 82, MATCH($B$3, resultados!$A$1:$ZZ$1, 0))</f>
        <v>#N/A</v>
      </c>
    </row>
    <row r="89" spans="1:3" x14ac:dyDescent="0.3">
      <c r="A89" t="e">
        <f>INDEX(resultados!$A$2:$ZZ$408, 83, MATCH($B$1, resultados!$A$1:$ZZ$1, 0))</f>
        <v>#N/A</v>
      </c>
      <c r="B89" t="e">
        <f>INDEX(resultados!$A$2:$ZZ$408, 83, MATCH($B$2, resultados!$A$1:$ZZ$1, 0))</f>
        <v>#N/A</v>
      </c>
      <c r="C89" t="e">
        <f>INDEX(resultados!$A$2:$ZZ$408, 83, MATCH($B$3, resultados!$A$1:$ZZ$1, 0))</f>
        <v>#N/A</v>
      </c>
    </row>
    <row r="90" spans="1:3" x14ac:dyDescent="0.3">
      <c r="A90" t="e">
        <f>INDEX(resultados!$A$2:$ZZ$408, 84, MATCH($B$1, resultados!$A$1:$ZZ$1, 0))</f>
        <v>#N/A</v>
      </c>
      <c r="B90" t="e">
        <f>INDEX(resultados!$A$2:$ZZ$408, 84, MATCH($B$2, resultados!$A$1:$ZZ$1, 0))</f>
        <v>#N/A</v>
      </c>
      <c r="C90" t="e">
        <f>INDEX(resultados!$A$2:$ZZ$408, 84, MATCH($B$3, resultados!$A$1:$ZZ$1, 0))</f>
        <v>#N/A</v>
      </c>
    </row>
    <row r="91" spans="1:3" x14ac:dyDescent="0.3">
      <c r="A91" t="e">
        <f>INDEX(resultados!$A$2:$ZZ$408, 85, MATCH($B$1, resultados!$A$1:$ZZ$1, 0))</f>
        <v>#N/A</v>
      </c>
      <c r="B91" t="e">
        <f>INDEX(resultados!$A$2:$ZZ$408, 85, MATCH($B$2, resultados!$A$1:$ZZ$1, 0))</f>
        <v>#N/A</v>
      </c>
      <c r="C91" t="e">
        <f>INDEX(resultados!$A$2:$ZZ$408, 85, MATCH($B$3, resultados!$A$1:$ZZ$1, 0))</f>
        <v>#N/A</v>
      </c>
    </row>
    <row r="92" spans="1:3" x14ac:dyDescent="0.3">
      <c r="A92" t="e">
        <f>INDEX(resultados!$A$2:$ZZ$408, 86, MATCH($B$1, resultados!$A$1:$ZZ$1, 0))</f>
        <v>#N/A</v>
      </c>
      <c r="B92" t="e">
        <f>INDEX(resultados!$A$2:$ZZ$408, 86, MATCH($B$2, resultados!$A$1:$ZZ$1, 0))</f>
        <v>#N/A</v>
      </c>
      <c r="C92" t="e">
        <f>INDEX(resultados!$A$2:$ZZ$408, 86, MATCH($B$3, resultados!$A$1:$ZZ$1, 0))</f>
        <v>#N/A</v>
      </c>
    </row>
    <row r="93" spans="1:3" x14ac:dyDescent="0.3">
      <c r="A93" t="e">
        <f>INDEX(resultados!$A$2:$ZZ$408, 87, MATCH($B$1, resultados!$A$1:$ZZ$1, 0))</f>
        <v>#N/A</v>
      </c>
      <c r="B93" t="e">
        <f>INDEX(resultados!$A$2:$ZZ$408, 87, MATCH($B$2, resultados!$A$1:$ZZ$1, 0))</f>
        <v>#N/A</v>
      </c>
      <c r="C93" t="e">
        <f>INDEX(resultados!$A$2:$ZZ$408, 87, MATCH($B$3, resultados!$A$1:$ZZ$1, 0))</f>
        <v>#N/A</v>
      </c>
    </row>
    <row r="94" spans="1:3" x14ac:dyDescent="0.3">
      <c r="A94" t="e">
        <f>INDEX(resultados!$A$2:$ZZ$408, 88, MATCH($B$1, resultados!$A$1:$ZZ$1, 0))</f>
        <v>#N/A</v>
      </c>
      <c r="B94" t="e">
        <f>INDEX(resultados!$A$2:$ZZ$408, 88, MATCH($B$2, resultados!$A$1:$ZZ$1, 0))</f>
        <v>#N/A</v>
      </c>
      <c r="C94" t="e">
        <f>INDEX(resultados!$A$2:$ZZ$408, 88, MATCH($B$3, resultados!$A$1:$ZZ$1, 0))</f>
        <v>#N/A</v>
      </c>
    </row>
    <row r="95" spans="1:3" x14ac:dyDescent="0.3">
      <c r="A95" t="e">
        <f>INDEX(resultados!$A$2:$ZZ$408, 89, MATCH($B$1, resultados!$A$1:$ZZ$1, 0))</f>
        <v>#N/A</v>
      </c>
      <c r="B95" t="e">
        <f>INDEX(resultados!$A$2:$ZZ$408, 89, MATCH($B$2, resultados!$A$1:$ZZ$1, 0))</f>
        <v>#N/A</v>
      </c>
      <c r="C95" t="e">
        <f>INDEX(resultados!$A$2:$ZZ$408, 89, MATCH($B$3, resultados!$A$1:$ZZ$1, 0))</f>
        <v>#N/A</v>
      </c>
    </row>
    <row r="96" spans="1:3" x14ac:dyDescent="0.3">
      <c r="A96" t="e">
        <f>INDEX(resultados!$A$2:$ZZ$408, 90, MATCH($B$1, resultados!$A$1:$ZZ$1, 0))</f>
        <v>#N/A</v>
      </c>
      <c r="B96" t="e">
        <f>INDEX(resultados!$A$2:$ZZ$408, 90, MATCH($B$2, resultados!$A$1:$ZZ$1, 0))</f>
        <v>#N/A</v>
      </c>
      <c r="C96" t="e">
        <f>INDEX(resultados!$A$2:$ZZ$408, 90, MATCH($B$3, resultados!$A$1:$ZZ$1, 0))</f>
        <v>#N/A</v>
      </c>
    </row>
    <row r="97" spans="1:3" x14ac:dyDescent="0.3">
      <c r="A97" t="e">
        <f>INDEX(resultados!$A$2:$ZZ$408, 91, MATCH($B$1, resultados!$A$1:$ZZ$1, 0))</f>
        <v>#N/A</v>
      </c>
      <c r="B97" t="e">
        <f>INDEX(resultados!$A$2:$ZZ$408, 91, MATCH($B$2, resultados!$A$1:$ZZ$1, 0))</f>
        <v>#N/A</v>
      </c>
      <c r="C97" t="e">
        <f>INDEX(resultados!$A$2:$ZZ$408, 91, MATCH($B$3, resultados!$A$1:$ZZ$1, 0))</f>
        <v>#N/A</v>
      </c>
    </row>
    <row r="98" spans="1:3" x14ac:dyDescent="0.3">
      <c r="A98" t="e">
        <f>INDEX(resultados!$A$2:$ZZ$408, 92, MATCH($B$1, resultados!$A$1:$ZZ$1, 0))</f>
        <v>#N/A</v>
      </c>
      <c r="B98" t="e">
        <f>INDEX(resultados!$A$2:$ZZ$408, 92, MATCH($B$2, resultados!$A$1:$ZZ$1, 0))</f>
        <v>#N/A</v>
      </c>
      <c r="C98" t="e">
        <f>INDEX(resultados!$A$2:$ZZ$408, 92, MATCH($B$3, resultados!$A$1:$ZZ$1, 0))</f>
        <v>#N/A</v>
      </c>
    </row>
    <row r="99" spans="1:3" x14ac:dyDescent="0.3">
      <c r="A99" t="e">
        <f>INDEX(resultados!$A$2:$ZZ$408, 93, MATCH($B$1, resultados!$A$1:$ZZ$1, 0))</f>
        <v>#N/A</v>
      </c>
      <c r="B99" t="e">
        <f>INDEX(resultados!$A$2:$ZZ$408, 93, MATCH($B$2, resultados!$A$1:$ZZ$1, 0))</f>
        <v>#N/A</v>
      </c>
      <c r="C99" t="e">
        <f>INDEX(resultados!$A$2:$ZZ$408, 93, MATCH($B$3, resultados!$A$1:$ZZ$1, 0))</f>
        <v>#N/A</v>
      </c>
    </row>
    <row r="100" spans="1:3" x14ac:dyDescent="0.3">
      <c r="A100" t="e">
        <f>INDEX(resultados!$A$2:$ZZ$408, 94, MATCH($B$1, resultados!$A$1:$ZZ$1, 0))</f>
        <v>#N/A</v>
      </c>
      <c r="B100" t="e">
        <f>INDEX(resultados!$A$2:$ZZ$408, 94, MATCH($B$2, resultados!$A$1:$ZZ$1, 0))</f>
        <v>#N/A</v>
      </c>
      <c r="C100" t="e">
        <f>INDEX(resultados!$A$2:$ZZ$408, 94, MATCH($B$3, resultados!$A$1:$ZZ$1, 0))</f>
        <v>#N/A</v>
      </c>
    </row>
    <row r="101" spans="1:3" x14ac:dyDescent="0.3">
      <c r="A101" t="e">
        <f>INDEX(resultados!$A$2:$ZZ$408, 95, MATCH($B$1, resultados!$A$1:$ZZ$1, 0))</f>
        <v>#N/A</v>
      </c>
      <c r="B101" t="e">
        <f>INDEX(resultados!$A$2:$ZZ$408, 95, MATCH($B$2, resultados!$A$1:$ZZ$1, 0))</f>
        <v>#N/A</v>
      </c>
      <c r="C101" t="e">
        <f>INDEX(resultados!$A$2:$ZZ$408, 95, MATCH($B$3, resultados!$A$1:$ZZ$1, 0))</f>
        <v>#N/A</v>
      </c>
    </row>
    <row r="102" spans="1:3" x14ac:dyDescent="0.3">
      <c r="A102" t="e">
        <f>INDEX(resultados!$A$2:$ZZ$408, 96, MATCH($B$1, resultados!$A$1:$ZZ$1, 0))</f>
        <v>#N/A</v>
      </c>
      <c r="B102" t="e">
        <f>INDEX(resultados!$A$2:$ZZ$408, 96, MATCH($B$2, resultados!$A$1:$ZZ$1, 0))</f>
        <v>#N/A</v>
      </c>
      <c r="C102" t="e">
        <f>INDEX(resultados!$A$2:$ZZ$408, 96, MATCH($B$3, resultados!$A$1:$ZZ$1, 0))</f>
        <v>#N/A</v>
      </c>
    </row>
    <row r="103" spans="1:3" x14ac:dyDescent="0.3">
      <c r="A103" t="e">
        <f>INDEX(resultados!$A$2:$ZZ$408, 97, MATCH($B$1, resultados!$A$1:$ZZ$1, 0))</f>
        <v>#N/A</v>
      </c>
      <c r="B103" t="e">
        <f>INDEX(resultados!$A$2:$ZZ$408, 97, MATCH($B$2, resultados!$A$1:$ZZ$1, 0))</f>
        <v>#N/A</v>
      </c>
      <c r="C103" t="e">
        <f>INDEX(resultados!$A$2:$ZZ$408, 97, MATCH($B$3, resultados!$A$1:$ZZ$1, 0))</f>
        <v>#N/A</v>
      </c>
    </row>
    <row r="104" spans="1:3" x14ac:dyDescent="0.3">
      <c r="A104" t="e">
        <f>INDEX(resultados!$A$2:$ZZ$408, 98, MATCH($B$1, resultados!$A$1:$ZZ$1, 0))</f>
        <v>#N/A</v>
      </c>
      <c r="B104" t="e">
        <f>INDEX(resultados!$A$2:$ZZ$408, 98, MATCH($B$2, resultados!$A$1:$ZZ$1, 0))</f>
        <v>#N/A</v>
      </c>
      <c r="C104" t="e">
        <f>INDEX(resultados!$A$2:$ZZ$408, 98, MATCH($B$3, resultados!$A$1:$ZZ$1, 0))</f>
        <v>#N/A</v>
      </c>
    </row>
    <row r="105" spans="1:3" x14ac:dyDescent="0.3">
      <c r="A105" t="e">
        <f>INDEX(resultados!$A$2:$ZZ$408, 99, MATCH($B$1, resultados!$A$1:$ZZ$1, 0))</f>
        <v>#N/A</v>
      </c>
      <c r="B105" t="e">
        <f>INDEX(resultados!$A$2:$ZZ$408, 99, MATCH($B$2, resultados!$A$1:$ZZ$1, 0))</f>
        <v>#N/A</v>
      </c>
      <c r="C105" t="e">
        <f>INDEX(resultados!$A$2:$ZZ$408, 99, MATCH($B$3, resultados!$A$1:$ZZ$1, 0))</f>
        <v>#N/A</v>
      </c>
    </row>
    <row r="106" spans="1:3" x14ac:dyDescent="0.3">
      <c r="A106" t="e">
        <f>INDEX(resultados!$A$2:$ZZ$408, 100, MATCH($B$1, resultados!$A$1:$ZZ$1, 0))</f>
        <v>#N/A</v>
      </c>
      <c r="B106" t="e">
        <f>INDEX(resultados!$A$2:$ZZ$408, 100, MATCH($B$2, resultados!$A$1:$ZZ$1, 0))</f>
        <v>#N/A</v>
      </c>
      <c r="C106" t="e">
        <f>INDEX(resultados!$A$2:$ZZ$408, 100, MATCH($B$3, resultados!$A$1:$ZZ$1, 0))</f>
        <v>#N/A</v>
      </c>
    </row>
    <row r="107" spans="1:3" x14ac:dyDescent="0.3">
      <c r="A107" t="e">
        <f>INDEX(resultados!$A$2:$ZZ$408, 101, MATCH($B$1, resultados!$A$1:$ZZ$1, 0))</f>
        <v>#N/A</v>
      </c>
      <c r="B107" t="e">
        <f>INDEX(resultados!$A$2:$ZZ$408, 101, MATCH($B$2, resultados!$A$1:$ZZ$1, 0))</f>
        <v>#N/A</v>
      </c>
      <c r="C107" t="e">
        <f>INDEX(resultados!$A$2:$ZZ$408, 101, MATCH($B$3, resultados!$A$1:$ZZ$1, 0))</f>
        <v>#N/A</v>
      </c>
    </row>
    <row r="108" spans="1:3" x14ac:dyDescent="0.3">
      <c r="A108" t="e">
        <f>INDEX(resultados!$A$2:$ZZ$408, 102, MATCH($B$1, resultados!$A$1:$ZZ$1, 0))</f>
        <v>#N/A</v>
      </c>
      <c r="B108" t="e">
        <f>INDEX(resultados!$A$2:$ZZ$408, 102, MATCH($B$2, resultados!$A$1:$ZZ$1, 0))</f>
        <v>#N/A</v>
      </c>
      <c r="C108" t="e">
        <f>INDEX(resultados!$A$2:$ZZ$408, 102, MATCH($B$3, resultados!$A$1:$ZZ$1, 0))</f>
        <v>#N/A</v>
      </c>
    </row>
    <row r="109" spans="1:3" x14ac:dyDescent="0.3">
      <c r="A109" t="e">
        <f>INDEX(resultados!$A$2:$ZZ$408, 103, MATCH($B$1, resultados!$A$1:$ZZ$1, 0))</f>
        <v>#N/A</v>
      </c>
      <c r="B109" t="e">
        <f>INDEX(resultados!$A$2:$ZZ$408, 103, MATCH($B$2, resultados!$A$1:$ZZ$1, 0))</f>
        <v>#N/A</v>
      </c>
      <c r="C109" t="e">
        <f>INDEX(resultados!$A$2:$ZZ$408, 103, MATCH($B$3, resultados!$A$1:$ZZ$1, 0))</f>
        <v>#N/A</v>
      </c>
    </row>
    <row r="110" spans="1:3" x14ac:dyDescent="0.3">
      <c r="A110" t="e">
        <f>INDEX(resultados!$A$2:$ZZ$408, 104, MATCH($B$1, resultados!$A$1:$ZZ$1, 0))</f>
        <v>#N/A</v>
      </c>
      <c r="B110" t="e">
        <f>INDEX(resultados!$A$2:$ZZ$408, 104, MATCH($B$2, resultados!$A$1:$ZZ$1, 0))</f>
        <v>#N/A</v>
      </c>
      <c r="C110" t="e">
        <f>INDEX(resultados!$A$2:$ZZ$408, 104, MATCH($B$3, resultados!$A$1:$ZZ$1, 0))</f>
        <v>#N/A</v>
      </c>
    </row>
    <row r="111" spans="1:3" x14ac:dyDescent="0.3">
      <c r="A111" t="e">
        <f>INDEX(resultados!$A$2:$ZZ$408, 105, MATCH($B$1, resultados!$A$1:$ZZ$1, 0))</f>
        <v>#N/A</v>
      </c>
      <c r="B111" t="e">
        <f>INDEX(resultados!$A$2:$ZZ$408, 105, MATCH($B$2, resultados!$A$1:$ZZ$1, 0))</f>
        <v>#N/A</v>
      </c>
      <c r="C111" t="e">
        <f>INDEX(resultados!$A$2:$ZZ$408, 105, MATCH($B$3, resultados!$A$1:$ZZ$1, 0))</f>
        <v>#N/A</v>
      </c>
    </row>
    <row r="112" spans="1:3" x14ac:dyDescent="0.3">
      <c r="A112" t="e">
        <f>INDEX(resultados!$A$2:$ZZ$408, 106, MATCH($B$1, resultados!$A$1:$ZZ$1, 0))</f>
        <v>#N/A</v>
      </c>
      <c r="B112" t="e">
        <f>INDEX(resultados!$A$2:$ZZ$408, 106, MATCH($B$2, resultados!$A$1:$ZZ$1, 0))</f>
        <v>#N/A</v>
      </c>
      <c r="C112" t="e">
        <f>INDEX(resultados!$A$2:$ZZ$408, 106, MATCH($B$3, resultados!$A$1:$ZZ$1, 0))</f>
        <v>#N/A</v>
      </c>
    </row>
    <row r="113" spans="1:3" x14ac:dyDescent="0.3">
      <c r="A113" t="e">
        <f>INDEX(resultados!$A$2:$ZZ$408, 107, MATCH($B$1, resultados!$A$1:$ZZ$1, 0))</f>
        <v>#N/A</v>
      </c>
      <c r="B113" t="e">
        <f>INDEX(resultados!$A$2:$ZZ$408, 107, MATCH($B$2, resultados!$A$1:$ZZ$1, 0))</f>
        <v>#N/A</v>
      </c>
      <c r="C113" t="e">
        <f>INDEX(resultados!$A$2:$ZZ$408, 107, MATCH($B$3, resultados!$A$1:$ZZ$1, 0))</f>
        <v>#N/A</v>
      </c>
    </row>
    <row r="114" spans="1:3" x14ac:dyDescent="0.3">
      <c r="A114" t="e">
        <f>INDEX(resultados!$A$2:$ZZ$408, 108, MATCH($B$1, resultados!$A$1:$ZZ$1, 0))</f>
        <v>#N/A</v>
      </c>
      <c r="B114" t="e">
        <f>INDEX(resultados!$A$2:$ZZ$408, 108, MATCH($B$2, resultados!$A$1:$ZZ$1, 0))</f>
        <v>#N/A</v>
      </c>
      <c r="C114" t="e">
        <f>INDEX(resultados!$A$2:$ZZ$408, 108, MATCH($B$3, resultados!$A$1:$ZZ$1, 0))</f>
        <v>#N/A</v>
      </c>
    </row>
    <row r="115" spans="1:3" x14ac:dyDescent="0.3">
      <c r="A115" t="e">
        <f>INDEX(resultados!$A$2:$ZZ$408, 109, MATCH($B$1, resultados!$A$1:$ZZ$1, 0))</f>
        <v>#N/A</v>
      </c>
      <c r="B115" t="e">
        <f>INDEX(resultados!$A$2:$ZZ$408, 109, MATCH($B$2, resultados!$A$1:$ZZ$1, 0))</f>
        <v>#N/A</v>
      </c>
      <c r="C115" t="e">
        <f>INDEX(resultados!$A$2:$ZZ$408, 109, MATCH($B$3, resultados!$A$1:$ZZ$1, 0))</f>
        <v>#N/A</v>
      </c>
    </row>
    <row r="116" spans="1:3" x14ac:dyDescent="0.3">
      <c r="A116" t="e">
        <f>INDEX(resultados!$A$2:$ZZ$408, 110, MATCH($B$1, resultados!$A$1:$ZZ$1, 0))</f>
        <v>#N/A</v>
      </c>
      <c r="B116" t="e">
        <f>INDEX(resultados!$A$2:$ZZ$408, 110, MATCH($B$2, resultados!$A$1:$ZZ$1, 0))</f>
        <v>#N/A</v>
      </c>
      <c r="C116" t="e">
        <f>INDEX(resultados!$A$2:$ZZ$408, 110, MATCH($B$3, resultados!$A$1:$ZZ$1, 0))</f>
        <v>#N/A</v>
      </c>
    </row>
    <row r="117" spans="1:3" x14ac:dyDescent="0.3">
      <c r="A117" t="e">
        <f>INDEX(resultados!$A$2:$ZZ$408, 111, MATCH($B$1, resultados!$A$1:$ZZ$1, 0))</f>
        <v>#N/A</v>
      </c>
      <c r="B117" t="e">
        <f>INDEX(resultados!$A$2:$ZZ$408, 111, MATCH($B$2, resultados!$A$1:$ZZ$1, 0))</f>
        <v>#N/A</v>
      </c>
      <c r="C117" t="e">
        <f>INDEX(resultados!$A$2:$ZZ$408, 111, MATCH($B$3, resultados!$A$1:$ZZ$1, 0))</f>
        <v>#N/A</v>
      </c>
    </row>
    <row r="118" spans="1:3" x14ac:dyDescent="0.3">
      <c r="A118" t="e">
        <f>INDEX(resultados!$A$2:$ZZ$408, 112, MATCH($B$1, resultados!$A$1:$ZZ$1, 0))</f>
        <v>#N/A</v>
      </c>
      <c r="B118" t="e">
        <f>INDEX(resultados!$A$2:$ZZ$408, 112, MATCH($B$2, resultados!$A$1:$ZZ$1, 0))</f>
        <v>#N/A</v>
      </c>
      <c r="C118" t="e">
        <f>INDEX(resultados!$A$2:$ZZ$408, 112, MATCH($B$3, resultados!$A$1:$ZZ$1, 0))</f>
        <v>#N/A</v>
      </c>
    </row>
    <row r="119" spans="1:3" x14ac:dyDescent="0.3">
      <c r="A119" t="e">
        <f>INDEX(resultados!$A$2:$ZZ$408, 113, MATCH($B$1, resultados!$A$1:$ZZ$1, 0))</f>
        <v>#N/A</v>
      </c>
      <c r="B119" t="e">
        <f>INDEX(resultados!$A$2:$ZZ$408, 113, MATCH($B$2, resultados!$A$1:$ZZ$1, 0))</f>
        <v>#N/A</v>
      </c>
      <c r="C119" t="e">
        <f>INDEX(resultados!$A$2:$ZZ$408, 113, MATCH($B$3, resultados!$A$1:$ZZ$1, 0))</f>
        <v>#N/A</v>
      </c>
    </row>
    <row r="120" spans="1:3" x14ac:dyDescent="0.3">
      <c r="A120" t="e">
        <f>INDEX(resultados!$A$2:$ZZ$408, 114, MATCH($B$1, resultados!$A$1:$ZZ$1, 0))</f>
        <v>#N/A</v>
      </c>
      <c r="B120" t="e">
        <f>INDEX(resultados!$A$2:$ZZ$408, 114, MATCH($B$2, resultados!$A$1:$ZZ$1, 0))</f>
        <v>#N/A</v>
      </c>
      <c r="C120" t="e">
        <f>INDEX(resultados!$A$2:$ZZ$408, 114, MATCH($B$3, resultados!$A$1:$ZZ$1, 0))</f>
        <v>#N/A</v>
      </c>
    </row>
    <row r="121" spans="1:3" x14ac:dyDescent="0.3">
      <c r="A121" t="e">
        <f>INDEX(resultados!$A$2:$ZZ$408, 115, MATCH($B$1, resultados!$A$1:$ZZ$1, 0))</f>
        <v>#N/A</v>
      </c>
      <c r="B121" t="e">
        <f>INDEX(resultados!$A$2:$ZZ$408, 115, MATCH($B$2, resultados!$A$1:$ZZ$1, 0))</f>
        <v>#N/A</v>
      </c>
      <c r="C121" t="e">
        <f>INDEX(resultados!$A$2:$ZZ$408, 115, MATCH($B$3, resultados!$A$1:$ZZ$1, 0))</f>
        <v>#N/A</v>
      </c>
    </row>
    <row r="122" spans="1:3" x14ac:dyDescent="0.3">
      <c r="A122" t="e">
        <f>INDEX(resultados!$A$2:$ZZ$408, 116, MATCH($B$1, resultados!$A$1:$ZZ$1, 0))</f>
        <v>#N/A</v>
      </c>
      <c r="B122" t="e">
        <f>INDEX(resultados!$A$2:$ZZ$408, 116, MATCH($B$2, resultados!$A$1:$ZZ$1, 0))</f>
        <v>#N/A</v>
      </c>
      <c r="C122" t="e">
        <f>INDEX(resultados!$A$2:$ZZ$408, 116, MATCH($B$3, resultados!$A$1:$ZZ$1, 0))</f>
        <v>#N/A</v>
      </c>
    </row>
    <row r="123" spans="1:3" x14ac:dyDescent="0.3">
      <c r="A123" t="e">
        <f>INDEX(resultados!$A$2:$ZZ$408, 117, MATCH($B$1, resultados!$A$1:$ZZ$1, 0))</f>
        <v>#N/A</v>
      </c>
      <c r="B123" t="e">
        <f>INDEX(resultados!$A$2:$ZZ$408, 117, MATCH($B$2, resultados!$A$1:$ZZ$1, 0))</f>
        <v>#N/A</v>
      </c>
      <c r="C123" t="e">
        <f>INDEX(resultados!$A$2:$ZZ$408, 117, MATCH($B$3, resultados!$A$1:$ZZ$1, 0))</f>
        <v>#N/A</v>
      </c>
    </row>
    <row r="124" spans="1:3" x14ac:dyDescent="0.3">
      <c r="A124" t="e">
        <f>INDEX(resultados!$A$2:$ZZ$408, 118, MATCH($B$1, resultados!$A$1:$ZZ$1, 0))</f>
        <v>#N/A</v>
      </c>
      <c r="B124" t="e">
        <f>INDEX(resultados!$A$2:$ZZ$408, 118, MATCH($B$2, resultados!$A$1:$ZZ$1, 0))</f>
        <v>#N/A</v>
      </c>
      <c r="C124" t="e">
        <f>INDEX(resultados!$A$2:$ZZ$408, 118, MATCH($B$3, resultados!$A$1:$ZZ$1, 0))</f>
        <v>#N/A</v>
      </c>
    </row>
    <row r="125" spans="1:3" x14ac:dyDescent="0.3">
      <c r="A125" t="e">
        <f>INDEX(resultados!$A$2:$ZZ$408, 119, MATCH($B$1, resultados!$A$1:$ZZ$1, 0))</f>
        <v>#N/A</v>
      </c>
      <c r="B125" t="e">
        <f>INDEX(resultados!$A$2:$ZZ$408, 119, MATCH($B$2, resultados!$A$1:$ZZ$1, 0))</f>
        <v>#N/A</v>
      </c>
      <c r="C125" t="e">
        <f>INDEX(resultados!$A$2:$ZZ$408, 119, MATCH($B$3, resultados!$A$1:$ZZ$1, 0))</f>
        <v>#N/A</v>
      </c>
    </row>
    <row r="126" spans="1:3" x14ac:dyDescent="0.3">
      <c r="A126" t="e">
        <f>INDEX(resultados!$A$2:$ZZ$408, 120, MATCH($B$1, resultados!$A$1:$ZZ$1, 0))</f>
        <v>#N/A</v>
      </c>
      <c r="B126" t="e">
        <f>INDEX(resultados!$A$2:$ZZ$408, 120, MATCH($B$2, resultados!$A$1:$ZZ$1, 0))</f>
        <v>#N/A</v>
      </c>
      <c r="C126" t="e">
        <f>INDEX(resultados!$A$2:$ZZ$408, 120, MATCH($B$3, resultados!$A$1:$ZZ$1, 0))</f>
        <v>#N/A</v>
      </c>
    </row>
    <row r="127" spans="1:3" x14ac:dyDescent="0.3">
      <c r="A127" t="e">
        <f>INDEX(resultados!$A$2:$ZZ$408, 121, MATCH($B$1, resultados!$A$1:$ZZ$1, 0))</f>
        <v>#N/A</v>
      </c>
      <c r="B127" t="e">
        <f>INDEX(resultados!$A$2:$ZZ$408, 121, MATCH($B$2, resultados!$A$1:$ZZ$1, 0))</f>
        <v>#N/A</v>
      </c>
      <c r="C127" t="e">
        <f>INDEX(resultados!$A$2:$ZZ$408, 121, MATCH($B$3, resultados!$A$1:$ZZ$1, 0))</f>
        <v>#N/A</v>
      </c>
    </row>
    <row r="128" spans="1:3" x14ac:dyDescent="0.3">
      <c r="A128" t="e">
        <f>INDEX(resultados!$A$2:$ZZ$408, 122, MATCH($B$1, resultados!$A$1:$ZZ$1, 0))</f>
        <v>#N/A</v>
      </c>
      <c r="B128" t="e">
        <f>INDEX(resultados!$A$2:$ZZ$408, 122, MATCH($B$2, resultados!$A$1:$ZZ$1, 0))</f>
        <v>#N/A</v>
      </c>
      <c r="C128" t="e">
        <f>INDEX(resultados!$A$2:$ZZ$408, 122, MATCH($B$3, resultados!$A$1:$ZZ$1, 0))</f>
        <v>#N/A</v>
      </c>
    </row>
    <row r="129" spans="1:3" x14ac:dyDescent="0.3">
      <c r="A129" t="e">
        <f>INDEX(resultados!$A$2:$ZZ$408, 123, MATCH($B$1, resultados!$A$1:$ZZ$1, 0))</f>
        <v>#N/A</v>
      </c>
      <c r="B129" t="e">
        <f>INDEX(resultados!$A$2:$ZZ$408, 123, MATCH($B$2, resultados!$A$1:$ZZ$1, 0))</f>
        <v>#N/A</v>
      </c>
      <c r="C129" t="e">
        <f>INDEX(resultados!$A$2:$ZZ$408, 123, MATCH($B$3, resultados!$A$1:$ZZ$1, 0))</f>
        <v>#N/A</v>
      </c>
    </row>
    <row r="130" spans="1:3" x14ac:dyDescent="0.3">
      <c r="A130" t="e">
        <f>INDEX(resultados!$A$2:$ZZ$408, 124, MATCH($B$1, resultados!$A$1:$ZZ$1, 0))</f>
        <v>#N/A</v>
      </c>
      <c r="B130" t="e">
        <f>INDEX(resultados!$A$2:$ZZ$408, 124, MATCH($B$2, resultados!$A$1:$ZZ$1, 0))</f>
        <v>#N/A</v>
      </c>
      <c r="C130" t="e">
        <f>INDEX(resultados!$A$2:$ZZ$408, 124, MATCH($B$3, resultados!$A$1:$ZZ$1, 0))</f>
        <v>#N/A</v>
      </c>
    </row>
    <row r="131" spans="1:3" x14ac:dyDescent="0.3">
      <c r="A131" t="e">
        <f>INDEX(resultados!$A$2:$ZZ$408, 125, MATCH($B$1, resultados!$A$1:$ZZ$1, 0))</f>
        <v>#N/A</v>
      </c>
      <c r="B131" t="e">
        <f>INDEX(resultados!$A$2:$ZZ$408, 125, MATCH($B$2, resultados!$A$1:$ZZ$1, 0))</f>
        <v>#N/A</v>
      </c>
      <c r="C131" t="e">
        <f>INDEX(resultados!$A$2:$ZZ$408, 125, MATCH($B$3, resultados!$A$1:$ZZ$1, 0))</f>
        <v>#N/A</v>
      </c>
    </row>
    <row r="132" spans="1:3" x14ac:dyDescent="0.3">
      <c r="A132" t="e">
        <f>INDEX(resultados!$A$2:$ZZ$408, 126, MATCH($B$1, resultados!$A$1:$ZZ$1, 0))</f>
        <v>#N/A</v>
      </c>
      <c r="B132" t="e">
        <f>INDEX(resultados!$A$2:$ZZ$408, 126, MATCH($B$2, resultados!$A$1:$ZZ$1, 0))</f>
        <v>#N/A</v>
      </c>
      <c r="C132" t="e">
        <f>INDEX(resultados!$A$2:$ZZ$408, 126, MATCH($B$3, resultados!$A$1:$ZZ$1, 0))</f>
        <v>#N/A</v>
      </c>
    </row>
    <row r="133" spans="1:3" x14ac:dyDescent="0.3">
      <c r="A133" t="e">
        <f>INDEX(resultados!$A$2:$ZZ$408, 127, MATCH($B$1, resultados!$A$1:$ZZ$1, 0))</f>
        <v>#N/A</v>
      </c>
      <c r="B133" t="e">
        <f>INDEX(resultados!$A$2:$ZZ$408, 127, MATCH($B$2, resultados!$A$1:$ZZ$1, 0))</f>
        <v>#N/A</v>
      </c>
      <c r="C133" t="e">
        <f>INDEX(resultados!$A$2:$ZZ$408, 127, MATCH($B$3, resultados!$A$1:$ZZ$1, 0))</f>
        <v>#N/A</v>
      </c>
    </row>
    <row r="134" spans="1:3" x14ac:dyDescent="0.3">
      <c r="A134" t="e">
        <f>INDEX(resultados!$A$2:$ZZ$408, 128, MATCH($B$1, resultados!$A$1:$ZZ$1, 0))</f>
        <v>#N/A</v>
      </c>
      <c r="B134" t="e">
        <f>INDEX(resultados!$A$2:$ZZ$408, 128, MATCH($B$2, resultados!$A$1:$ZZ$1, 0))</f>
        <v>#N/A</v>
      </c>
      <c r="C134" t="e">
        <f>INDEX(resultados!$A$2:$ZZ$408, 128, MATCH($B$3, resultados!$A$1:$ZZ$1, 0))</f>
        <v>#N/A</v>
      </c>
    </row>
    <row r="135" spans="1:3" x14ac:dyDescent="0.3">
      <c r="A135" t="e">
        <f>INDEX(resultados!$A$2:$ZZ$408, 129, MATCH($B$1, resultados!$A$1:$ZZ$1, 0))</f>
        <v>#N/A</v>
      </c>
      <c r="B135" t="e">
        <f>INDEX(resultados!$A$2:$ZZ$408, 129, MATCH($B$2, resultados!$A$1:$ZZ$1, 0))</f>
        <v>#N/A</v>
      </c>
      <c r="C135" t="e">
        <f>INDEX(resultados!$A$2:$ZZ$408, 129, MATCH($B$3, resultados!$A$1:$ZZ$1, 0))</f>
        <v>#N/A</v>
      </c>
    </row>
    <row r="136" spans="1:3" x14ac:dyDescent="0.3">
      <c r="A136" t="e">
        <f>INDEX(resultados!$A$2:$ZZ$408, 130, MATCH($B$1, resultados!$A$1:$ZZ$1, 0))</f>
        <v>#N/A</v>
      </c>
      <c r="B136" t="e">
        <f>INDEX(resultados!$A$2:$ZZ$408, 130, MATCH($B$2, resultados!$A$1:$ZZ$1, 0))</f>
        <v>#N/A</v>
      </c>
      <c r="C136" t="e">
        <f>INDEX(resultados!$A$2:$ZZ$408, 130, MATCH($B$3, resultados!$A$1:$ZZ$1, 0))</f>
        <v>#N/A</v>
      </c>
    </row>
    <row r="137" spans="1:3" x14ac:dyDescent="0.3">
      <c r="A137" t="e">
        <f>INDEX(resultados!$A$2:$ZZ$408, 131, MATCH($B$1, resultados!$A$1:$ZZ$1, 0))</f>
        <v>#N/A</v>
      </c>
      <c r="B137" t="e">
        <f>INDEX(resultados!$A$2:$ZZ$408, 131, MATCH($B$2, resultados!$A$1:$ZZ$1, 0))</f>
        <v>#N/A</v>
      </c>
      <c r="C137" t="e">
        <f>INDEX(resultados!$A$2:$ZZ$408, 131, MATCH($B$3, resultados!$A$1:$ZZ$1, 0))</f>
        <v>#N/A</v>
      </c>
    </row>
    <row r="138" spans="1:3" x14ac:dyDescent="0.3">
      <c r="A138" t="e">
        <f>INDEX(resultados!$A$2:$ZZ$408, 132, MATCH($B$1, resultados!$A$1:$ZZ$1, 0))</f>
        <v>#N/A</v>
      </c>
      <c r="B138" t="e">
        <f>INDEX(resultados!$A$2:$ZZ$408, 132, MATCH($B$2, resultados!$A$1:$ZZ$1, 0))</f>
        <v>#N/A</v>
      </c>
      <c r="C138" t="e">
        <f>INDEX(resultados!$A$2:$ZZ$408, 132, MATCH($B$3, resultados!$A$1:$ZZ$1, 0))</f>
        <v>#N/A</v>
      </c>
    </row>
    <row r="139" spans="1:3" x14ac:dyDescent="0.3">
      <c r="A139" t="e">
        <f>INDEX(resultados!$A$2:$ZZ$408, 133, MATCH($B$1, resultados!$A$1:$ZZ$1, 0))</f>
        <v>#N/A</v>
      </c>
      <c r="B139" t="e">
        <f>INDEX(resultados!$A$2:$ZZ$408, 133, MATCH($B$2, resultados!$A$1:$ZZ$1, 0))</f>
        <v>#N/A</v>
      </c>
      <c r="C139" t="e">
        <f>INDEX(resultados!$A$2:$ZZ$408, 133, MATCH($B$3, resultados!$A$1:$ZZ$1, 0))</f>
        <v>#N/A</v>
      </c>
    </row>
    <row r="140" spans="1:3" x14ac:dyDescent="0.3">
      <c r="A140" t="e">
        <f>INDEX(resultados!$A$2:$ZZ$408, 134, MATCH($B$1, resultados!$A$1:$ZZ$1, 0))</f>
        <v>#N/A</v>
      </c>
      <c r="B140" t="e">
        <f>INDEX(resultados!$A$2:$ZZ$408, 134, MATCH($B$2, resultados!$A$1:$ZZ$1, 0))</f>
        <v>#N/A</v>
      </c>
      <c r="C140" t="e">
        <f>INDEX(resultados!$A$2:$ZZ$408, 134, MATCH($B$3, resultados!$A$1:$ZZ$1, 0))</f>
        <v>#N/A</v>
      </c>
    </row>
    <row r="141" spans="1:3" x14ac:dyDescent="0.3">
      <c r="A141" t="e">
        <f>INDEX(resultados!$A$2:$ZZ$408, 135, MATCH($B$1, resultados!$A$1:$ZZ$1, 0))</f>
        <v>#N/A</v>
      </c>
      <c r="B141" t="e">
        <f>INDEX(resultados!$A$2:$ZZ$408, 135, MATCH($B$2, resultados!$A$1:$ZZ$1, 0))</f>
        <v>#N/A</v>
      </c>
      <c r="C141" t="e">
        <f>INDEX(resultados!$A$2:$ZZ$408, 135, MATCH($B$3, resultados!$A$1:$ZZ$1, 0))</f>
        <v>#N/A</v>
      </c>
    </row>
    <row r="142" spans="1:3" x14ac:dyDescent="0.3">
      <c r="A142" t="e">
        <f>INDEX(resultados!$A$2:$ZZ$408, 136, MATCH($B$1, resultados!$A$1:$ZZ$1, 0))</f>
        <v>#N/A</v>
      </c>
      <c r="B142" t="e">
        <f>INDEX(resultados!$A$2:$ZZ$408, 136, MATCH($B$2, resultados!$A$1:$ZZ$1, 0))</f>
        <v>#N/A</v>
      </c>
      <c r="C142" t="e">
        <f>INDEX(resultados!$A$2:$ZZ$408, 136, MATCH($B$3, resultados!$A$1:$ZZ$1, 0))</f>
        <v>#N/A</v>
      </c>
    </row>
    <row r="143" spans="1:3" x14ac:dyDescent="0.3">
      <c r="A143" t="e">
        <f>INDEX(resultados!$A$2:$ZZ$408, 137, MATCH($B$1, resultados!$A$1:$ZZ$1, 0))</f>
        <v>#N/A</v>
      </c>
      <c r="B143" t="e">
        <f>INDEX(resultados!$A$2:$ZZ$408, 137, MATCH($B$2, resultados!$A$1:$ZZ$1, 0))</f>
        <v>#N/A</v>
      </c>
      <c r="C143" t="e">
        <f>INDEX(resultados!$A$2:$ZZ$408, 137, MATCH($B$3, resultados!$A$1:$ZZ$1, 0))</f>
        <v>#N/A</v>
      </c>
    </row>
    <row r="144" spans="1:3" x14ac:dyDescent="0.3">
      <c r="A144" t="e">
        <f>INDEX(resultados!$A$2:$ZZ$408, 138, MATCH($B$1, resultados!$A$1:$ZZ$1, 0))</f>
        <v>#N/A</v>
      </c>
      <c r="B144" t="e">
        <f>INDEX(resultados!$A$2:$ZZ$408, 138, MATCH($B$2, resultados!$A$1:$ZZ$1, 0))</f>
        <v>#N/A</v>
      </c>
      <c r="C144" t="e">
        <f>INDEX(resultados!$A$2:$ZZ$408, 138, MATCH($B$3, resultados!$A$1:$ZZ$1, 0))</f>
        <v>#N/A</v>
      </c>
    </row>
    <row r="145" spans="1:3" x14ac:dyDescent="0.3">
      <c r="A145" t="e">
        <f>INDEX(resultados!$A$2:$ZZ$408, 139, MATCH($B$1, resultados!$A$1:$ZZ$1, 0))</f>
        <v>#N/A</v>
      </c>
      <c r="B145" t="e">
        <f>INDEX(resultados!$A$2:$ZZ$408, 139, MATCH($B$2, resultados!$A$1:$ZZ$1, 0))</f>
        <v>#N/A</v>
      </c>
      <c r="C145" t="e">
        <f>INDEX(resultados!$A$2:$ZZ$408, 139, MATCH($B$3, resultados!$A$1:$ZZ$1, 0))</f>
        <v>#N/A</v>
      </c>
    </row>
    <row r="146" spans="1:3" x14ac:dyDescent="0.3">
      <c r="A146" t="e">
        <f>INDEX(resultados!$A$2:$ZZ$408, 140, MATCH($B$1, resultados!$A$1:$ZZ$1, 0))</f>
        <v>#N/A</v>
      </c>
      <c r="B146" t="e">
        <f>INDEX(resultados!$A$2:$ZZ$408, 140, MATCH($B$2, resultados!$A$1:$ZZ$1, 0))</f>
        <v>#N/A</v>
      </c>
      <c r="C146" t="e">
        <f>INDEX(resultados!$A$2:$ZZ$408, 140, MATCH($B$3, resultados!$A$1:$ZZ$1, 0))</f>
        <v>#N/A</v>
      </c>
    </row>
    <row r="147" spans="1:3" x14ac:dyDescent="0.3">
      <c r="A147" t="e">
        <f>INDEX(resultados!$A$2:$ZZ$408, 141, MATCH($B$1, resultados!$A$1:$ZZ$1, 0))</f>
        <v>#N/A</v>
      </c>
      <c r="B147" t="e">
        <f>INDEX(resultados!$A$2:$ZZ$408, 141, MATCH($B$2, resultados!$A$1:$ZZ$1, 0))</f>
        <v>#N/A</v>
      </c>
      <c r="C147" t="e">
        <f>INDEX(resultados!$A$2:$ZZ$408, 141, MATCH($B$3, resultados!$A$1:$ZZ$1, 0))</f>
        <v>#N/A</v>
      </c>
    </row>
    <row r="148" spans="1:3" x14ac:dyDescent="0.3">
      <c r="A148" t="e">
        <f>INDEX(resultados!$A$2:$ZZ$408, 142, MATCH($B$1, resultados!$A$1:$ZZ$1, 0))</f>
        <v>#N/A</v>
      </c>
      <c r="B148" t="e">
        <f>INDEX(resultados!$A$2:$ZZ$408, 142, MATCH($B$2, resultados!$A$1:$ZZ$1, 0))</f>
        <v>#N/A</v>
      </c>
      <c r="C148" t="e">
        <f>INDEX(resultados!$A$2:$ZZ$408, 142, MATCH($B$3, resultados!$A$1:$ZZ$1, 0))</f>
        <v>#N/A</v>
      </c>
    </row>
    <row r="149" spans="1:3" x14ac:dyDescent="0.3">
      <c r="A149" t="e">
        <f>INDEX(resultados!$A$2:$ZZ$408, 143, MATCH($B$1, resultados!$A$1:$ZZ$1, 0))</f>
        <v>#N/A</v>
      </c>
      <c r="B149" t="e">
        <f>INDEX(resultados!$A$2:$ZZ$408, 143, MATCH($B$2, resultados!$A$1:$ZZ$1, 0))</f>
        <v>#N/A</v>
      </c>
      <c r="C149" t="e">
        <f>INDEX(resultados!$A$2:$ZZ$408, 143, MATCH($B$3, resultados!$A$1:$ZZ$1, 0))</f>
        <v>#N/A</v>
      </c>
    </row>
    <row r="150" spans="1:3" x14ac:dyDescent="0.3">
      <c r="A150" t="e">
        <f>INDEX(resultados!$A$2:$ZZ$408, 144, MATCH($B$1, resultados!$A$1:$ZZ$1, 0))</f>
        <v>#N/A</v>
      </c>
      <c r="B150" t="e">
        <f>INDEX(resultados!$A$2:$ZZ$408, 144, MATCH($B$2, resultados!$A$1:$ZZ$1, 0))</f>
        <v>#N/A</v>
      </c>
      <c r="C150" t="e">
        <f>INDEX(resultados!$A$2:$ZZ$408, 144, MATCH($B$3, resultados!$A$1:$ZZ$1, 0))</f>
        <v>#N/A</v>
      </c>
    </row>
    <row r="151" spans="1:3" x14ac:dyDescent="0.3">
      <c r="A151" t="e">
        <f>INDEX(resultados!$A$2:$ZZ$408, 145, MATCH($B$1, resultados!$A$1:$ZZ$1, 0))</f>
        <v>#N/A</v>
      </c>
      <c r="B151" t="e">
        <f>INDEX(resultados!$A$2:$ZZ$408, 145, MATCH($B$2, resultados!$A$1:$ZZ$1, 0))</f>
        <v>#N/A</v>
      </c>
      <c r="C151" t="e">
        <f>INDEX(resultados!$A$2:$ZZ$408, 145, MATCH($B$3, resultados!$A$1:$ZZ$1, 0))</f>
        <v>#N/A</v>
      </c>
    </row>
    <row r="152" spans="1:3" x14ac:dyDescent="0.3">
      <c r="A152" t="e">
        <f>INDEX(resultados!$A$2:$ZZ$408, 146, MATCH($B$1, resultados!$A$1:$ZZ$1, 0))</f>
        <v>#N/A</v>
      </c>
      <c r="B152" t="e">
        <f>INDEX(resultados!$A$2:$ZZ$408, 146, MATCH($B$2, resultados!$A$1:$ZZ$1, 0))</f>
        <v>#N/A</v>
      </c>
      <c r="C152" t="e">
        <f>INDEX(resultados!$A$2:$ZZ$408, 146, MATCH($B$3, resultados!$A$1:$ZZ$1, 0))</f>
        <v>#N/A</v>
      </c>
    </row>
    <row r="153" spans="1:3" x14ac:dyDescent="0.3">
      <c r="A153" t="e">
        <f>INDEX(resultados!$A$2:$ZZ$408, 147, MATCH($B$1, resultados!$A$1:$ZZ$1, 0))</f>
        <v>#N/A</v>
      </c>
      <c r="B153" t="e">
        <f>INDEX(resultados!$A$2:$ZZ$408, 147, MATCH($B$2, resultados!$A$1:$ZZ$1, 0))</f>
        <v>#N/A</v>
      </c>
      <c r="C153" t="e">
        <f>INDEX(resultados!$A$2:$ZZ$408, 147, MATCH($B$3, resultados!$A$1:$ZZ$1, 0))</f>
        <v>#N/A</v>
      </c>
    </row>
    <row r="154" spans="1:3" x14ac:dyDescent="0.3">
      <c r="A154" t="e">
        <f>INDEX(resultados!$A$2:$ZZ$408, 148, MATCH($B$1, resultados!$A$1:$ZZ$1, 0))</f>
        <v>#N/A</v>
      </c>
      <c r="B154" t="e">
        <f>INDEX(resultados!$A$2:$ZZ$408, 148, MATCH($B$2, resultados!$A$1:$ZZ$1, 0))</f>
        <v>#N/A</v>
      </c>
      <c r="C154" t="e">
        <f>INDEX(resultados!$A$2:$ZZ$408, 148, MATCH($B$3, resultados!$A$1:$ZZ$1, 0))</f>
        <v>#N/A</v>
      </c>
    </row>
    <row r="155" spans="1:3" x14ac:dyDescent="0.3">
      <c r="A155" t="e">
        <f>INDEX(resultados!$A$2:$ZZ$408, 149, MATCH($B$1, resultados!$A$1:$ZZ$1, 0))</f>
        <v>#N/A</v>
      </c>
      <c r="B155" t="e">
        <f>INDEX(resultados!$A$2:$ZZ$408, 149, MATCH($B$2, resultados!$A$1:$ZZ$1, 0))</f>
        <v>#N/A</v>
      </c>
      <c r="C155" t="e">
        <f>INDEX(resultados!$A$2:$ZZ$408, 149, MATCH($B$3, resultados!$A$1:$ZZ$1, 0))</f>
        <v>#N/A</v>
      </c>
    </row>
    <row r="156" spans="1:3" x14ac:dyDescent="0.3">
      <c r="A156" t="e">
        <f>INDEX(resultados!$A$2:$ZZ$408, 150, MATCH($B$1, resultados!$A$1:$ZZ$1, 0))</f>
        <v>#N/A</v>
      </c>
      <c r="B156" t="e">
        <f>INDEX(resultados!$A$2:$ZZ$408, 150, MATCH($B$2, resultados!$A$1:$ZZ$1, 0))</f>
        <v>#N/A</v>
      </c>
      <c r="C156" t="e">
        <f>INDEX(resultados!$A$2:$ZZ$408, 150, MATCH($B$3, resultados!$A$1:$ZZ$1, 0))</f>
        <v>#N/A</v>
      </c>
    </row>
    <row r="157" spans="1:3" x14ac:dyDescent="0.3">
      <c r="A157" t="e">
        <f>INDEX(resultados!$A$2:$ZZ$408, 151, MATCH($B$1, resultados!$A$1:$ZZ$1, 0))</f>
        <v>#N/A</v>
      </c>
      <c r="B157" t="e">
        <f>INDEX(resultados!$A$2:$ZZ$408, 151, MATCH($B$2, resultados!$A$1:$ZZ$1, 0))</f>
        <v>#N/A</v>
      </c>
      <c r="C157" t="e">
        <f>INDEX(resultados!$A$2:$ZZ$408, 151, MATCH($B$3, resultados!$A$1:$ZZ$1, 0))</f>
        <v>#N/A</v>
      </c>
    </row>
    <row r="158" spans="1:3" x14ac:dyDescent="0.3">
      <c r="A158" t="e">
        <f>INDEX(resultados!$A$2:$ZZ$408, 152, MATCH($B$1, resultados!$A$1:$ZZ$1, 0))</f>
        <v>#N/A</v>
      </c>
      <c r="B158" t="e">
        <f>INDEX(resultados!$A$2:$ZZ$408, 152, MATCH($B$2, resultados!$A$1:$ZZ$1, 0))</f>
        <v>#N/A</v>
      </c>
      <c r="C158" t="e">
        <f>INDEX(resultados!$A$2:$ZZ$408, 152, MATCH($B$3, resultados!$A$1:$ZZ$1, 0))</f>
        <v>#N/A</v>
      </c>
    </row>
    <row r="159" spans="1:3" x14ac:dyDescent="0.3">
      <c r="A159" t="e">
        <f>INDEX(resultados!$A$2:$ZZ$408, 153, MATCH($B$1, resultados!$A$1:$ZZ$1, 0))</f>
        <v>#N/A</v>
      </c>
      <c r="B159" t="e">
        <f>INDEX(resultados!$A$2:$ZZ$408, 153, MATCH($B$2, resultados!$A$1:$ZZ$1, 0))</f>
        <v>#N/A</v>
      </c>
      <c r="C159" t="e">
        <f>INDEX(resultados!$A$2:$ZZ$408, 153, MATCH($B$3, resultados!$A$1:$ZZ$1, 0))</f>
        <v>#N/A</v>
      </c>
    </row>
    <row r="160" spans="1:3" x14ac:dyDescent="0.3">
      <c r="A160" t="e">
        <f>INDEX(resultados!$A$2:$ZZ$408, 154, MATCH($B$1, resultados!$A$1:$ZZ$1, 0))</f>
        <v>#N/A</v>
      </c>
      <c r="B160" t="e">
        <f>INDEX(resultados!$A$2:$ZZ$408, 154, MATCH($B$2, resultados!$A$1:$ZZ$1, 0))</f>
        <v>#N/A</v>
      </c>
      <c r="C160" t="e">
        <f>INDEX(resultados!$A$2:$ZZ$408, 154, MATCH($B$3, resultados!$A$1:$ZZ$1, 0))</f>
        <v>#N/A</v>
      </c>
    </row>
    <row r="161" spans="1:3" x14ac:dyDescent="0.3">
      <c r="A161" t="e">
        <f>INDEX(resultados!$A$2:$ZZ$408, 155, MATCH($B$1, resultados!$A$1:$ZZ$1, 0))</f>
        <v>#N/A</v>
      </c>
      <c r="B161" t="e">
        <f>INDEX(resultados!$A$2:$ZZ$408, 155, MATCH($B$2, resultados!$A$1:$ZZ$1, 0))</f>
        <v>#N/A</v>
      </c>
      <c r="C161" t="e">
        <f>INDEX(resultados!$A$2:$ZZ$408, 155, MATCH($B$3, resultados!$A$1:$ZZ$1, 0))</f>
        <v>#N/A</v>
      </c>
    </row>
    <row r="162" spans="1:3" x14ac:dyDescent="0.3">
      <c r="A162" t="e">
        <f>INDEX(resultados!$A$2:$ZZ$408, 156, MATCH($B$1, resultados!$A$1:$ZZ$1, 0))</f>
        <v>#N/A</v>
      </c>
      <c r="B162" t="e">
        <f>INDEX(resultados!$A$2:$ZZ$408, 156, MATCH($B$2, resultados!$A$1:$ZZ$1, 0))</f>
        <v>#N/A</v>
      </c>
      <c r="C162" t="e">
        <f>INDEX(resultados!$A$2:$ZZ$408, 156, MATCH($B$3, resultados!$A$1:$ZZ$1, 0))</f>
        <v>#N/A</v>
      </c>
    </row>
    <row r="163" spans="1:3" x14ac:dyDescent="0.3">
      <c r="A163" t="e">
        <f>INDEX(resultados!$A$2:$ZZ$408, 157, MATCH($B$1, resultados!$A$1:$ZZ$1, 0))</f>
        <v>#N/A</v>
      </c>
      <c r="B163" t="e">
        <f>INDEX(resultados!$A$2:$ZZ$408, 157, MATCH($B$2, resultados!$A$1:$ZZ$1, 0))</f>
        <v>#N/A</v>
      </c>
      <c r="C163" t="e">
        <f>INDEX(resultados!$A$2:$ZZ$408, 157, MATCH($B$3, resultados!$A$1:$ZZ$1, 0))</f>
        <v>#N/A</v>
      </c>
    </row>
    <row r="164" spans="1:3" x14ac:dyDescent="0.3">
      <c r="A164" t="e">
        <f>INDEX(resultados!$A$2:$ZZ$408, 158, MATCH($B$1, resultados!$A$1:$ZZ$1, 0))</f>
        <v>#N/A</v>
      </c>
      <c r="B164" t="e">
        <f>INDEX(resultados!$A$2:$ZZ$408, 158, MATCH($B$2, resultados!$A$1:$ZZ$1, 0))</f>
        <v>#N/A</v>
      </c>
      <c r="C164" t="e">
        <f>INDEX(resultados!$A$2:$ZZ$408, 158, MATCH($B$3, resultados!$A$1:$ZZ$1, 0))</f>
        <v>#N/A</v>
      </c>
    </row>
    <row r="165" spans="1:3" x14ac:dyDescent="0.3">
      <c r="A165" t="e">
        <f>INDEX(resultados!$A$2:$ZZ$408, 159, MATCH($B$1, resultados!$A$1:$ZZ$1, 0))</f>
        <v>#N/A</v>
      </c>
      <c r="B165" t="e">
        <f>INDEX(resultados!$A$2:$ZZ$408, 159, MATCH($B$2, resultados!$A$1:$ZZ$1, 0))</f>
        <v>#N/A</v>
      </c>
      <c r="C165" t="e">
        <f>INDEX(resultados!$A$2:$ZZ$408, 159, MATCH($B$3, resultados!$A$1:$ZZ$1, 0))</f>
        <v>#N/A</v>
      </c>
    </row>
    <row r="166" spans="1:3" x14ac:dyDescent="0.3">
      <c r="A166" t="e">
        <f>INDEX(resultados!$A$2:$ZZ$408, 160, MATCH($B$1, resultados!$A$1:$ZZ$1, 0))</f>
        <v>#N/A</v>
      </c>
      <c r="B166" t="e">
        <f>INDEX(resultados!$A$2:$ZZ$408, 160, MATCH($B$2, resultados!$A$1:$ZZ$1, 0))</f>
        <v>#N/A</v>
      </c>
      <c r="C166" t="e">
        <f>INDEX(resultados!$A$2:$ZZ$408, 160, MATCH($B$3, resultados!$A$1:$ZZ$1, 0))</f>
        <v>#N/A</v>
      </c>
    </row>
    <row r="167" spans="1:3" x14ac:dyDescent="0.3">
      <c r="A167" t="e">
        <f>INDEX(resultados!$A$2:$ZZ$408, 161, MATCH($B$1, resultados!$A$1:$ZZ$1, 0))</f>
        <v>#N/A</v>
      </c>
      <c r="B167" t="e">
        <f>INDEX(resultados!$A$2:$ZZ$408, 161, MATCH($B$2, resultados!$A$1:$ZZ$1, 0))</f>
        <v>#N/A</v>
      </c>
      <c r="C167" t="e">
        <f>INDEX(resultados!$A$2:$ZZ$408, 161, MATCH($B$3, resultados!$A$1:$ZZ$1, 0))</f>
        <v>#N/A</v>
      </c>
    </row>
    <row r="168" spans="1:3" x14ac:dyDescent="0.3">
      <c r="A168" t="e">
        <f>INDEX(resultados!$A$2:$ZZ$408, 162, MATCH($B$1, resultados!$A$1:$ZZ$1, 0))</f>
        <v>#N/A</v>
      </c>
      <c r="B168" t="e">
        <f>INDEX(resultados!$A$2:$ZZ$408, 162, MATCH($B$2, resultados!$A$1:$ZZ$1, 0))</f>
        <v>#N/A</v>
      </c>
      <c r="C168" t="e">
        <f>INDEX(resultados!$A$2:$ZZ$408, 162, MATCH($B$3, resultados!$A$1:$ZZ$1, 0))</f>
        <v>#N/A</v>
      </c>
    </row>
    <row r="169" spans="1:3" x14ac:dyDescent="0.3">
      <c r="A169" t="e">
        <f>INDEX(resultados!$A$2:$ZZ$408, 163, MATCH($B$1, resultados!$A$1:$ZZ$1, 0))</f>
        <v>#N/A</v>
      </c>
      <c r="B169" t="e">
        <f>INDEX(resultados!$A$2:$ZZ$408, 163, MATCH($B$2, resultados!$A$1:$ZZ$1, 0))</f>
        <v>#N/A</v>
      </c>
      <c r="C169" t="e">
        <f>INDEX(resultados!$A$2:$ZZ$408, 163, MATCH($B$3, resultados!$A$1:$ZZ$1, 0))</f>
        <v>#N/A</v>
      </c>
    </row>
    <row r="170" spans="1:3" x14ac:dyDescent="0.3">
      <c r="A170" t="e">
        <f>INDEX(resultados!$A$2:$ZZ$408, 164, MATCH($B$1, resultados!$A$1:$ZZ$1, 0))</f>
        <v>#N/A</v>
      </c>
      <c r="B170" t="e">
        <f>INDEX(resultados!$A$2:$ZZ$408, 164, MATCH($B$2, resultados!$A$1:$ZZ$1, 0))</f>
        <v>#N/A</v>
      </c>
      <c r="C170" t="e">
        <f>INDEX(resultados!$A$2:$ZZ$408, 164, MATCH($B$3, resultados!$A$1:$ZZ$1, 0))</f>
        <v>#N/A</v>
      </c>
    </row>
    <row r="171" spans="1:3" x14ac:dyDescent="0.3">
      <c r="A171" t="e">
        <f>INDEX(resultados!$A$2:$ZZ$408, 165, MATCH($B$1, resultados!$A$1:$ZZ$1, 0))</f>
        <v>#N/A</v>
      </c>
      <c r="B171" t="e">
        <f>INDEX(resultados!$A$2:$ZZ$408, 165, MATCH($B$2, resultados!$A$1:$ZZ$1, 0))</f>
        <v>#N/A</v>
      </c>
      <c r="C171" t="e">
        <f>INDEX(resultados!$A$2:$ZZ$408, 165, MATCH($B$3, resultados!$A$1:$ZZ$1, 0))</f>
        <v>#N/A</v>
      </c>
    </row>
    <row r="172" spans="1:3" x14ac:dyDescent="0.3">
      <c r="A172" t="e">
        <f>INDEX(resultados!$A$2:$ZZ$408, 166, MATCH($B$1, resultados!$A$1:$ZZ$1, 0))</f>
        <v>#N/A</v>
      </c>
      <c r="B172" t="e">
        <f>INDEX(resultados!$A$2:$ZZ$408, 166, MATCH($B$2, resultados!$A$1:$ZZ$1, 0))</f>
        <v>#N/A</v>
      </c>
      <c r="C172" t="e">
        <f>INDEX(resultados!$A$2:$ZZ$408, 166, MATCH($B$3, resultados!$A$1:$ZZ$1, 0))</f>
        <v>#N/A</v>
      </c>
    </row>
    <row r="173" spans="1:3" x14ac:dyDescent="0.3">
      <c r="A173" t="e">
        <f>INDEX(resultados!$A$2:$ZZ$408, 167, MATCH($B$1, resultados!$A$1:$ZZ$1, 0))</f>
        <v>#N/A</v>
      </c>
      <c r="B173" t="e">
        <f>INDEX(resultados!$A$2:$ZZ$408, 167, MATCH($B$2, resultados!$A$1:$ZZ$1, 0))</f>
        <v>#N/A</v>
      </c>
      <c r="C173" t="e">
        <f>INDEX(resultados!$A$2:$ZZ$408, 167, MATCH($B$3, resultados!$A$1:$ZZ$1, 0))</f>
        <v>#N/A</v>
      </c>
    </row>
    <row r="174" spans="1:3" x14ac:dyDescent="0.3">
      <c r="A174" t="e">
        <f>INDEX(resultados!$A$2:$ZZ$408, 168, MATCH($B$1, resultados!$A$1:$ZZ$1, 0))</f>
        <v>#N/A</v>
      </c>
      <c r="B174" t="e">
        <f>INDEX(resultados!$A$2:$ZZ$408, 168, MATCH($B$2, resultados!$A$1:$ZZ$1, 0))</f>
        <v>#N/A</v>
      </c>
      <c r="C174" t="e">
        <f>INDEX(resultados!$A$2:$ZZ$408, 168, MATCH($B$3, resultados!$A$1:$ZZ$1, 0))</f>
        <v>#N/A</v>
      </c>
    </row>
    <row r="175" spans="1:3" x14ac:dyDescent="0.3">
      <c r="A175" t="e">
        <f>INDEX(resultados!$A$2:$ZZ$408, 169, MATCH($B$1, resultados!$A$1:$ZZ$1, 0))</f>
        <v>#N/A</v>
      </c>
      <c r="B175" t="e">
        <f>INDEX(resultados!$A$2:$ZZ$408, 169, MATCH($B$2, resultados!$A$1:$ZZ$1, 0))</f>
        <v>#N/A</v>
      </c>
      <c r="C175" t="e">
        <f>INDEX(resultados!$A$2:$ZZ$408, 169, MATCH($B$3, resultados!$A$1:$ZZ$1, 0))</f>
        <v>#N/A</v>
      </c>
    </row>
    <row r="176" spans="1:3" x14ac:dyDescent="0.3">
      <c r="A176" t="e">
        <f>INDEX(resultados!$A$2:$ZZ$408, 170, MATCH($B$1, resultados!$A$1:$ZZ$1, 0))</f>
        <v>#N/A</v>
      </c>
      <c r="B176" t="e">
        <f>INDEX(resultados!$A$2:$ZZ$408, 170, MATCH($B$2, resultados!$A$1:$ZZ$1, 0))</f>
        <v>#N/A</v>
      </c>
      <c r="C176" t="e">
        <f>INDEX(resultados!$A$2:$ZZ$408, 170, MATCH($B$3, resultados!$A$1:$ZZ$1, 0))</f>
        <v>#N/A</v>
      </c>
    </row>
    <row r="177" spans="1:3" x14ac:dyDescent="0.3">
      <c r="A177" t="e">
        <f>INDEX(resultados!$A$2:$ZZ$408, 171, MATCH($B$1, resultados!$A$1:$ZZ$1, 0))</f>
        <v>#N/A</v>
      </c>
      <c r="B177" t="e">
        <f>INDEX(resultados!$A$2:$ZZ$408, 171, MATCH($B$2, resultados!$A$1:$ZZ$1, 0))</f>
        <v>#N/A</v>
      </c>
      <c r="C177" t="e">
        <f>INDEX(resultados!$A$2:$ZZ$408, 171, MATCH($B$3, resultados!$A$1:$ZZ$1, 0))</f>
        <v>#N/A</v>
      </c>
    </row>
    <row r="178" spans="1:3" x14ac:dyDescent="0.3">
      <c r="A178" t="e">
        <f>INDEX(resultados!$A$2:$ZZ$408, 172, MATCH($B$1, resultados!$A$1:$ZZ$1, 0))</f>
        <v>#N/A</v>
      </c>
      <c r="B178" t="e">
        <f>INDEX(resultados!$A$2:$ZZ$408, 172, MATCH($B$2, resultados!$A$1:$ZZ$1, 0))</f>
        <v>#N/A</v>
      </c>
      <c r="C178" t="e">
        <f>INDEX(resultados!$A$2:$ZZ$408, 172, MATCH($B$3, resultados!$A$1:$ZZ$1, 0))</f>
        <v>#N/A</v>
      </c>
    </row>
    <row r="179" spans="1:3" x14ac:dyDescent="0.3">
      <c r="A179" t="e">
        <f>INDEX(resultados!$A$2:$ZZ$408, 173, MATCH($B$1, resultados!$A$1:$ZZ$1, 0))</f>
        <v>#N/A</v>
      </c>
      <c r="B179" t="e">
        <f>INDEX(resultados!$A$2:$ZZ$408, 173, MATCH($B$2, resultados!$A$1:$ZZ$1, 0))</f>
        <v>#N/A</v>
      </c>
      <c r="C179" t="e">
        <f>INDEX(resultados!$A$2:$ZZ$408, 173, MATCH($B$3, resultados!$A$1:$ZZ$1, 0))</f>
        <v>#N/A</v>
      </c>
    </row>
    <row r="180" spans="1:3" x14ac:dyDescent="0.3">
      <c r="A180" t="e">
        <f>INDEX(resultados!$A$2:$ZZ$408, 174, MATCH($B$1, resultados!$A$1:$ZZ$1, 0))</f>
        <v>#N/A</v>
      </c>
      <c r="B180" t="e">
        <f>INDEX(resultados!$A$2:$ZZ$408, 174, MATCH($B$2, resultados!$A$1:$ZZ$1, 0))</f>
        <v>#N/A</v>
      </c>
      <c r="C180" t="e">
        <f>INDEX(resultados!$A$2:$ZZ$408, 174, MATCH($B$3, resultados!$A$1:$ZZ$1, 0))</f>
        <v>#N/A</v>
      </c>
    </row>
    <row r="181" spans="1:3" x14ac:dyDescent="0.3">
      <c r="A181" t="e">
        <f>INDEX(resultados!$A$2:$ZZ$408, 175, MATCH($B$1, resultados!$A$1:$ZZ$1, 0))</f>
        <v>#N/A</v>
      </c>
      <c r="B181" t="e">
        <f>INDEX(resultados!$A$2:$ZZ$408, 175, MATCH($B$2, resultados!$A$1:$ZZ$1, 0))</f>
        <v>#N/A</v>
      </c>
      <c r="C181" t="e">
        <f>INDEX(resultados!$A$2:$ZZ$408, 175, MATCH($B$3, resultados!$A$1:$ZZ$1, 0))</f>
        <v>#N/A</v>
      </c>
    </row>
    <row r="182" spans="1:3" x14ac:dyDescent="0.3">
      <c r="A182" t="e">
        <f>INDEX(resultados!$A$2:$ZZ$408, 176, MATCH($B$1, resultados!$A$1:$ZZ$1, 0))</f>
        <v>#N/A</v>
      </c>
      <c r="B182" t="e">
        <f>INDEX(resultados!$A$2:$ZZ$408, 176, MATCH($B$2, resultados!$A$1:$ZZ$1, 0))</f>
        <v>#N/A</v>
      </c>
      <c r="C182" t="e">
        <f>INDEX(resultados!$A$2:$ZZ$408, 176, MATCH($B$3, resultados!$A$1:$ZZ$1, 0))</f>
        <v>#N/A</v>
      </c>
    </row>
    <row r="183" spans="1:3" x14ac:dyDescent="0.3">
      <c r="A183" t="e">
        <f>INDEX(resultados!$A$2:$ZZ$408, 177, MATCH($B$1, resultados!$A$1:$ZZ$1, 0))</f>
        <v>#N/A</v>
      </c>
      <c r="B183" t="e">
        <f>INDEX(resultados!$A$2:$ZZ$408, 177, MATCH($B$2, resultados!$A$1:$ZZ$1, 0))</f>
        <v>#N/A</v>
      </c>
      <c r="C183" t="e">
        <f>INDEX(resultados!$A$2:$ZZ$408, 177, MATCH($B$3, resultados!$A$1:$ZZ$1, 0))</f>
        <v>#N/A</v>
      </c>
    </row>
    <row r="184" spans="1:3" x14ac:dyDescent="0.3">
      <c r="A184" t="e">
        <f>INDEX(resultados!$A$2:$ZZ$408, 178, MATCH($B$1, resultados!$A$1:$ZZ$1, 0))</f>
        <v>#N/A</v>
      </c>
      <c r="B184" t="e">
        <f>INDEX(resultados!$A$2:$ZZ$408, 178, MATCH($B$2, resultados!$A$1:$ZZ$1, 0))</f>
        <v>#N/A</v>
      </c>
      <c r="C184" t="e">
        <f>INDEX(resultados!$A$2:$ZZ$408, 178, MATCH($B$3, resultados!$A$1:$ZZ$1, 0))</f>
        <v>#N/A</v>
      </c>
    </row>
    <row r="185" spans="1:3" x14ac:dyDescent="0.3">
      <c r="A185" t="e">
        <f>INDEX(resultados!$A$2:$ZZ$408, 179, MATCH($B$1, resultados!$A$1:$ZZ$1, 0))</f>
        <v>#N/A</v>
      </c>
      <c r="B185" t="e">
        <f>INDEX(resultados!$A$2:$ZZ$408, 179, MATCH($B$2, resultados!$A$1:$ZZ$1, 0))</f>
        <v>#N/A</v>
      </c>
      <c r="C185" t="e">
        <f>INDEX(resultados!$A$2:$ZZ$408, 179, MATCH($B$3, resultados!$A$1:$ZZ$1, 0))</f>
        <v>#N/A</v>
      </c>
    </row>
    <row r="186" spans="1:3" x14ac:dyDescent="0.3">
      <c r="A186" t="e">
        <f>INDEX(resultados!$A$2:$ZZ$408, 180, MATCH($B$1, resultados!$A$1:$ZZ$1, 0))</f>
        <v>#N/A</v>
      </c>
      <c r="B186" t="e">
        <f>INDEX(resultados!$A$2:$ZZ$408, 180, MATCH($B$2, resultados!$A$1:$ZZ$1, 0))</f>
        <v>#N/A</v>
      </c>
      <c r="C186" t="e">
        <f>INDEX(resultados!$A$2:$ZZ$408, 180, MATCH($B$3, resultados!$A$1:$ZZ$1, 0))</f>
        <v>#N/A</v>
      </c>
    </row>
    <row r="187" spans="1:3" x14ac:dyDescent="0.3">
      <c r="A187" t="e">
        <f>INDEX(resultados!$A$2:$ZZ$408, 181, MATCH($B$1, resultados!$A$1:$ZZ$1, 0))</f>
        <v>#N/A</v>
      </c>
      <c r="B187" t="e">
        <f>INDEX(resultados!$A$2:$ZZ$408, 181, MATCH($B$2, resultados!$A$1:$ZZ$1, 0))</f>
        <v>#N/A</v>
      </c>
      <c r="C187" t="e">
        <f>INDEX(resultados!$A$2:$ZZ$408, 181, MATCH($B$3, resultados!$A$1:$ZZ$1, 0))</f>
        <v>#N/A</v>
      </c>
    </row>
    <row r="188" spans="1:3" x14ac:dyDescent="0.3">
      <c r="A188" t="e">
        <f>INDEX(resultados!$A$2:$ZZ$408, 182, MATCH($B$1, resultados!$A$1:$ZZ$1, 0))</f>
        <v>#N/A</v>
      </c>
      <c r="B188" t="e">
        <f>INDEX(resultados!$A$2:$ZZ$408, 182, MATCH($B$2, resultados!$A$1:$ZZ$1, 0))</f>
        <v>#N/A</v>
      </c>
      <c r="C188" t="e">
        <f>INDEX(resultados!$A$2:$ZZ$408, 182, MATCH($B$3, resultados!$A$1:$ZZ$1, 0))</f>
        <v>#N/A</v>
      </c>
    </row>
    <row r="189" spans="1:3" x14ac:dyDescent="0.3">
      <c r="A189" t="e">
        <f>INDEX(resultados!$A$2:$ZZ$408, 183, MATCH($B$1, resultados!$A$1:$ZZ$1, 0))</f>
        <v>#N/A</v>
      </c>
      <c r="B189" t="e">
        <f>INDEX(resultados!$A$2:$ZZ$408, 183, MATCH($B$2, resultados!$A$1:$ZZ$1, 0))</f>
        <v>#N/A</v>
      </c>
      <c r="C189" t="e">
        <f>INDEX(resultados!$A$2:$ZZ$408, 183, MATCH($B$3, resultados!$A$1:$ZZ$1, 0))</f>
        <v>#N/A</v>
      </c>
    </row>
    <row r="190" spans="1:3" x14ac:dyDescent="0.3">
      <c r="A190" t="e">
        <f>INDEX(resultados!$A$2:$ZZ$408, 184, MATCH($B$1, resultados!$A$1:$ZZ$1, 0))</f>
        <v>#N/A</v>
      </c>
      <c r="B190" t="e">
        <f>INDEX(resultados!$A$2:$ZZ$408, 184, MATCH($B$2, resultados!$A$1:$ZZ$1, 0))</f>
        <v>#N/A</v>
      </c>
      <c r="C190" t="e">
        <f>INDEX(resultados!$A$2:$ZZ$408, 184, MATCH($B$3, resultados!$A$1:$ZZ$1, 0))</f>
        <v>#N/A</v>
      </c>
    </row>
    <row r="191" spans="1:3" x14ac:dyDescent="0.3">
      <c r="A191" t="e">
        <f>INDEX(resultados!$A$2:$ZZ$408, 185, MATCH($B$1, resultados!$A$1:$ZZ$1, 0))</f>
        <v>#N/A</v>
      </c>
      <c r="B191" t="e">
        <f>INDEX(resultados!$A$2:$ZZ$408, 185, MATCH($B$2, resultados!$A$1:$ZZ$1, 0))</f>
        <v>#N/A</v>
      </c>
      <c r="C191" t="e">
        <f>INDEX(resultados!$A$2:$ZZ$408, 185, MATCH($B$3, resultados!$A$1:$ZZ$1, 0))</f>
        <v>#N/A</v>
      </c>
    </row>
    <row r="192" spans="1:3" x14ac:dyDescent="0.3">
      <c r="A192" t="e">
        <f>INDEX(resultados!$A$2:$ZZ$408, 186, MATCH($B$1, resultados!$A$1:$ZZ$1, 0))</f>
        <v>#N/A</v>
      </c>
      <c r="B192" t="e">
        <f>INDEX(resultados!$A$2:$ZZ$408, 186, MATCH($B$2, resultados!$A$1:$ZZ$1, 0))</f>
        <v>#N/A</v>
      </c>
      <c r="C192" t="e">
        <f>INDEX(resultados!$A$2:$ZZ$408, 186, MATCH($B$3, resultados!$A$1:$ZZ$1, 0))</f>
        <v>#N/A</v>
      </c>
    </row>
    <row r="193" spans="1:3" x14ac:dyDescent="0.3">
      <c r="A193" t="e">
        <f>INDEX(resultados!$A$2:$ZZ$408, 187, MATCH($B$1, resultados!$A$1:$ZZ$1, 0))</f>
        <v>#N/A</v>
      </c>
      <c r="B193" t="e">
        <f>INDEX(resultados!$A$2:$ZZ$408, 187, MATCH($B$2, resultados!$A$1:$ZZ$1, 0))</f>
        <v>#N/A</v>
      </c>
      <c r="C193" t="e">
        <f>INDEX(resultados!$A$2:$ZZ$408, 187, MATCH($B$3, resultados!$A$1:$ZZ$1, 0))</f>
        <v>#N/A</v>
      </c>
    </row>
    <row r="194" spans="1:3" x14ac:dyDescent="0.3">
      <c r="A194" t="e">
        <f>INDEX(resultados!$A$2:$ZZ$408, 188, MATCH($B$1, resultados!$A$1:$ZZ$1, 0))</f>
        <v>#N/A</v>
      </c>
      <c r="B194" t="e">
        <f>INDEX(resultados!$A$2:$ZZ$408, 188, MATCH($B$2, resultados!$A$1:$ZZ$1, 0))</f>
        <v>#N/A</v>
      </c>
      <c r="C194" t="e">
        <f>INDEX(resultados!$A$2:$ZZ$408, 188, MATCH($B$3, resultados!$A$1:$ZZ$1, 0))</f>
        <v>#N/A</v>
      </c>
    </row>
    <row r="195" spans="1:3" x14ac:dyDescent="0.3">
      <c r="A195" t="e">
        <f>INDEX(resultados!$A$2:$ZZ$408, 189, MATCH($B$1, resultados!$A$1:$ZZ$1, 0))</f>
        <v>#N/A</v>
      </c>
      <c r="B195" t="e">
        <f>INDEX(resultados!$A$2:$ZZ$408, 189, MATCH($B$2, resultados!$A$1:$ZZ$1, 0))</f>
        <v>#N/A</v>
      </c>
      <c r="C195" t="e">
        <f>INDEX(resultados!$A$2:$ZZ$408, 189, MATCH($B$3, resultados!$A$1:$ZZ$1, 0))</f>
        <v>#N/A</v>
      </c>
    </row>
    <row r="196" spans="1:3" x14ac:dyDescent="0.3">
      <c r="A196" t="e">
        <f>INDEX(resultados!$A$2:$ZZ$408, 190, MATCH($B$1, resultados!$A$1:$ZZ$1, 0))</f>
        <v>#N/A</v>
      </c>
      <c r="B196" t="e">
        <f>INDEX(resultados!$A$2:$ZZ$408, 190, MATCH($B$2, resultados!$A$1:$ZZ$1, 0))</f>
        <v>#N/A</v>
      </c>
      <c r="C196" t="e">
        <f>INDEX(resultados!$A$2:$ZZ$408, 190, MATCH($B$3, resultados!$A$1:$ZZ$1, 0))</f>
        <v>#N/A</v>
      </c>
    </row>
    <row r="197" spans="1:3" x14ac:dyDescent="0.3">
      <c r="A197" t="e">
        <f>INDEX(resultados!$A$2:$ZZ$408, 191, MATCH($B$1, resultados!$A$1:$ZZ$1, 0))</f>
        <v>#N/A</v>
      </c>
      <c r="B197" t="e">
        <f>INDEX(resultados!$A$2:$ZZ$408, 191, MATCH($B$2, resultados!$A$1:$ZZ$1, 0))</f>
        <v>#N/A</v>
      </c>
      <c r="C197" t="e">
        <f>INDEX(resultados!$A$2:$ZZ$408, 191, MATCH($B$3, resultados!$A$1:$ZZ$1, 0))</f>
        <v>#N/A</v>
      </c>
    </row>
    <row r="198" spans="1:3" x14ac:dyDescent="0.3">
      <c r="A198" t="e">
        <f>INDEX(resultados!$A$2:$ZZ$408, 192, MATCH($B$1, resultados!$A$1:$ZZ$1, 0))</f>
        <v>#N/A</v>
      </c>
      <c r="B198" t="e">
        <f>INDEX(resultados!$A$2:$ZZ$408, 192, MATCH($B$2, resultados!$A$1:$ZZ$1, 0))</f>
        <v>#N/A</v>
      </c>
      <c r="C198" t="e">
        <f>INDEX(resultados!$A$2:$ZZ$408, 192, MATCH($B$3, resultados!$A$1:$ZZ$1, 0))</f>
        <v>#N/A</v>
      </c>
    </row>
    <row r="199" spans="1:3" x14ac:dyDescent="0.3">
      <c r="A199" t="e">
        <f>INDEX(resultados!$A$2:$ZZ$408, 193, MATCH($B$1, resultados!$A$1:$ZZ$1, 0))</f>
        <v>#N/A</v>
      </c>
      <c r="B199" t="e">
        <f>INDEX(resultados!$A$2:$ZZ$408, 193, MATCH($B$2, resultados!$A$1:$ZZ$1, 0))</f>
        <v>#N/A</v>
      </c>
      <c r="C199" t="e">
        <f>INDEX(resultados!$A$2:$ZZ$408, 193, MATCH($B$3, resultados!$A$1:$ZZ$1, 0))</f>
        <v>#N/A</v>
      </c>
    </row>
    <row r="200" spans="1:3" x14ac:dyDescent="0.3">
      <c r="A200" t="e">
        <f>INDEX(resultados!$A$2:$ZZ$408, 194, MATCH($B$1, resultados!$A$1:$ZZ$1, 0))</f>
        <v>#N/A</v>
      </c>
      <c r="B200" t="e">
        <f>INDEX(resultados!$A$2:$ZZ$408, 194, MATCH($B$2, resultados!$A$1:$ZZ$1, 0))</f>
        <v>#N/A</v>
      </c>
      <c r="C200" t="e">
        <f>INDEX(resultados!$A$2:$ZZ$408, 194, MATCH($B$3, resultados!$A$1:$ZZ$1, 0))</f>
        <v>#N/A</v>
      </c>
    </row>
    <row r="201" spans="1:3" x14ac:dyDescent="0.3">
      <c r="A201" t="e">
        <f>INDEX(resultados!$A$2:$ZZ$408, 195, MATCH($B$1, resultados!$A$1:$ZZ$1, 0))</f>
        <v>#N/A</v>
      </c>
      <c r="B201" t="e">
        <f>INDEX(resultados!$A$2:$ZZ$408, 195, MATCH($B$2, resultados!$A$1:$ZZ$1, 0))</f>
        <v>#N/A</v>
      </c>
      <c r="C201" t="e">
        <f>INDEX(resultados!$A$2:$ZZ$408, 195, MATCH($B$3, resultados!$A$1:$ZZ$1, 0))</f>
        <v>#N/A</v>
      </c>
    </row>
    <row r="202" spans="1:3" x14ac:dyDescent="0.3">
      <c r="A202" t="e">
        <f>INDEX(resultados!$A$2:$ZZ$408, 196, MATCH($B$1, resultados!$A$1:$ZZ$1, 0))</f>
        <v>#N/A</v>
      </c>
      <c r="B202" t="e">
        <f>INDEX(resultados!$A$2:$ZZ$408, 196, MATCH($B$2, resultados!$A$1:$ZZ$1, 0))</f>
        <v>#N/A</v>
      </c>
      <c r="C202" t="e">
        <f>INDEX(resultados!$A$2:$ZZ$408, 196, MATCH($B$3, resultados!$A$1:$ZZ$1, 0))</f>
        <v>#N/A</v>
      </c>
    </row>
    <row r="203" spans="1:3" x14ac:dyDescent="0.3">
      <c r="A203" t="e">
        <f>INDEX(resultados!$A$2:$ZZ$408, 197, MATCH($B$1, resultados!$A$1:$ZZ$1, 0))</f>
        <v>#N/A</v>
      </c>
      <c r="B203" t="e">
        <f>INDEX(resultados!$A$2:$ZZ$408, 197, MATCH($B$2, resultados!$A$1:$ZZ$1, 0))</f>
        <v>#N/A</v>
      </c>
      <c r="C203" t="e">
        <f>INDEX(resultados!$A$2:$ZZ$408, 197, MATCH($B$3, resultados!$A$1:$ZZ$1, 0))</f>
        <v>#N/A</v>
      </c>
    </row>
    <row r="204" spans="1:3" x14ac:dyDescent="0.3">
      <c r="A204" t="e">
        <f>INDEX(resultados!$A$2:$ZZ$408, 198, MATCH($B$1, resultados!$A$1:$ZZ$1, 0))</f>
        <v>#N/A</v>
      </c>
      <c r="B204" t="e">
        <f>INDEX(resultados!$A$2:$ZZ$408, 198, MATCH($B$2, resultados!$A$1:$ZZ$1, 0))</f>
        <v>#N/A</v>
      </c>
      <c r="C204" t="e">
        <f>INDEX(resultados!$A$2:$ZZ$408, 198, MATCH($B$3, resultados!$A$1:$ZZ$1, 0))</f>
        <v>#N/A</v>
      </c>
    </row>
    <row r="205" spans="1:3" x14ac:dyDescent="0.3">
      <c r="A205" t="e">
        <f>INDEX(resultados!$A$2:$ZZ$408, 199, MATCH($B$1, resultados!$A$1:$ZZ$1, 0))</f>
        <v>#N/A</v>
      </c>
      <c r="B205" t="e">
        <f>INDEX(resultados!$A$2:$ZZ$408, 199, MATCH($B$2, resultados!$A$1:$ZZ$1, 0))</f>
        <v>#N/A</v>
      </c>
      <c r="C205" t="e">
        <f>INDEX(resultados!$A$2:$ZZ$408, 199, MATCH($B$3, resultados!$A$1:$ZZ$1, 0))</f>
        <v>#N/A</v>
      </c>
    </row>
    <row r="206" spans="1:3" x14ac:dyDescent="0.3">
      <c r="A206" t="e">
        <f>INDEX(resultados!$A$2:$ZZ$408, 200, MATCH($B$1, resultados!$A$1:$ZZ$1, 0))</f>
        <v>#N/A</v>
      </c>
      <c r="B206" t="e">
        <f>INDEX(resultados!$A$2:$ZZ$408, 200, MATCH($B$2, resultados!$A$1:$ZZ$1, 0))</f>
        <v>#N/A</v>
      </c>
      <c r="C206" t="e">
        <f>INDEX(resultados!$A$2:$ZZ$408, 200, MATCH($B$3, resultados!$A$1:$ZZ$1, 0))</f>
        <v>#N/A</v>
      </c>
    </row>
    <row r="207" spans="1:3" x14ac:dyDescent="0.3">
      <c r="A207" t="e">
        <f>INDEX(resultados!$A$2:$ZZ$408, 201, MATCH($B$1, resultados!$A$1:$ZZ$1, 0))</f>
        <v>#N/A</v>
      </c>
      <c r="B207" t="e">
        <f>INDEX(resultados!$A$2:$ZZ$408, 201, MATCH($B$2, resultados!$A$1:$ZZ$1, 0))</f>
        <v>#N/A</v>
      </c>
      <c r="C207" t="e">
        <f>INDEX(resultados!$A$2:$ZZ$408, 201, MATCH($B$3, resultados!$A$1:$ZZ$1, 0))</f>
        <v>#N/A</v>
      </c>
    </row>
    <row r="208" spans="1:3" x14ac:dyDescent="0.3">
      <c r="A208" t="e">
        <f>INDEX(resultados!$A$2:$ZZ$408, 202, MATCH($B$1, resultados!$A$1:$ZZ$1, 0))</f>
        <v>#N/A</v>
      </c>
      <c r="B208" t="e">
        <f>INDEX(resultados!$A$2:$ZZ$408, 202, MATCH($B$2, resultados!$A$1:$ZZ$1, 0))</f>
        <v>#N/A</v>
      </c>
      <c r="C208" t="e">
        <f>INDEX(resultados!$A$2:$ZZ$408, 202, MATCH($B$3, resultados!$A$1:$ZZ$1, 0))</f>
        <v>#N/A</v>
      </c>
    </row>
    <row r="209" spans="1:3" x14ac:dyDescent="0.3">
      <c r="A209" t="e">
        <f>INDEX(resultados!$A$2:$ZZ$408, 203, MATCH($B$1, resultados!$A$1:$ZZ$1, 0))</f>
        <v>#N/A</v>
      </c>
      <c r="B209" t="e">
        <f>INDEX(resultados!$A$2:$ZZ$408, 203, MATCH($B$2, resultados!$A$1:$ZZ$1, 0))</f>
        <v>#N/A</v>
      </c>
      <c r="C209" t="e">
        <f>INDEX(resultados!$A$2:$ZZ$408, 203, MATCH($B$3, resultados!$A$1:$ZZ$1, 0))</f>
        <v>#N/A</v>
      </c>
    </row>
    <row r="210" spans="1:3" x14ac:dyDescent="0.3">
      <c r="A210" t="e">
        <f>INDEX(resultados!$A$2:$ZZ$408, 204, MATCH($B$1, resultados!$A$1:$ZZ$1, 0))</f>
        <v>#N/A</v>
      </c>
      <c r="B210" t="e">
        <f>INDEX(resultados!$A$2:$ZZ$408, 204, MATCH($B$2, resultados!$A$1:$ZZ$1, 0))</f>
        <v>#N/A</v>
      </c>
      <c r="C210" t="e">
        <f>INDEX(resultados!$A$2:$ZZ$408, 204, MATCH($B$3, resultados!$A$1:$ZZ$1, 0))</f>
        <v>#N/A</v>
      </c>
    </row>
    <row r="211" spans="1:3" x14ac:dyDescent="0.3">
      <c r="A211" t="e">
        <f>INDEX(resultados!$A$2:$ZZ$408, 205, MATCH($B$1, resultados!$A$1:$ZZ$1, 0))</f>
        <v>#N/A</v>
      </c>
      <c r="B211" t="e">
        <f>INDEX(resultados!$A$2:$ZZ$408, 205, MATCH($B$2, resultados!$A$1:$ZZ$1, 0))</f>
        <v>#N/A</v>
      </c>
      <c r="C211" t="e">
        <f>INDEX(resultados!$A$2:$ZZ$408, 205, MATCH($B$3, resultados!$A$1:$ZZ$1, 0))</f>
        <v>#N/A</v>
      </c>
    </row>
    <row r="212" spans="1:3" x14ac:dyDescent="0.3">
      <c r="A212" t="e">
        <f>INDEX(resultados!$A$2:$ZZ$408, 206, MATCH($B$1, resultados!$A$1:$ZZ$1, 0))</f>
        <v>#N/A</v>
      </c>
      <c r="B212" t="e">
        <f>INDEX(resultados!$A$2:$ZZ$408, 206, MATCH($B$2, resultados!$A$1:$ZZ$1, 0))</f>
        <v>#N/A</v>
      </c>
      <c r="C212" t="e">
        <f>INDEX(resultados!$A$2:$ZZ$408, 206, MATCH($B$3, resultados!$A$1:$ZZ$1, 0))</f>
        <v>#N/A</v>
      </c>
    </row>
    <row r="213" spans="1:3" x14ac:dyDescent="0.3">
      <c r="A213" t="e">
        <f>INDEX(resultados!$A$2:$ZZ$408, 207, MATCH($B$1, resultados!$A$1:$ZZ$1, 0))</f>
        <v>#N/A</v>
      </c>
      <c r="B213" t="e">
        <f>INDEX(resultados!$A$2:$ZZ$408, 207, MATCH($B$2, resultados!$A$1:$ZZ$1, 0))</f>
        <v>#N/A</v>
      </c>
      <c r="C213" t="e">
        <f>INDEX(resultados!$A$2:$ZZ$408, 207, MATCH($B$3, resultados!$A$1:$ZZ$1, 0))</f>
        <v>#N/A</v>
      </c>
    </row>
    <row r="214" spans="1:3" x14ac:dyDescent="0.3">
      <c r="A214" t="e">
        <f>INDEX(resultados!$A$2:$ZZ$408, 208, MATCH($B$1, resultados!$A$1:$ZZ$1, 0))</f>
        <v>#N/A</v>
      </c>
      <c r="B214" t="e">
        <f>INDEX(resultados!$A$2:$ZZ$408, 208, MATCH($B$2, resultados!$A$1:$ZZ$1, 0))</f>
        <v>#N/A</v>
      </c>
      <c r="C214" t="e">
        <f>INDEX(resultados!$A$2:$ZZ$408, 208, MATCH($B$3, resultados!$A$1:$ZZ$1, 0))</f>
        <v>#N/A</v>
      </c>
    </row>
    <row r="215" spans="1:3" x14ac:dyDescent="0.3">
      <c r="A215" t="e">
        <f>INDEX(resultados!$A$2:$ZZ$408, 209, MATCH($B$1, resultados!$A$1:$ZZ$1, 0))</f>
        <v>#N/A</v>
      </c>
      <c r="B215" t="e">
        <f>INDEX(resultados!$A$2:$ZZ$408, 209, MATCH($B$2, resultados!$A$1:$ZZ$1, 0))</f>
        <v>#N/A</v>
      </c>
      <c r="C215" t="e">
        <f>INDEX(resultados!$A$2:$ZZ$408, 209, MATCH($B$3, resultados!$A$1:$ZZ$1, 0))</f>
        <v>#N/A</v>
      </c>
    </row>
    <row r="216" spans="1:3" x14ac:dyDescent="0.3">
      <c r="A216" t="e">
        <f>INDEX(resultados!$A$2:$ZZ$408, 210, MATCH($B$1, resultados!$A$1:$ZZ$1, 0))</f>
        <v>#N/A</v>
      </c>
      <c r="B216" t="e">
        <f>INDEX(resultados!$A$2:$ZZ$408, 210, MATCH($B$2, resultados!$A$1:$ZZ$1, 0))</f>
        <v>#N/A</v>
      </c>
      <c r="C216" t="e">
        <f>INDEX(resultados!$A$2:$ZZ$408, 210, MATCH($B$3, resultados!$A$1:$ZZ$1, 0))</f>
        <v>#N/A</v>
      </c>
    </row>
    <row r="217" spans="1:3" x14ac:dyDescent="0.3">
      <c r="A217" t="e">
        <f>INDEX(resultados!$A$2:$ZZ$408, 211, MATCH($B$1, resultados!$A$1:$ZZ$1, 0))</f>
        <v>#N/A</v>
      </c>
      <c r="B217" t="e">
        <f>INDEX(resultados!$A$2:$ZZ$408, 211, MATCH($B$2, resultados!$A$1:$ZZ$1, 0))</f>
        <v>#N/A</v>
      </c>
      <c r="C217" t="e">
        <f>INDEX(resultados!$A$2:$ZZ$408, 211, MATCH($B$3, resultados!$A$1:$ZZ$1, 0))</f>
        <v>#N/A</v>
      </c>
    </row>
    <row r="218" spans="1:3" x14ac:dyDescent="0.3">
      <c r="A218" t="e">
        <f>INDEX(resultados!$A$2:$ZZ$408, 212, MATCH($B$1, resultados!$A$1:$ZZ$1, 0))</f>
        <v>#N/A</v>
      </c>
      <c r="B218" t="e">
        <f>INDEX(resultados!$A$2:$ZZ$408, 212, MATCH($B$2, resultados!$A$1:$ZZ$1, 0))</f>
        <v>#N/A</v>
      </c>
      <c r="C218" t="e">
        <f>INDEX(resultados!$A$2:$ZZ$408, 212, MATCH($B$3, resultados!$A$1:$ZZ$1, 0))</f>
        <v>#N/A</v>
      </c>
    </row>
    <row r="219" spans="1:3" x14ac:dyDescent="0.3">
      <c r="A219" t="e">
        <f>INDEX(resultados!$A$2:$ZZ$408, 213, MATCH($B$1, resultados!$A$1:$ZZ$1, 0))</f>
        <v>#N/A</v>
      </c>
      <c r="B219" t="e">
        <f>INDEX(resultados!$A$2:$ZZ$408, 213, MATCH($B$2, resultados!$A$1:$ZZ$1, 0))</f>
        <v>#N/A</v>
      </c>
      <c r="C219" t="e">
        <f>INDEX(resultados!$A$2:$ZZ$408, 213, MATCH($B$3, resultados!$A$1:$ZZ$1, 0))</f>
        <v>#N/A</v>
      </c>
    </row>
    <row r="220" spans="1:3" x14ac:dyDescent="0.3">
      <c r="A220" t="e">
        <f>INDEX(resultados!$A$2:$ZZ$408, 214, MATCH($B$1, resultados!$A$1:$ZZ$1, 0))</f>
        <v>#N/A</v>
      </c>
      <c r="B220" t="e">
        <f>INDEX(resultados!$A$2:$ZZ$408, 214, MATCH($B$2, resultados!$A$1:$ZZ$1, 0))</f>
        <v>#N/A</v>
      </c>
      <c r="C220" t="e">
        <f>INDEX(resultados!$A$2:$ZZ$408, 214, MATCH($B$3, resultados!$A$1:$ZZ$1, 0))</f>
        <v>#N/A</v>
      </c>
    </row>
    <row r="221" spans="1:3" x14ac:dyDescent="0.3">
      <c r="A221" t="e">
        <f>INDEX(resultados!$A$2:$ZZ$408, 215, MATCH($B$1, resultados!$A$1:$ZZ$1, 0))</f>
        <v>#N/A</v>
      </c>
      <c r="B221" t="e">
        <f>INDEX(resultados!$A$2:$ZZ$408, 215, MATCH($B$2, resultados!$A$1:$ZZ$1, 0))</f>
        <v>#N/A</v>
      </c>
      <c r="C221" t="e">
        <f>INDEX(resultados!$A$2:$ZZ$408, 215, MATCH($B$3, resultados!$A$1:$ZZ$1, 0))</f>
        <v>#N/A</v>
      </c>
    </row>
    <row r="222" spans="1:3" x14ac:dyDescent="0.3">
      <c r="A222" t="e">
        <f>INDEX(resultados!$A$2:$ZZ$408, 216, MATCH($B$1, resultados!$A$1:$ZZ$1, 0))</f>
        <v>#N/A</v>
      </c>
      <c r="B222" t="e">
        <f>INDEX(resultados!$A$2:$ZZ$408, 216, MATCH($B$2, resultados!$A$1:$ZZ$1, 0))</f>
        <v>#N/A</v>
      </c>
      <c r="C222" t="e">
        <f>INDEX(resultados!$A$2:$ZZ$408, 216, MATCH($B$3, resultados!$A$1:$ZZ$1, 0))</f>
        <v>#N/A</v>
      </c>
    </row>
    <row r="223" spans="1:3" x14ac:dyDescent="0.3">
      <c r="A223" t="e">
        <f>INDEX(resultados!$A$2:$ZZ$408, 217, MATCH($B$1, resultados!$A$1:$ZZ$1, 0))</f>
        <v>#N/A</v>
      </c>
      <c r="B223" t="e">
        <f>INDEX(resultados!$A$2:$ZZ$408, 217, MATCH($B$2, resultados!$A$1:$ZZ$1, 0))</f>
        <v>#N/A</v>
      </c>
      <c r="C223" t="e">
        <f>INDEX(resultados!$A$2:$ZZ$408, 217, MATCH($B$3, resultados!$A$1:$ZZ$1, 0))</f>
        <v>#N/A</v>
      </c>
    </row>
    <row r="224" spans="1:3" x14ac:dyDescent="0.3">
      <c r="A224" t="e">
        <f>INDEX(resultados!$A$2:$ZZ$408, 218, MATCH($B$1, resultados!$A$1:$ZZ$1, 0))</f>
        <v>#N/A</v>
      </c>
      <c r="B224" t="e">
        <f>INDEX(resultados!$A$2:$ZZ$408, 218, MATCH($B$2, resultados!$A$1:$ZZ$1, 0))</f>
        <v>#N/A</v>
      </c>
      <c r="C224" t="e">
        <f>INDEX(resultados!$A$2:$ZZ$408, 218, MATCH($B$3, resultados!$A$1:$ZZ$1, 0))</f>
        <v>#N/A</v>
      </c>
    </row>
    <row r="225" spans="1:3" x14ac:dyDescent="0.3">
      <c r="A225" t="e">
        <f>INDEX(resultados!$A$2:$ZZ$408, 219, MATCH($B$1, resultados!$A$1:$ZZ$1, 0))</f>
        <v>#N/A</v>
      </c>
      <c r="B225" t="e">
        <f>INDEX(resultados!$A$2:$ZZ$408, 219, MATCH($B$2, resultados!$A$1:$ZZ$1, 0))</f>
        <v>#N/A</v>
      </c>
      <c r="C225" t="e">
        <f>INDEX(resultados!$A$2:$ZZ$408, 219, MATCH($B$3, resultados!$A$1:$ZZ$1, 0))</f>
        <v>#N/A</v>
      </c>
    </row>
    <row r="226" spans="1:3" x14ac:dyDescent="0.3">
      <c r="A226" t="e">
        <f>INDEX(resultados!$A$2:$ZZ$408, 220, MATCH($B$1, resultados!$A$1:$ZZ$1, 0))</f>
        <v>#N/A</v>
      </c>
      <c r="B226" t="e">
        <f>INDEX(resultados!$A$2:$ZZ$408, 220, MATCH($B$2, resultados!$A$1:$ZZ$1, 0))</f>
        <v>#N/A</v>
      </c>
      <c r="C226" t="e">
        <f>INDEX(resultados!$A$2:$ZZ$408, 220, MATCH($B$3, resultados!$A$1:$ZZ$1, 0))</f>
        <v>#N/A</v>
      </c>
    </row>
    <row r="227" spans="1:3" x14ac:dyDescent="0.3">
      <c r="A227" t="e">
        <f>INDEX(resultados!$A$2:$ZZ$408, 221, MATCH($B$1, resultados!$A$1:$ZZ$1, 0))</f>
        <v>#N/A</v>
      </c>
      <c r="B227" t="e">
        <f>INDEX(resultados!$A$2:$ZZ$408, 221, MATCH($B$2, resultados!$A$1:$ZZ$1, 0))</f>
        <v>#N/A</v>
      </c>
      <c r="C227" t="e">
        <f>INDEX(resultados!$A$2:$ZZ$408, 221, MATCH($B$3, resultados!$A$1:$ZZ$1, 0))</f>
        <v>#N/A</v>
      </c>
    </row>
    <row r="228" spans="1:3" x14ac:dyDescent="0.3">
      <c r="A228" t="e">
        <f>INDEX(resultados!$A$2:$ZZ$408, 222, MATCH($B$1, resultados!$A$1:$ZZ$1, 0))</f>
        <v>#N/A</v>
      </c>
      <c r="B228" t="e">
        <f>INDEX(resultados!$A$2:$ZZ$408, 222, MATCH($B$2, resultados!$A$1:$ZZ$1, 0))</f>
        <v>#N/A</v>
      </c>
      <c r="C228" t="e">
        <f>INDEX(resultados!$A$2:$ZZ$408, 222, MATCH($B$3, resultados!$A$1:$ZZ$1, 0))</f>
        <v>#N/A</v>
      </c>
    </row>
    <row r="229" spans="1:3" x14ac:dyDescent="0.3">
      <c r="A229" t="e">
        <f>INDEX(resultados!$A$2:$ZZ$408, 223, MATCH($B$1, resultados!$A$1:$ZZ$1, 0))</f>
        <v>#N/A</v>
      </c>
      <c r="B229" t="e">
        <f>INDEX(resultados!$A$2:$ZZ$408, 223, MATCH($B$2, resultados!$A$1:$ZZ$1, 0))</f>
        <v>#N/A</v>
      </c>
      <c r="C229" t="e">
        <f>INDEX(resultados!$A$2:$ZZ$408, 223, MATCH($B$3, resultados!$A$1:$ZZ$1, 0))</f>
        <v>#N/A</v>
      </c>
    </row>
    <row r="230" spans="1:3" x14ac:dyDescent="0.3">
      <c r="A230" t="e">
        <f>INDEX(resultados!$A$2:$ZZ$408, 224, MATCH($B$1, resultados!$A$1:$ZZ$1, 0))</f>
        <v>#N/A</v>
      </c>
      <c r="B230" t="e">
        <f>INDEX(resultados!$A$2:$ZZ$408, 224, MATCH($B$2, resultados!$A$1:$ZZ$1, 0))</f>
        <v>#N/A</v>
      </c>
      <c r="C230" t="e">
        <f>INDEX(resultados!$A$2:$ZZ$408, 224, MATCH($B$3, resultados!$A$1:$ZZ$1, 0))</f>
        <v>#N/A</v>
      </c>
    </row>
    <row r="231" spans="1:3" x14ac:dyDescent="0.3">
      <c r="A231" t="e">
        <f>INDEX(resultados!$A$2:$ZZ$408, 225, MATCH($B$1, resultados!$A$1:$ZZ$1, 0))</f>
        <v>#N/A</v>
      </c>
      <c r="B231" t="e">
        <f>INDEX(resultados!$A$2:$ZZ$408, 225, MATCH($B$2, resultados!$A$1:$ZZ$1, 0))</f>
        <v>#N/A</v>
      </c>
      <c r="C231" t="e">
        <f>INDEX(resultados!$A$2:$ZZ$408, 225, MATCH($B$3, resultados!$A$1:$ZZ$1, 0))</f>
        <v>#N/A</v>
      </c>
    </row>
    <row r="232" spans="1:3" x14ac:dyDescent="0.3">
      <c r="A232" t="e">
        <f>INDEX(resultados!$A$2:$ZZ$408, 226, MATCH($B$1, resultados!$A$1:$ZZ$1, 0))</f>
        <v>#N/A</v>
      </c>
      <c r="B232" t="e">
        <f>INDEX(resultados!$A$2:$ZZ$408, 226, MATCH($B$2, resultados!$A$1:$ZZ$1, 0))</f>
        <v>#N/A</v>
      </c>
      <c r="C232" t="e">
        <f>INDEX(resultados!$A$2:$ZZ$408, 226, MATCH($B$3, resultados!$A$1:$ZZ$1, 0))</f>
        <v>#N/A</v>
      </c>
    </row>
    <row r="233" spans="1:3" x14ac:dyDescent="0.3">
      <c r="A233" t="e">
        <f>INDEX(resultados!$A$2:$ZZ$408, 227, MATCH($B$1, resultados!$A$1:$ZZ$1, 0))</f>
        <v>#N/A</v>
      </c>
      <c r="B233" t="e">
        <f>INDEX(resultados!$A$2:$ZZ$408, 227, MATCH($B$2, resultados!$A$1:$ZZ$1, 0))</f>
        <v>#N/A</v>
      </c>
      <c r="C233" t="e">
        <f>INDEX(resultados!$A$2:$ZZ$408, 227, MATCH($B$3, resultados!$A$1:$ZZ$1, 0))</f>
        <v>#N/A</v>
      </c>
    </row>
    <row r="234" spans="1:3" x14ac:dyDescent="0.3">
      <c r="A234" t="e">
        <f>INDEX(resultados!$A$2:$ZZ$408, 228, MATCH($B$1, resultados!$A$1:$ZZ$1, 0))</f>
        <v>#N/A</v>
      </c>
      <c r="B234" t="e">
        <f>INDEX(resultados!$A$2:$ZZ$408, 228, MATCH($B$2, resultados!$A$1:$ZZ$1, 0))</f>
        <v>#N/A</v>
      </c>
      <c r="C234" t="e">
        <f>INDEX(resultados!$A$2:$ZZ$408, 228, MATCH($B$3, resultados!$A$1:$ZZ$1, 0))</f>
        <v>#N/A</v>
      </c>
    </row>
    <row r="235" spans="1:3" x14ac:dyDescent="0.3">
      <c r="A235" t="e">
        <f>INDEX(resultados!$A$2:$ZZ$408, 229, MATCH($B$1, resultados!$A$1:$ZZ$1, 0))</f>
        <v>#N/A</v>
      </c>
      <c r="B235" t="e">
        <f>INDEX(resultados!$A$2:$ZZ$408, 229, MATCH($B$2, resultados!$A$1:$ZZ$1, 0))</f>
        <v>#N/A</v>
      </c>
      <c r="C235" t="e">
        <f>INDEX(resultados!$A$2:$ZZ$408, 229, MATCH($B$3, resultados!$A$1:$ZZ$1, 0))</f>
        <v>#N/A</v>
      </c>
    </row>
    <row r="236" spans="1:3" x14ac:dyDescent="0.3">
      <c r="A236" t="e">
        <f>INDEX(resultados!$A$2:$ZZ$408, 230, MATCH($B$1, resultados!$A$1:$ZZ$1, 0))</f>
        <v>#N/A</v>
      </c>
      <c r="B236" t="e">
        <f>INDEX(resultados!$A$2:$ZZ$408, 230, MATCH($B$2, resultados!$A$1:$ZZ$1, 0))</f>
        <v>#N/A</v>
      </c>
      <c r="C236" t="e">
        <f>INDEX(resultados!$A$2:$ZZ$408, 230, MATCH($B$3, resultados!$A$1:$ZZ$1, 0))</f>
        <v>#N/A</v>
      </c>
    </row>
    <row r="237" spans="1:3" x14ac:dyDescent="0.3">
      <c r="A237" t="e">
        <f>INDEX(resultados!$A$2:$ZZ$408, 231, MATCH($B$1, resultados!$A$1:$ZZ$1, 0))</f>
        <v>#N/A</v>
      </c>
      <c r="B237" t="e">
        <f>INDEX(resultados!$A$2:$ZZ$408, 231, MATCH($B$2, resultados!$A$1:$ZZ$1, 0))</f>
        <v>#N/A</v>
      </c>
      <c r="C237" t="e">
        <f>INDEX(resultados!$A$2:$ZZ$408, 231, MATCH($B$3, resultados!$A$1:$ZZ$1, 0))</f>
        <v>#N/A</v>
      </c>
    </row>
    <row r="238" spans="1:3" x14ac:dyDescent="0.3">
      <c r="A238" t="e">
        <f>INDEX(resultados!$A$2:$ZZ$408, 232, MATCH($B$1, resultados!$A$1:$ZZ$1, 0))</f>
        <v>#N/A</v>
      </c>
      <c r="B238" t="e">
        <f>INDEX(resultados!$A$2:$ZZ$408, 232, MATCH($B$2, resultados!$A$1:$ZZ$1, 0))</f>
        <v>#N/A</v>
      </c>
      <c r="C238" t="e">
        <f>INDEX(resultados!$A$2:$ZZ$408, 232, MATCH($B$3, resultados!$A$1:$ZZ$1, 0))</f>
        <v>#N/A</v>
      </c>
    </row>
    <row r="239" spans="1:3" x14ac:dyDescent="0.3">
      <c r="A239" t="e">
        <f>INDEX(resultados!$A$2:$ZZ$408, 233, MATCH($B$1, resultados!$A$1:$ZZ$1, 0))</f>
        <v>#N/A</v>
      </c>
      <c r="B239" t="e">
        <f>INDEX(resultados!$A$2:$ZZ$408, 233, MATCH($B$2, resultados!$A$1:$ZZ$1, 0))</f>
        <v>#N/A</v>
      </c>
      <c r="C239" t="e">
        <f>INDEX(resultados!$A$2:$ZZ$408, 233, MATCH($B$3, resultados!$A$1:$ZZ$1, 0))</f>
        <v>#N/A</v>
      </c>
    </row>
    <row r="240" spans="1:3" x14ac:dyDescent="0.3">
      <c r="A240" t="e">
        <f>INDEX(resultados!$A$2:$ZZ$408, 234, MATCH($B$1, resultados!$A$1:$ZZ$1, 0))</f>
        <v>#N/A</v>
      </c>
      <c r="B240" t="e">
        <f>INDEX(resultados!$A$2:$ZZ$408, 234, MATCH($B$2, resultados!$A$1:$ZZ$1, 0))</f>
        <v>#N/A</v>
      </c>
      <c r="C240" t="e">
        <f>INDEX(resultados!$A$2:$ZZ$408, 234, MATCH($B$3, resultados!$A$1:$ZZ$1, 0))</f>
        <v>#N/A</v>
      </c>
    </row>
    <row r="241" spans="1:3" x14ac:dyDescent="0.3">
      <c r="A241" t="e">
        <f>INDEX(resultados!$A$2:$ZZ$408, 235, MATCH($B$1, resultados!$A$1:$ZZ$1, 0))</f>
        <v>#N/A</v>
      </c>
      <c r="B241" t="e">
        <f>INDEX(resultados!$A$2:$ZZ$408, 235, MATCH($B$2, resultados!$A$1:$ZZ$1, 0))</f>
        <v>#N/A</v>
      </c>
      <c r="C241" t="e">
        <f>INDEX(resultados!$A$2:$ZZ$408, 235, MATCH($B$3, resultados!$A$1:$ZZ$1, 0))</f>
        <v>#N/A</v>
      </c>
    </row>
    <row r="242" spans="1:3" x14ac:dyDescent="0.3">
      <c r="A242" t="e">
        <f>INDEX(resultados!$A$2:$ZZ$408, 236, MATCH($B$1, resultados!$A$1:$ZZ$1, 0))</f>
        <v>#N/A</v>
      </c>
      <c r="B242" t="e">
        <f>INDEX(resultados!$A$2:$ZZ$408, 236, MATCH($B$2, resultados!$A$1:$ZZ$1, 0))</f>
        <v>#N/A</v>
      </c>
      <c r="C242" t="e">
        <f>INDEX(resultados!$A$2:$ZZ$408, 236, MATCH($B$3, resultados!$A$1:$ZZ$1, 0))</f>
        <v>#N/A</v>
      </c>
    </row>
    <row r="243" spans="1:3" x14ac:dyDescent="0.3">
      <c r="A243" t="e">
        <f>INDEX(resultados!$A$2:$ZZ$408, 237, MATCH($B$1, resultados!$A$1:$ZZ$1, 0))</f>
        <v>#N/A</v>
      </c>
      <c r="B243" t="e">
        <f>INDEX(resultados!$A$2:$ZZ$408, 237, MATCH($B$2, resultados!$A$1:$ZZ$1, 0))</f>
        <v>#N/A</v>
      </c>
      <c r="C243" t="e">
        <f>INDEX(resultados!$A$2:$ZZ$408, 237, MATCH($B$3, resultados!$A$1:$ZZ$1, 0))</f>
        <v>#N/A</v>
      </c>
    </row>
    <row r="244" spans="1:3" x14ac:dyDescent="0.3">
      <c r="A244" t="e">
        <f>INDEX(resultados!$A$2:$ZZ$408, 238, MATCH($B$1, resultados!$A$1:$ZZ$1, 0))</f>
        <v>#N/A</v>
      </c>
      <c r="B244" t="e">
        <f>INDEX(resultados!$A$2:$ZZ$408, 238, MATCH($B$2, resultados!$A$1:$ZZ$1, 0))</f>
        <v>#N/A</v>
      </c>
      <c r="C244" t="e">
        <f>INDEX(resultados!$A$2:$ZZ$408, 238, MATCH($B$3, resultados!$A$1:$ZZ$1, 0))</f>
        <v>#N/A</v>
      </c>
    </row>
    <row r="245" spans="1:3" x14ac:dyDescent="0.3">
      <c r="A245" t="e">
        <f>INDEX(resultados!$A$2:$ZZ$408, 239, MATCH($B$1, resultados!$A$1:$ZZ$1, 0))</f>
        <v>#N/A</v>
      </c>
      <c r="B245" t="e">
        <f>INDEX(resultados!$A$2:$ZZ$408, 239, MATCH($B$2, resultados!$A$1:$ZZ$1, 0))</f>
        <v>#N/A</v>
      </c>
      <c r="C245" t="e">
        <f>INDEX(resultados!$A$2:$ZZ$408, 239, MATCH($B$3, resultados!$A$1:$ZZ$1, 0))</f>
        <v>#N/A</v>
      </c>
    </row>
    <row r="246" spans="1:3" x14ac:dyDescent="0.3">
      <c r="A246" t="e">
        <f>INDEX(resultados!$A$2:$ZZ$408, 240, MATCH($B$1, resultados!$A$1:$ZZ$1, 0))</f>
        <v>#N/A</v>
      </c>
      <c r="B246" t="e">
        <f>INDEX(resultados!$A$2:$ZZ$408, 240, MATCH($B$2, resultados!$A$1:$ZZ$1, 0))</f>
        <v>#N/A</v>
      </c>
      <c r="C246" t="e">
        <f>INDEX(resultados!$A$2:$ZZ$408, 240, MATCH($B$3, resultados!$A$1:$ZZ$1, 0))</f>
        <v>#N/A</v>
      </c>
    </row>
    <row r="247" spans="1:3" x14ac:dyDescent="0.3">
      <c r="A247" t="e">
        <f>INDEX(resultados!$A$2:$ZZ$408, 241, MATCH($B$1, resultados!$A$1:$ZZ$1, 0))</f>
        <v>#N/A</v>
      </c>
      <c r="B247" t="e">
        <f>INDEX(resultados!$A$2:$ZZ$408, 241, MATCH($B$2, resultados!$A$1:$ZZ$1, 0))</f>
        <v>#N/A</v>
      </c>
      <c r="C247" t="e">
        <f>INDEX(resultados!$A$2:$ZZ$408, 241, MATCH($B$3, resultados!$A$1:$ZZ$1, 0))</f>
        <v>#N/A</v>
      </c>
    </row>
    <row r="248" spans="1:3" x14ac:dyDescent="0.3">
      <c r="A248" t="e">
        <f>INDEX(resultados!$A$2:$ZZ$408, 242, MATCH($B$1, resultados!$A$1:$ZZ$1, 0))</f>
        <v>#N/A</v>
      </c>
      <c r="B248" t="e">
        <f>INDEX(resultados!$A$2:$ZZ$408, 242, MATCH($B$2, resultados!$A$1:$ZZ$1, 0))</f>
        <v>#N/A</v>
      </c>
      <c r="C248" t="e">
        <f>INDEX(resultados!$A$2:$ZZ$408, 242, MATCH($B$3, resultados!$A$1:$ZZ$1, 0))</f>
        <v>#N/A</v>
      </c>
    </row>
    <row r="249" spans="1:3" x14ac:dyDescent="0.3">
      <c r="A249" t="e">
        <f>INDEX(resultados!$A$2:$ZZ$408, 243, MATCH($B$1, resultados!$A$1:$ZZ$1, 0))</f>
        <v>#N/A</v>
      </c>
      <c r="B249" t="e">
        <f>INDEX(resultados!$A$2:$ZZ$408, 243, MATCH($B$2, resultados!$A$1:$ZZ$1, 0))</f>
        <v>#N/A</v>
      </c>
      <c r="C249" t="e">
        <f>INDEX(resultados!$A$2:$ZZ$408, 243, MATCH($B$3, resultados!$A$1:$ZZ$1, 0))</f>
        <v>#N/A</v>
      </c>
    </row>
    <row r="250" spans="1:3" x14ac:dyDescent="0.3">
      <c r="A250" t="e">
        <f>INDEX(resultados!$A$2:$ZZ$408, 244, MATCH($B$1, resultados!$A$1:$ZZ$1, 0))</f>
        <v>#N/A</v>
      </c>
      <c r="B250" t="e">
        <f>INDEX(resultados!$A$2:$ZZ$408, 244, MATCH($B$2, resultados!$A$1:$ZZ$1, 0))</f>
        <v>#N/A</v>
      </c>
      <c r="C250" t="e">
        <f>INDEX(resultados!$A$2:$ZZ$408, 244, MATCH($B$3, resultados!$A$1:$ZZ$1, 0))</f>
        <v>#N/A</v>
      </c>
    </row>
    <row r="251" spans="1:3" x14ac:dyDescent="0.3">
      <c r="A251" t="e">
        <f>INDEX(resultados!$A$2:$ZZ$408, 245, MATCH($B$1, resultados!$A$1:$ZZ$1, 0))</f>
        <v>#N/A</v>
      </c>
      <c r="B251" t="e">
        <f>INDEX(resultados!$A$2:$ZZ$408, 245, MATCH($B$2, resultados!$A$1:$ZZ$1, 0))</f>
        <v>#N/A</v>
      </c>
      <c r="C251" t="e">
        <f>INDEX(resultados!$A$2:$ZZ$408, 245, MATCH($B$3, resultados!$A$1:$ZZ$1, 0))</f>
        <v>#N/A</v>
      </c>
    </row>
    <row r="252" spans="1:3" x14ac:dyDescent="0.3">
      <c r="A252" t="e">
        <f>INDEX(resultados!$A$2:$ZZ$408, 246, MATCH($B$1, resultados!$A$1:$ZZ$1, 0))</f>
        <v>#N/A</v>
      </c>
      <c r="B252" t="e">
        <f>INDEX(resultados!$A$2:$ZZ$408, 246, MATCH($B$2, resultados!$A$1:$ZZ$1, 0))</f>
        <v>#N/A</v>
      </c>
      <c r="C252" t="e">
        <f>INDEX(resultados!$A$2:$ZZ$408, 246, MATCH($B$3, resultados!$A$1:$ZZ$1, 0))</f>
        <v>#N/A</v>
      </c>
    </row>
    <row r="253" spans="1:3" x14ac:dyDescent="0.3">
      <c r="A253" t="e">
        <f>INDEX(resultados!$A$2:$ZZ$408, 247, MATCH($B$1, resultados!$A$1:$ZZ$1, 0))</f>
        <v>#N/A</v>
      </c>
      <c r="B253" t="e">
        <f>INDEX(resultados!$A$2:$ZZ$408, 247, MATCH($B$2, resultados!$A$1:$ZZ$1, 0))</f>
        <v>#N/A</v>
      </c>
      <c r="C253" t="e">
        <f>INDEX(resultados!$A$2:$ZZ$408, 247, MATCH($B$3, resultados!$A$1:$ZZ$1, 0))</f>
        <v>#N/A</v>
      </c>
    </row>
    <row r="254" spans="1:3" x14ac:dyDescent="0.3">
      <c r="A254" t="e">
        <f>INDEX(resultados!$A$2:$ZZ$408, 248, MATCH($B$1, resultados!$A$1:$ZZ$1, 0))</f>
        <v>#N/A</v>
      </c>
      <c r="B254" t="e">
        <f>INDEX(resultados!$A$2:$ZZ$408, 248, MATCH($B$2, resultados!$A$1:$ZZ$1, 0))</f>
        <v>#N/A</v>
      </c>
      <c r="C254" t="e">
        <f>INDEX(resultados!$A$2:$ZZ$408, 248, MATCH($B$3, resultados!$A$1:$ZZ$1, 0))</f>
        <v>#N/A</v>
      </c>
    </row>
    <row r="255" spans="1:3" x14ac:dyDescent="0.3">
      <c r="A255" t="e">
        <f>INDEX(resultados!$A$2:$ZZ$408, 249, MATCH($B$1, resultados!$A$1:$ZZ$1, 0))</f>
        <v>#N/A</v>
      </c>
      <c r="B255" t="e">
        <f>INDEX(resultados!$A$2:$ZZ$408, 249, MATCH($B$2, resultados!$A$1:$ZZ$1, 0))</f>
        <v>#N/A</v>
      </c>
      <c r="C255" t="e">
        <f>INDEX(resultados!$A$2:$ZZ$408, 249, MATCH($B$3, resultados!$A$1:$ZZ$1, 0))</f>
        <v>#N/A</v>
      </c>
    </row>
    <row r="256" spans="1:3" x14ac:dyDescent="0.3">
      <c r="A256" t="e">
        <f>INDEX(resultados!$A$2:$ZZ$408, 250, MATCH($B$1, resultados!$A$1:$ZZ$1, 0))</f>
        <v>#N/A</v>
      </c>
      <c r="B256" t="e">
        <f>INDEX(resultados!$A$2:$ZZ$408, 250, MATCH($B$2, resultados!$A$1:$ZZ$1, 0))</f>
        <v>#N/A</v>
      </c>
      <c r="C256" t="e">
        <f>INDEX(resultados!$A$2:$ZZ$408, 250, MATCH($B$3, resultados!$A$1:$ZZ$1, 0))</f>
        <v>#N/A</v>
      </c>
    </row>
    <row r="257" spans="1:3" x14ac:dyDescent="0.3">
      <c r="A257" t="e">
        <f>INDEX(resultados!$A$2:$ZZ$408, 251, MATCH($B$1, resultados!$A$1:$ZZ$1, 0))</f>
        <v>#N/A</v>
      </c>
      <c r="B257" t="e">
        <f>INDEX(resultados!$A$2:$ZZ$408, 251, MATCH($B$2, resultados!$A$1:$ZZ$1, 0))</f>
        <v>#N/A</v>
      </c>
      <c r="C257" t="e">
        <f>INDEX(resultados!$A$2:$ZZ$408, 251, MATCH($B$3, resultados!$A$1:$ZZ$1, 0))</f>
        <v>#N/A</v>
      </c>
    </row>
    <row r="258" spans="1:3" x14ac:dyDescent="0.3">
      <c r="A258" t="e">
        <f>INDEX(resultados!$A$2:$ZZ$408, 252, MATCH($B$1, resultados!$A$1:$ZZ$1, 0))</f>
        <v>#N/A</v>
      </c>
      <c r="B258" t="e">
        <f>INDEX(resultados!$A$2:$ZZ$408, 252, MATCH($B$2, resultados!$A$1:$ZZ$1, 0))</f>
        <v>#N/A</v>
      </c>
      <c r="C258" t="e">
        <f>INDEX(resultados!$A$2:$ZZ$408, 252, MATCH($B$3, resultados!$A$1:$ZZ$1, 0))</f>
        <v>#N/A</v>
      </c>
    </row>
    <row r="259" spans="1:3" x14ac:dyDescent="0.3">
      <c r="A259" t="e">
        <f>INDEX(resultados!$A$2:$ZZ$408, 253, MATCH($B$1, resultados!$A$1:$ZZ$1, 0))</f>
        <v>#N/A</v>
      </c>
      <c r="B259" t="e">
        <f>INDEX(resultados!$A$2:$ZZ$408, 253, MATCH($B$2, resultados!$A$1:$ZZ$1, 0))</f>
        <v>#N/A</v>
      </c>
      <c r="C259" t="e">
        <f>INDEX(resultados!$A$2:$ZZ$408, 253, MATCH($B$3, resultados!$A$1:$ZZ$1, 0))</f>
        <v>#N/A</v>
      </c>
    </row>
    <row r="260" spans="1:3" x14ac:dyDescent="0.3">
      <c r="A260" t="e">
        <f>INDEX(resultados!$A$2:$ZZ$408, 254, MATCH($B$1, resultados!$A$1:$ZZ$1, 0))</f>
        <v>#N/A</v>
      </c>
      <c r="B260" t="e">
        <f>INDEX(resultados!$A$2:$ZZ$408, 254, MATCH($B$2, resultados!$A$1:$ZZ$1, 0))</f>
        <v>#N/A</v>
      </c>
      <c r="C260" t="e">
        <f>INDEX(resultados!$A$2:$ZZ$408, 254, MATCH($B$3, resultados!$A$1:$ZZ$1, 0))</f>
        <v>#N/A</v>
      </c>
    </row>
    <row r="261" spans="1:3" x14ac:dyDescent="0.3">
      <c r="A261" t="e">
        <f>INDEX(resultados!$A$2:$ZZ$408, 255, MATCH($B$1, resultados!$A$1:$ZZ$1, 0))</f>
        <v>#N/A</v>
      </c>
      <c r="B261" t="e">
        <f>INDEX(resultados!$A$2:$ZZ$408, 255, MATCH($B$2, resultados!$A$1:$ZZ$1, 0))</f>
        <v>#N/A</v>
      </c>
      <c r="C261" t="e">
        <f>INDEX(resultados!$A$2:$ZZ$408, 255, MATCH($B$3, resultados!$A$1:$ZZ$1, 0))</f>
        <v>#N/A</v>
      </c>
    </row>
    <row r="262" spans="1:3" x14ac:dyDescent="0.3">
      <c r="A262" t="e">
        <f>INDEX(resultados!$A$2:$ZZ$408, 256, MATCH($B$1, resultados!$A$1:$ZZ$1, 0))</f>
        <v>#N/A</v>
      </c>
      <c r="B262" t="e">
        <f>INDEX(resultados!$A$2:$ZZ$408, 256, MATCH($B$2, resultados!$A$1:$ZZ$1, 0))</f>
        <v>#N/A</v>
      </c>
      <c r="C262" t="e">
        <f>INDEX(resultados!$A$2:$ZZ$408, 256, MATCH($B$3, resultados!$A$1:$ZZ$1, 0))</f>
        <v>#N/A</v>
      </c>
    </row>
    <row r="263" spans="1:3" x14ac:dyDescent="0.3">
      <c r="A263" t="e">
        <f>INDEX(resultados!$A$2:$ZZ$408, 257, MATCH($B$1, resultados!$A$1:$ZZ$1, 0))</f>
        <v>#N/A</v>
      </c>
      <c r="B263" t="e">
        <f>INDEX(resultados!$A$2:$ZZ$408, 257, MATCH($B$2, resultados!$A$1:$ZZ$1, 0))</f>
        <v>#N/A</v>
      </c>
      <c r="C263" t="e">
        <f>INDEX(resultados!$A$2:$ZZ$408, 257, MATCH($B$3, resultados!$A$1:$ZZ$1, 0))</f>
        <v>#N/A</v>
      </c>
    </row>
    <row r="264" spans="1:3" x14ac:dyDescent="0.3">
      <c r="A264" t="e">
        <f>INDEX(resultados!$A$2:$ZZ$408, 258, MATCH($B$1, resultados!$A$1:$ZZ$1, 0))</f>
        <v>#N/A</v>
      </c>
      <c r="B264" t="e">
        <f>INDEX(resultados!$A$2:$ZZ$408, 258, MATCH($B$2, resultados!$A$1:$ZZ$1, 0))</f>
        <v>#N/A</v>
      </c>
      <c r="C264" t="e">
        <f>INDEX(resultados!$A$2:$ZZ$408, 258, MATCH($B$3, resultados!$A$1:$ZZ$1, 0))</f>
        <v>#N/A</v>
      </c>
    </row>
    <row r="265" spans="1:3" x14ac:dyDescent="0.3">
      <c r="A265" t="e">
        <f>INDEX(resultados!$A$2:$ZZ$408, 259, MATCH($B$1, resultados!$A$1:$ZZ$1, 0))</f>
        <v>#N/A</v>
      </c>
      <c r="B265" t="e">
        <f>INDEX(resultados!$A$2:$ZZ$408, 259, MATCH($B$2, resultados!$A$1:$ZZ$1, 0))</f>
        <v>#N/A</v>
      </c>
      <c r="C265" t="e">
        <f>INDEX(resultados!$A$2:$ZZ$408, 259, MATCH($B$3, resultados!$A$1:$ZZ$1, 0))</f>
        <v>#N/A</v>
      </c>
    </row>
    <row r="266" spans="1:3" x14ac:dyDescent="0.3">
      <c r="A266" t="e">
        <f>INDEX(resultados!$A$2:$ZZ$408, 260, MATCH($B$1, resultados!$A$1:$ZZ$1, 0))</f>
        <v>#N/A</v>
      </c>
      <c r="B266" t="e">
        <f>INDEX(resultados!$A$2:$ZZ$408, 260, MATCH($B$2, resultados!$A$1:$ZZ$1, 0))</f>
        <v>#N/A</v>
      </c>
      <c r="C266" t="e">
        <f>INDEX(resultados!$A$2:$ZZ$408, 260, MATCH($B$3, resultados!$A$1:$ZZ$1, 0))</f>
        <v>#N/A</v>
      </c>
    </row>
    <row r="267" spans="1:3" x14ac:dyDescent="0.3">
      <c r="A267" t="e">
        <f>INDEX(resultados!$A$2:$ZZ$408, 261, MATCH($B$1, resultados!$A$1:$ZZ$1, 0))</f>
        <v>#N/A</v>
      </c>
      <c r="B267" t="e">
        <f>INDEX(resultados!$A$2:$ZZ$408, 261, MATCH($B$2, resultados!$A$1:$ZZ$1, 0))</f>
        <v>#N/A</v>
      </c>
      <c r="C267" t="e">
        <f>INDEX(resultados!$A$2:$ZZ$408, 261, MATCH($B$3, resultados!$A$1:$ZZ$1, 0))</f>
        <v>#N/A</v>
      </c>
    </row>
    <row r="268" spans="1:3" x14ac:dyDescent="0.3">
      <c r="A268" t="e">
        <f>INDEX(resultados!$A$2:$ZZ$408, 262, MATCH($B$1, resultados!$A$1:$ZZ$1, 0))</f>
        <v>#N/A</v>
      </c>
      <c r="B268" t="e">
        <f>INDEX(resultados!$A$2:$ZZ$408, 262, MATCH($B$2, resultados!$A$1:$ZZ$1, 0))</f>
        <v>#N/A</v>
      </c>
      <c r="C268" t="e">
        <f>INDEX(resultados!$A$2:$ZZ$408, 262, MATCH($B$3, resultados!$A$1:$ZZ$1, 0))</f>
        <v>#N/A</v>
      </c>
    </row>
    <row r="269" spans="1:3" x14ac:dyDescent="0.3">
      <c r="A269" t="e">
        <f>INDEX(resultados!$A$2:$ZZ$408, 263, MATCH($B$1, resultados!$A$1:$ZZ$1, 0))</f>
        <v>#N/A</v>
      </c>
      <c r="B269" t="e">
        <f>INDEX(resultados!$A$2:$ZZ$408, 263, MATCH($B$2, resultados!$A$1:$ZZ$1, 0))</f>
        <v>#N/A</v>
      </c>
      <c r="C269" t="e">
        <f>INDEX(resultados!$A$2:$ZZ$408, 263, MATCH($B$3, resultados!$A$1:$ZZ$1, 0))</f>
        <v>#N/A</v>
      </c>
    </row>
    <row r="270" spans="1:3" x14ac:dyDescent="0.3">
      <c r="A270" t="e">
        <f>INDEX(resultados!$A$2:$ZZ$408, 264, MATCH($B$1, resultados!$A$1:$ZZ$1, 0))</f>
        <v>#N/A</v>
      </c>
      <c r="B270" t="e">
        <f>INDEX(resultados!$A$2:$ZZ$408, 264, MATCH($B$2, resultados!$A$1:$ZZ$1, 0))</f>
        <v>#N/A</v>
      </c>
      <c r="C270" t="e">
        <f>INDEX(resultados!$A$2:$ZZ$408, 264, MATCH($B$3, resultados!$A$1:$ZZ$1, 0))</f>
        <v>#N/A</v>
      </c>
    </row>
    <row r="271" spans="1:3" x14ac:dyDescent="0.3">
      <c r="A271" t="e">
        <f>INDEX(resultados!$A$2:$ZZ$408, 265, MATCH($B$1, resultados!$A$1:$ZZ$1, 0))</f>
        <v>#N/A</v>
      </c>
      <c r="B271" t="e">
        <f>INDEX(resultados!$A$2:$ZZ$408, 265, MATCH($B$2, resultados!$A$1:$ZZ$1, 0))</f>
        <v>#N/A</v>
      </c>
      <c r="C271" t="e">
        <f>INDEX(resultados!$A$2:$ZZ$408, 265, MATCH($B$3, resultados!$A$1:$ZZ$1, 0))</f>
        <v>#N/A</v>
      </c>
    </row>
    <row r="272" spans="1:3" x14ac:dyDescent="0.3">
      <c r="A272" t="e">
        <f>INDEX(resultados!$A$2:$ZZ$408, 266, MATCH($B$1, resultados!$A$1:$ZZ$1, 0))</f>
        <v>#N/A</v>
      </c>
      <c r="B272" t="e">
        <f>INDEX(resultados!$A$2:$ZZ$408, 266, MATCH($B$2, resultados!$A$1:$ZZ$1, 0))</f>
        <v>#N/A</v>
      </c>
      <c r="C272" t="e">
        <f>INDEX(resultados!$A$2:$ZZ$408, 266, MATCH($B$3, resultados!$A$1:$ZZ$1, 0))</f>
        <v>#N/A</v>
      </c>
    </row>
    <row r="273" spans="1:3" x14ac:dyDescent="0.3">
      <c r="A273" t="e">
        <f>INDEX(resultados!$A$2:$ZZ$408, 267, MATCH($B$1, resultados!$A$1:$ZZ$1, 0))</f>
        <v>#N/A</v>
      </c>
      <c r="B273" t="e">
        <f>INDEX(resultados!$A$2:$ZZ$408, 267, MATCH($B$2, resultados!$A$1:$ZZ$1, 0))</f>
        <v>#N/A</v>
      </c>
      <c r="C273" t="e">
        <f>INDEX(resultados!$A$2:$ZZ$408, 267, MATCH($B$3, resultados!$A$1:$ZZ$1, 0))</f>
        <v>#N/A</v>
      </c>
    </row>
    <row r="274" spans="1:3" x14ac:dyDescent="0.3">
      <c r="A274" t="e">
        <f>INDEX(resultados!$A$2:$ZZ$408, 268, MATCH($B$1, resultados!$A$1:$ZZ$1, 0))</f>
        <v>#N/A</v>
      </c>
      <c r="B274" t="e">
        <f>INDEX(resultados!$A$2:$ZZ$408, 268, MATCH($B$2, resultados!$A$1:$ZZ$1, 0))</f>
        <v>#N/A</v>
      </c>
      <c r="C274" t="e">
        <f>INDEX(resultados!$A$2:$ZZ$408, 268, MATCH($B$3, resultados!$A$1:$ZZ$1, 0))</f>
        <v>#N/A</v>
      </c>
    </row>
    <row r="275" spans="1:3" x14ac:dyDescent="0.3">
      <c r="A275" t="e">
        <f>INDEX(resultados!$A$2:$ZZ$408, 269, MATCH($B$1, resultados!$A$1:$ZZ$1, 0))</f>
        <v>#N/A</v>
      </c>
      <c r="B275" t="e">
        <f>INDEX(resultados!$A$2:$ZZ$408, 269, MATCH($B$2, resultados!$A$1:$ZZ$1, 0))</f>
        <v>#N/A</v>
      </c>
      <c r="C275" t="e">
        <f>INDEX(resultados!$A$2:$ZZ$408, 269, MATCH($B$3, resultados!$A$1:$ZZ$1, 0))</f>
        <v>#N/A</v>
      </c>
    </row>
    <row r="276" spans="1:3" x14ac:dyDescent="0.3">
      <c r="A276" t="e">
        <f>INDEX(resultados!$A$2:$ZZ$408, 270, MATCH($B$1, resultados!$A$1:$ZZ$1, 0))</f>
        <v>#N/A</v>
      </c>
      <c r="B276" t="e">
        <f>INDEX(resultados!$A$2:$ZZ$408, 270, MATCH($B$2, resultados!$A$1:$ZZ$1, 0))</f>
        <v>#N/A</v>
      </c>
      <c r="C276" t="e">
        <f>INDEX(resultados!$A$2:$ZZ$408, 270, MATCH($B$3, resultados!$A$1:$ZZ$1, 0))</f>
        <v>#N/A</v>
      </c>
    </row>
    <row r="277" spans="1:3" x14ac:dyDescent="0.3">
      <c r="A277" t="e">
        <f>INDEX(resultados!$A$2:$ZZ$408, 271, MATCH($B$1, resultados!$A$1:$ZZ$1, 0))</f>
        <v>#N/A</v>
      </c>
      <c r="B277" t="e">
        <f>INDEX(resultados!$A$2:$ZZ$408, 271, MATCH($B$2, resultados!$A$1:$ZZ$1, 0))</f>
        <v>#N/A</v>
      </c>
      <c r="C277" t="e">
        <f>INDEX(resultados!$A$2:$ZZ$408, 271, MATCH($B$3, resultados!$A$1:$ZZ$1, 0))</f>
        <v>#N/A</v>
      </c>
    </row>
    <row r="278" spans="1:3" x14ac:dyDescent="0.3">
      <c r="A278" t="e">
        <f>INDEX(resultados!$A$2:$ZZ$408, 272, MATCH($B$1, resultados!$A$1:$ZZ$1, 0))</f>
        <v>#N/A</v>
      </c>
      <c r="B278" t="e">
        <f>INDEX(resultados!$A$2:$ZZ$408, 272, MATCH($B$2, resultados!$A$1:$ZZ$1, 0))</f>
        <v>#N/A</v>
      </c>
      <c r="C278" t="e">
        <f>INDEX(resultados!$A$2:$ZZ$408, 272, MATCH($B$3, resultados!$A$1:$ZZ$1, 0))</f>
        <v>#N/A</v>
      </c>
    </row>
    <row r="279" spans="1:3" x14ac:dyDescent="0.3">
      <c r="A279" t="e">
        <f>INDEX(resultados!$A$2:$ZZ$408, 273, MATCH($B$1, resultados!$A$1:$ZZ$1, 0))</f>
        <v>#N/A</v>
      </c>
      <c r="B279" t="e">
        <f>INDEX(resultados!$A$2:$ZZ$408, 273, MATCH($B$2, resultados!$A$1:$ZZ$1, 0))</f>
        <v>#N/A</v>
      </c>
      <c r="C279" t="e">
        <f>INDEX(resultados!$A$2:$ZZ$408, 273, MATCH($B$3, resultados!$A$1:$ZZ$1, 0))</f>
        <v>#N/A</v>
      </c>
    </row>
    <row r="280" spans="1:3" x14ac:dyDescent="0.3">
      <c r="A280" t="e">
        <f>INDEX(resultados!$A$2:$ZZ$408, 274, MATCH($B$1, resultados!$A$1:$ZZ$1, 0))</f>
        <v>#N/A</v>
      </c>
      <c r="B280" t="e">
        <f>INDEX(resultados!$A$2:$ZZ$408, 274, MATCH($B$2, resultados!$A$1:$ZZ$1, 0))</f>
        <v>#N/A</v>
      </c>
      <c r="C280" t="e">
        <f>INDEX(resultados!$A$2:$ZZ$408, 274, MATCH($B$3, resultados!$A$1:$ZZ$1, 0))</f>
        <v>#N/A</v>
      </c>
    </row>
    <row r="281" spans="1:3" x14ac:dyDescent="0.3">
      <c r="A281" t="e">
        <f>INDEX(resultados!$A$2:$ZZ$408, 275, MATCH($B$1, resultados!$A$1:$ZZ$1, 0))</f>
        <v>#N/A</v>
      </c>
      <c r="B281" t="e">
        <f>INDEX(resultados!$A$2:$ZZ$408, 275, MATCH($B$2, resultados!$A$1:$ZZ$1, 0))</f>
        <v>#N/A</v>
      </c>
      <c r="C281" t="e">
        <f>INDEX(resultados!$A$2:$ZZ$408, 275, MATCH($B$3, resultados!$A$1:$ZZ$1, 0))</f>
        <v>#N/A</v>
      </c>
    </row>
    <row r="282" spans="1:3" x14ac:dyDescent="0.3">
      <c r="A282" t="e">
        <f>INDEX(resultados!$A$2:$ZZ$408, 276, MATCH($B$1, resultados!$A$1:$ZZ$1, 0))</f>
        <v>#N/A</v>
      </c>
      <c r="B282" t="e">
        <f>INDEX(resultados!$A$2:$ZZ$408, 276, MATCH($B$2, resultados!$A$1:$ZZ$1, 0))</f>
        <v>#N/A</v>
      </c>
      <c r="C282" t="e">
        <f>INDEX(resultados!$A$2:$ZZ$408, 276, MATCH($B$3, resultados!$A$1:$ZZ$1, 0))</f>
        <v>#N/A</v>
      </c>
    </row>
    <row r="283" spans="1:3" x14ac:dyDescent="0.3">
      <c r="A283" t="e">
        <f>INDEX(resultados!$A$2:$ZZ$408, 277, MATCH($B$1, resultados!$A$1:$ZZ$1, 0))</f>
        <v>#N/A</v>
      </c>
      <c r="B283" t="e">
        <f>INDEX(resultados!$A$2:$ZZ$408, 277, MATCH($B$2, resultados!$A$1:$ZZ$1, 0))</f>
        <v>#N/A</v>
      </c>
      <c r="C283" t="e">
        <f>INDEX(resultados!$A$2:$ZZ$408, 277, MATCH($B$3, resultados!$A$1:$ZZ$1, 0))</f>
        <v>#N/A</v>
      </c>
    </row>
    <row r="284" spans="1:3" x14ac:dyDescent="0.3">
      <c r="A284" t="e">
        <f>INDEX(resultados!$A$2:$ZZ$408, 278, MATCH($B$1, resultados!$A$1:$ZZ$1, 0))</f>
        <v>#N/A</v>
      </c>
      <c r="B284" t="e">
        <f>INDEX(resultados!$A$2:$ZZ$408, 278, MATCH($B$2, resultados!$A$1:$ZZ$1, 0))</f>
        <v>#N/A</v>
      </c>
      <c r="C284" t="e">
        <f>INDEX(resultados!$A$2:$ZZ$408, 278, MATCH($B$3, resultados!$A$1:$ZZ$1, 0))</f>
        <v>#N/A</v>
      </c>
    </row>
    <row r="285" spans="1:3" x14ac:dyDescent="0.3">
      <c r="A285" t="e">
        <f>INDEX(resultados!$A$2:$ZZ$408, 279, MATCH($B$1, resultados!$A$1:$ZZ$1, 0))</f>
        <v>#N/A</v>
      </c>
      <c r="B285" t="e">
        <f>INDEX(resultados!$A$2:$ZZ$408, 279, MATCH($B$2, resultados!$A$1:$ZZ$1, 0))</f>
        <v>#N/A</v>
      </c>
      <c r="C285" t="e">
        <f>INDEX(resultados!$A$2:$ZZ$408, 279, MATCH($B$3, resultados!$A$1:$ZZ$1, 0))</f>
        <v>#N/A</v>
      </c>
    </row>
    <row r="286" spans="1:3" x14ac:dyDescent="0.3">
      <c r="A286" t="e">
        <f>INDEX(resultados!$A$2:$ZZ$408, 280, MATCH($B$1, resultados!$A$1:$ZZ$1, 0))</f>
        <v>#N/A</v>
      </c>
      <c r="B286" t="e">
        <f>INDEX(resultados!$A$2:$ZZ$408, 280, MATCH($B$2, resultados!$A$1:$ZZ$1, 0))</f>
        <v>#N/A</v>
      </c>
      <c r="C286" t="e">
        <f>INDEX(resultados!$A$2:$ZZ$408, 280, MATCH($B$3, resultados!$A$1:$ZZ$1, 0))</f>
        <v>#N/A</v>
      </c>
    </row>
    <row r="287" spans="1:3" x14ac:dyDescent="0.3">
      <c r="A287" t="e">
        <f>INDEX(resultados!$A$2:$ZZ$408, 281, MATCH($B$1, resultados!$A$1:$ZZ$1, 0))</f>
        <v>#N/A</v>
      </c>
      <c r="B287" t="e">
        <f>INDEX(resultados!$A$2:$ZZ$408, 281, MATCH($B$2, resultados!$A$1:$ZZ$1, 0))</f>
        <v>#N/A</v>
      </c>
      <c r="C287" t="e">
        <f>INDEX(resultados!$A$2:$ZZ$408, 281, MATCH($B$3, resultados!$A$1:$ZZ$1, 0))</f>
        <v>#N/A</v>
      </c>
    </row>
    <row r="288" spans="1:3" x14ac:dyDescent="0.3">
      <c r="A288" t="e">
        <f>INDEX(resultados!$A$2:$ZZ$408, 282, MATCH($B$1, resultados!$A$1:$ZZ$1, 0))</f>
        <v>#N/A</v>
      </c>
      <c r="B288" t="e">
        <f>INDEX(resultados!$A$2:$ZZ$408, 282, MATCH($B$2, resultados!$A$1:$ZZ$1, 0))</f>
        <v>#N/A</v>
      </c>
      <c r="C288" t="e">
        <f>INDEX(resultados!$A$2:$ZZ$408, 282, MATCH($B$3, resultados!$A$1:$ZZ$1, 0))</f>
        <v>#N/A</v>
      </c>
    </row>
    <row r="289" spans="1:3" x14ac:dyDescent="0.3">
      <c r="A289" t="e">
        <f>INDEX(resultados!$A$2:$ZZ$408, 283, MATCH($B$1, resultados!$A$1:$ZZ$1, 0))</f>
        <v>#N/A</v>
      </c>
      <c r="B289" t="e">
        <f>INDEX(resultados!$A$2:$ZZ$408, 283, MATCH($B$2, resultados!$A$1:$ZZ$1, 0))</f>
        <v>#N/A</v>
      </c>
      <c r="C289" t="e">
        <f>INDEX(resultados!$A$2:$ZZ$408, 283, MATCH($B$3, resultados!$A$1:$ZZ$1, 0))</f>
        <v>#N/A</v>
      </c>
    </row>
    <row r="290" spans="1:3" x14ac:dyDescent="0.3">
      <c r="A290" t="e">
        <f>INDEX(resultados!$A$2:$ZZ$408, 284, MATCH($B$1, resultados!$A$1:$ZZ$1, 0))</f>
        <v>#N/A</v>
      </c>
      <c r="B290" t="e">
        <f>INDEX(resultados!$A$2:$ZZ$408, 284, MATCH($B$2, resultados!$A$1:$ZZ$1, 0))</f>
        <v>#N/A</v>
      </c>
      <c r="C290" t="e">
        <f>INDEX(resultados!$A$2:$ZZ$408, 284, MATCH($B$3, resultados!$A$1:$ZZ$1, 0))</f>
        <v>#N/A</v>
      </c>
    </row>
    <row r="291" spans="1:3" x14ac:dyDescent="0.3">
      <c r="A291" t="e">
        <f>INDEX(resultados!$A$2:$ZZ$408, 285, MATCH($B$1, resultados!$A$1:$ZZ$1, 0))</f>
        <v>#N/A</v>
      </c>
      <c r="B291" t="e">
        <f>INDEX(resultados!$A$2:$ZZ$408, 285, MATCH($B$2, resultados!$A$1:$ZZ$1, 0))</f>
        <v>#N/A</v>
      </c>
      <c r="C291" t="e">
        <f>INDEX(resultados!$A$2:$ZZ$408, 285, MATCH($B$3, resultados!$A$1:$ZZ$1, 0))</f>
        <v>#N/A</v>
      </c>
    </row>
    <row r="292" spans="1:3" x14ac:dyDescent="0.3">
      <c r="A292" t="e">
        <f>INDEX(resultados!$A$2:$ZZ$408, 286, MATCH($B$1, resultados!$A$1:$ZZ$1, 0))</f>
        <v>#N/A</v>
      </c>
      <c r="B292" t="e">
        <f>INDEX(resultados!$A$2:$ZZ$408, 286, MATCH($B$2, resultados!$A$1:$ZZ$1, 0))</f>
        <v>#N/A</v>
      </c>
      <c r="C292" t="e">
        <f>INDEX(resultados!$A$2:$ZZ$408, 286, MATCH($B$3, resultados!$A$1:$ZZ$1, 0))</f>
        <v>#N/A</v>
      </c>
    </row>
    <row r="293" spans="1:3" x14ac:dyDescent="0.3">
      <c r="A293" t="e">
        <f>INDEX(resultados!$A$2:$ZZ$408, 287, MATCH($B$1, resultados!$A$1:$ZZ$1, 0))</f>
        <v>#N/A</v>
      </c>
      <c r="B293" t="e">
        <f>INDEX(resultados!$A$2:$ZZ$408, 287, MATCH($B$2, resultados!$A$1:$ZZ$1, 0))</f>
        <v>#N/A</v>
      </c>
      <c r="C293" t="e">
        <f>INDEX(resultados!$A$2:$ZZ$408, 287, MATCH($B$3, resultados!$A$1:$ZZ$1, 0))</f>
        <v>#N/A</v>
      </c>
    </row>
    <row r="294" spans="1:3" x14ac:dyDescent="0.3">
      <c r="A294" t="e">
        <f>INDEX(resultados!$A$2:$ZZ$408, 288, MATCH($B$1, resultados!$A$1:$ZZ$1, 0))</f>
        <v>#N/A</v>
      </c>
      <c r="B294" t="e">
        <f>INDEX(resultados!$A$2:$ZZ$408, 288, MATCH($B$2, resultados!$A$1:$ZZ$1, 0))</f>
        <v>#N/A</v>
      </c>
      <c r="C294" t="e">
        <f>INDEX(resultados!$A$2:$ZZ$408, 288, MATCH($B$3, resultados!$A$1:$ZZ$1, 0))</f>
        <v>#N/A</v>
      </c>
    </row>
    <row r="295" spans="1:3" x14ac:dyDescent="0.3">
      <c r="A295" t="e">
        <f>INDEX(resultados!$A$2:$ZZ$408, 289, MATCH($B$1, resultados!$A$1:$ZZ$1, 0))</f>
        <v>#N/A</v>
      </c>
      <c r="B295" t="e">
        <f>INDEX(resultados!$A$2:$ZZ$408, 289, MATCH($B$2, resultados!$A$1:$ZZ$1, 0))</f>
        <v>#N/A</v>
      </c>
      <c r="C295" t="e">
        <f>INDEX(resultados!$A$2:$ZZ$408, 289, MATCH($B$3, resultados!$A$1:$ZZ$1, 0))</f>
        <v>#N/A</v>
      </c>
    </row>
    <row r="296" spans="1:3" x14ac:dyDescent="0.3">
      <c r="A296" t="e">
        <f>INDEX(resultados!$A$2:$ZZ$408, 290, MATCH($B$1, resultados!$A$1:$ZZ$1, 0))</f>
        <v>#N/A</v>
      </c>
      <c r="B296" t="e">
        <f>INDEX(resultados!$A$2:$ZZ$408, 290, MATCH($B$2, resultados!$A$1:$ZZ$1, 0))</f>
        <v>#N/A</v>
      </c>
      <c r="C296" t="e">
        <f>INDEX(resultados!$A$2:$ZZ$408, 290, MATCH($B$3, resultados!$A$1:$ZZ$1, 0))</f>
        <v>#N/A</v>
      </c>
    </row>
    <row r="297" spans="1:3" x14ac:dyDescent="0.3">
      <c r="A297" t="e">
        <f>INDEX(resultados!$A$2:$ZZ$408, 291, MATCH($B$1, resultados!$A$1:$ZZ$1, 0))</f>
        <v>#N/A</v>
      </c>
      <c r="B297" t="e">
        <f>INDEX(resultados!$A$2:$ZZ$408, 291, MATCH($B$2, resultados!$A$1:$ZZ$1, 0))</f>
        <v>#N/A</v>
      </c>
      <c r="C297" t="e">
        <f>INDEX(resultados!$A$2:$ZZ$408, 291, MATCH($B$3, resultados!$A$1:$ZZ$1, 0))</f>
        <v>#N/A</v>
      </c>
    </row>
    <row r="298" spans="1:3" x14ac:dyDescent="0.3">
      <c r="A298" t="e">
        <f>INDEX(resultados!$A$2:$ZZ$408, 292, MATCH($B$1, resultados!$A$1:$ZZ$1, 0))</f>
        <v>#N/A</v>
      </c>
      <c r="B298" t="e">
        <f>INDEX(resultados!$A$2:$ZZ$408, 292, MATCH($B$2, resultados!$A$1:$ZZ$1, 0))</f>
        <v>#N/A</v>
      </c>
      <c r="C298" t="e">
        <f>INDEX(resultados!$A$2:$ZZ$408, 292, MATCH($B$3, resultados!$A$1:$ZZ$1, 0))</f>
        <v>#N/A</v>
      </c>
    </row>
    <row r="299" spans="1:3" x14ac:dyDescent="0.3">
      <c r="A299" t="e">
        <f>INDEX(resultados!$A$2:$ZZ$408, 293, MATCH($B$1, resultados!$A$1:$ZZ$1, 0))</f>
        <v>#N/A</v>
      </c>
      <c r="B299" t="e">
        <f>INDEX(resultados!$A$2:$ZZ$408, 293, MATCH($B$2, resultados!$A$1:$ZZ$1, 0))</f>
        <v>#N/A</v>
      </c>
      <c r="C299" t="e">
        <f>INDEX(resultados!$A$2:$ZZ$408, 293, MATCH($B$3, resultados!$A$1:$ZZ$1, 0))</f>
        <v>#N/A</v>
      </c>
    </row>
    <row r="300" spans="1:3" x14ac:dyDescent="0.3">
      <c r="A300" t="e">
        <f>INDEX(resultados!$A$2:$ZZ$408, 294, MATCH($B$1, resultados!$A$1:$ZZ$1, 0))</f>
        <v>#N/A</v>
      </c>
      <c r="B300" t="e">
        <f>INDEX(resultados!$A$2:$ZZ$408, 294, MATCH($B$2, resultados!$A$1:$ZZ$1, 0))</f>
        <v>#N/A</v>
      </c>
      <c r="C300" t="e">
        <f>INDEX(resultados!$A$2:$ZZ$408, 294, MATCH($B$3, resultados!$A$1:$ZZ$1, 0))</f>
        <v>#N/A</v>
      </c>
    </row>
    <row r="301" spans="1:3" x14ac:dyDescent="0.3">
      <c r="A301" t="e">
        <f>INDEX(resultados!$A$2:$ZZ$408, 295, MATCH($B$1, resultados!$A$1:$ZZ$1, 0))</f>
        <v>#N/A</v>
      </c>
      <c r="B301" t="e">
        <f>INDEX(resultados!$A$2:$ZZ$408, 295, MATCH($B$2, resultados!$A$1:$ZZ$1, 0))</f>
        <v>#N/A</v>
      </c>
      <c r="C301" t="e">
        <f>INDEX(resultados!$A$2:$ZZ$408, 295, MATCH($B$3, resultados!$A$1:$ZZ$1, 0))</f>
        <v>#N/A</v>
      </c>
    </row>
    <row r="302" spans="1:3" x14ac:dyDescent="0.3">
      <c r="A302" t="e">
        <f>INDEX(resultados!$A$2:$ZZ$408, 296, MATCH($B$1, resultados!$A$1:$ZZ$1, 0))</f>
        <v>#N/A</v>
      </c>
      <c r="B302" t="e">
        <f>INDEX(resultados!$A$2:$ZZ$408, 296, MATCH($B$2, resultados!$A$1:$ZZ$1, 0))</f>
        <v>#N/A</v>
      </c>
      <c r="C302" t="e">
        <f>INDEX(resultados!$A$2:$ZZ$408, 296, MATCH($B$3, resultados!$A$1:$ZZ$1, 0))</f>
        <v>#N/A</v>
      </c>
    </row>
    <row r="303" spans="1:3" x14ac:dyDescent="0.3">
      <c r="A303" t="e">
        <f>INDEX(resultados!$A$2:$ZZ$408, 297, MATCH($B$1, resultados!$A$1:$ZZ$1, 0))</f>
        <v>#N/A</v>
      </c>
      <c r="B303" t="e">
        <f>INDEX(resultados!$A$2:$ZZ$408, 297, MATCH($B$2, resultados!$A$1:$ZZ$1, 0))</f>
        <v>#N/A</v>
      </c>
      <c r="C303" t="e">
        <f>INDEX(resultados!$A$2:$ZZ$408, 297, MATCH($B$3, resultados!$A$1:$ZZ$1, 0))</f>
        <v>#N/A</v>
      </c>
    </row>
    <row r="304" spans="1:3" x14ac:dyDescent="0.3">
      <c r="A304" t="e">
        <f>INDEX(resultados!$A$2:$ZZ$408, 298, MATCH($B$1, resultados!$A$1:$ZZ$1, 0))</f>
        <v>#N/A</v>
      </c>
      <c r="B304" t="e">
        <f>INDEX(resultados!$A$2:$ZZ$408, 298, MATCH($B$2, resultados!$A$1:$ZZ$1, 0))</f>
        <v>#N/A</v>
      </c>
      <c r="C304" t="e">
        <f>INDEX(resultados!$A$2:$ZZ$408, 298, MATCH($B$3, resultados!$A$1:$ZZ$1, 0))</f>
        <v>#N/A</v>
      </c>
    </row>
    <row r="305" spans="1:3" x14ac:dyDescent="0.3">
      <c r="A305" t="e">
        <f>INDEX(resultados!$A$2:$ZZ$408, 299, MATCH($B$1, resultados!$A$1:$ZZ$1, 0))</f>
        <v>#N/A</v>
      </c>
      <c r="B305" t="e">
        <f>INDEX(resultados!$A$2:$ZZ$408, 299, MATCH($B$2, resultados!$A$1:$ZZ$1, 0))</f>
        <v>#N/A</v>
      </c>
      <c r="C305" t="e">
        <f>INDEX(resultados!$A$2:$ZZ$408, 299, MATCH($B$3, resultados!$A$1:$ZZ$1, 0))</f>
        <v>#N/A</v>
      </c>
    </row>
    <row r="306" spans="1:3" x14ac:dyDescent="0.3">
      <c r="A306" t="e">
        <f>INDEX(resultados!$A$2:$ZZ$408, 300, MATCH($B$1, resultados!$A$1:$ZZ$1, 0))</f>
        <v>#N/A</v>
      </c>
      <c r="B306" t="e">
        <f>INDEX(resultados!$A$2:$ZZ$408, 300, MATCH($B$2, resultados!$A$1:$ZZ$1, 0))</f>
        <v>#N/A</v>
      </c>
      <c r="C306" t="e">
        <f>INDEX(resultados!$A$2:$ZZ$408, 300, MATCH($B$3, resultados!$A$1:$ZZ$1, 0))</f>
        <v>#N/A</v>
      </c>
    </row>
    <row r="307" spans="1:3" x14ac:dyDescent="0.3">
      <c r="A307" t="e">
        <f>INDEX(resultados!$A$2:$ZZ$408, 301, MATCH($B$1, resultados!$A$1:$ZZ$1, 0))</f>
        <v>#N/A</v>
      </c>
      <c r="B307" t="e">
        <f>INDEX(resultados!$A$2:$ZZ$408, 301, MATCH($B$2, resultados!$A$1:$ZZ$1, 0))</f>
        <v>#N/A</v>
      </c>
      <c r="C307" t="e">
        <f>INDEX(resultados!$A$2:$ZZ$408, 301, MATCH($B$3, resultados!$A$1:$ZZ$1, 0))</f>
        <v>#N/A</v>
      </c>
    </row>
    <row r="308" spans="1:3" x14ac:dyDescent="0.3">
      <c r="A308" t="e">
        <f>INDEX(resultados!$A$2:$ZZ$408, 302, MATCH($B$1, resultados!$A$1:$ZZ$1, 0))</f>
        <v>#N/A</v>
      </c>
      <c r="B308" t="e">
        <f>INDEX(resultados!$A$2:$ZZ$408, 302, MATCH($B$2, resultados!$A$1:$ZZ$1, 0))</f>
        <v>#N/A</v>
      </c>
      <c r="C308" t="e">
        <f>INDEX(resultados!$A$2:$ZZ$408, 302, MATCH($B$3, resultados!$A$1:$ZZ$1, 0))</f>
        <v>#N/A</v>
      </c>
    </row>
    <row r="309" spans="1:3" x14ac:dyDescent="0.3">
      <c r="A309" t="e">
        <f>INDEX(resultados!$A$2:$ZZ$408, 303, MATCH($B$1, resultados!$A$1:$ZZ$1, 0))</f>
        <v>#N/A</v>
      </c>
      <c r="B309" t="e">
        <f>INDEX(resultados!$A$2:$ZZ$408, 303, MATCH($B$2, resultados!$A$1:$ZZ$1, 0))</f>
        <v>#N/A</v>
      </c>
      <c r="C309" t="e">
        <f>INDEX(resultados!$A$2:$ZZ$408, 303, MATCH($B$3, resultados!$A$1:$ZZ$1, 0))</f>
        <v>#N/A</v>
      </c>
    </row>
    <row r="310" spans="1:3" x14ac:dyDescent="0.3">
      <c r="A310" t="e">
        <f>INDEX(resultados!$A$2:$ZZ$408, 304, MATCH($B$1, resultados!$A$1:$ZZ$1, 0))</f>
        <v>#N/A</v>
      </c>
      <c r="B310" t="e">
        <f>INDEX(resultados!$A$2:$ZZ$408, 304, MATCH($B$2, resultados!$A$1:$ZZ$1, 0))</f>
        <v>#N/A</v>
      </c>
      <c r="C310" t="e">
        <f>INDEX(resultados!$A$2:$ZZ$408, 304, MATCH($B$3, resultados!$A$1:$ZZ$1, 0))</f>
        <v>#N/A</v>
      </c>
    </row>
    <row r="311" spans="1:3" x14ac:dyDescent="0.3">
      <c r="A311" t="e">
        <f>INDEX(resultados!$A$2:$ZZ$408, 305, MATCH($B$1, resultados!$A$1:$ZZ$1, 0))</f>
        <v>#N/A</v>
      </c>
      <c r="B311" t="e">
        <f>INDEX(resultados!$A$2:$ZZ$408, 305, MATCH($B$2, resultados!$A$1:$ZZ$1, 0))</f>
        <v>#N/A</v>
      </c>
      <c r="C311" t="e">
        <f>INDEX(resultados!$A$2:$ZZ$408, 305, MATCH($B$3, resultados!$A$1:$ZZ$1, 0))</f>
        <v>#N/A</v>
      </c>
    </row>
    <row r="312" spans="1:3" x14ac:dyDescent="0.3">
      <c r="A312" t="e">
        <f>INDEX(resultados!$A$2:$ZZ$408, 306, MATCH($B$1, resultados!$A$1:$ZZ$1, 0))</f>
        <v>#N/A</v>
      </c>
      <c r="B312" t="e">
        <f>INDEX(resultados!$A$2:$ZZ$408, 306, MATCH($B$2, resultados!$A$1:$ZZ$1, 0))</f>
        <v>#N/A</v>
      </c>
      <c r="C312" t="e">
        <f>INDEX(resultados!$A$2:$ZZ$408, 306, MATCH($B$3, resultados!$A$1:$ZZ$1, 0))</f>
        <v>#N/A</v>
      </c>
    </row>
    <row r="313" spans="1:3" x14ac:dyDescent="0.3">
      <c r="A313" t="e">
        <f>INDEX(resultados!$A$2:$ZZ$408, 307, MATCH($B$1, resultados!$A$1:$ZZ$1, 0))</f>
        <v>#N/A</v>
      </c>
      <c r="B313" t="e">
        <f>INDEX(resultados!$A$2:$ZZ$408, 307, MATCH($B$2, resultados!$A$1:$ZZ$1, 0))</f>
        <v>#N/A</v>
      </c>
      <c r="C313" t="e">
        <f>INDEX(resultados!$A$2:$ZZ$408, 307, MATCH($B$3, resultados!$A$1:$ZZ$1, 0))</f>
        <v>#N/A</v>
      </c>
    </row>
    <row r="314" spans="1:3" x14ac:dyDescent="0.3">
      <c r="A314" t="e">
        <f>INDEX(resultados!$A$2:$ZZ$408, 308, MATCH($B$1, resultados!$A$1:$ZZ$1, 0))</f>
        <v>#N/A</v>
      </c>
      <c r="B314" t="e">
        <f>INDEX(resultados!$A$2:$ZZ$408, 308, MATCH($B$2, resultados!$A$1:$ZZ$1, 0))</f>
        <v>#N/A</v>
      </c>
      <c r="C314" t="e">
        <f>INDEX(resultados!$A$2:$ZZ$408, 308, MATCH($B$3, resultados!$A$1:$ZZ$1, 0))</f>
        <v>#N/A</v>
      </c>
    </row>
    <row r="315" spans="1:3" x14ac:dyDescent="0.3">
      <c r="A315" t="e">
        <f>INDEX(resultados!$A$2:$ZZ$408, 309, MATCH($B$1, resultados!$A$1:$ZZ$1, 0))</f>
        <v>#N/A</v>
      </c>
      <c r="B315" t="e">
        <f>INDEX(resultados!$A$2:$ZZ$408, 309, MATCH($B$2, resultados!$A$1:$ZZ$1, 0))</f>
        <v>#N/A</v>
      </c>
      <c r="C315" t="e">
        <f>INDEX(resultados!$A$2:$ZZ$408, 309, MATCH($B$3, resultados!$A$1:$ZZ$1, 0))</f>
        <v>#N/A</v>
      </c>
    </row>
    <row r="316" spans="1:3" x14ac:dyDescent="0.3">
      <c r="A316" t="e">
        <f>INDEX(resultados!$A$2:$ZZ$408, 310, MATCH($B$1, resultados!$A$1:$ZZ$1, 0))</f>
        <v>#N/A</v>
      </c>
      <c r="B316" t="e">
        <f>INDEX(resultados!$A$2:$ZZ$408, 310, MATCH($B$2, resultados!$A$1:$ZZ$1, 0))</f>
        <v>#N/A</v>
      </c>
      <c r="C316" t="e">
        <f>INDEX(resultados!$A$2:$ZZ$408, 310, MATCH($B$3, resultados!$A$1:$ZZ$1, 0))</f>
        <v>#N/A</v>
      </c>
    </row>
    <row r="317" spans="1:3" x14ac:dyDescent="0.3">
      <c r="A317" t="e">
        <f>INDEX(resultados!$A$2:$ZZ$408, 311, MATCH($B$1, resultados!$A$1:$ZZ$1, 0))</f>
        <v>#N/A</v>
      </c>
      <c r="B317" t="e">
        <f>INDEX(resultados!$A$2:$ZZ$408, 311, MATCH($B$2, resultados!$A$1:$ZZ$1, 0))</f>
        <v>#N/A</v>
      </c>
      <c r="C317" t="e">
        <f>INDEX(resultados!$A$2:$ZZ$408, 311, MATCH($B$3, resultados!$A$1:$ZZ$1, 0))</f>
        <v>#N/A</v>
      </c>
    </row>
    <row r="318" spans="1:3" x14ac:dyDescent="0.3">
      <c r="A318" t="e">
        <f>INDEX(resultados!$A$2:$ZZ$408, 312, MATCH($B$1, resultados!$A$1:$ZZ$1, 0))</f>
        <v>#N/A</v>
      </c>
      <c r="B318" t="e">
        <f>INDEX(resultados!$A$2:$ZZ$408, 312, MATCH($B$2, resultados!$A$1:$ZZ$1, 0))</f>
        <v>#N/A</v>
      </c>
      <c r="C318" t="e">
        <f>INDEX(resultados!$A$2:$ZZ$408, 312, MATCH($B$3, resultados!$A$1:$ZZ$1, 0))</f>
        <v>#N/A</v>
      </c>
    </row>
    <row r="319" spans="1:3" x14ac:dyDescent="0.3">
      <c r="A319" t="e">
        <f>INDEX(resultados!$A$2:$ZZ$408, 313, MATCH($B$1, resultados!$A$1:$ZZ$1, 0))</f>
        <v>#N/A</v>
      </c>
      <c r="B319" t="e">
        <f>INDEX(resultados!$A$2:$ZZ$408, 313, MATCH($B$2, resultados!$A$1:$ZZ$1, 0))</f>
        <v>#N/A</v>
      </c>
      <c r="C319" t="e">
        <f>INDEX(resultados!$A$2:$ZZ$408, 313, MATCH($B$3, resultados!$A$1:$ZZ$1, 0))</f>
        <v>#N/A</v>
      </c>
    </row>
    <row r="320" spans="1:3" x14ac:dyDescent="0.3">
      <c r="A320" t="e">
        <f>INDEX(resultados!$A$2:$ZZ$408, 314, MATCH($B$1, resultados!$A$1:$ZZ$1, 0))</f>
        <v>#N/A</v>
      </c>
      <c r="B320" t="e">
        <f>INDEX(resultados!$A$2:$ZZ$408, 314, MATCH($B$2, resultados!$A$1:$ZZ$1, 0))</f>
        <v>#N/A</v>
      </c>
      <c r="C320" t="e">
        <f>INDEX(resultados!$A$2:$ZZ$408, 314, MATCH($B$3, resultados!$A$1:$ZZ$1, 0))</f>
        <v>#N/A</v>
      </c>
    </row>
    <row r="321" spans="1:3" x14ac:dyDescent="0.3">
      <c r="A321" t="e">
        <f>INDEX(resultados!$A$2:$ZZ$408, 315, MATCH($B$1, resultados!$A$1:$ZZ$1, 0))</f>
        <v>#N/A</v>
      </c>
      <c r="B321" t="e">
        <f>INDEX(resultados!$A$2:$ZZ$408, 315, MATCH($B$2, resultados!$A$1:$ZZ$1, 0))</f>
        <v>#N/A</v>
      </c>
      <c r="C321" t="e">
        <f>INDEX(resultados!$A$2:$ZZ$408, 315, MATCH($B$3, resultados!$A$1:$ZZ$1, 0))</f>
        <v>#N/A</v>
      </c>
    </row>
    <row r="322" spans="1:3" x14ac:dyDescent="0.3">
      <c r="A322" t="e">
        <f>INDEX(resultados!$A$2:$ZZ$408, 316, MATCH($B$1, resultados!$A$1:$ZZ$1, 0))</f>
        <v>#N/A</v>
      </c>
      <c r="B322" t="e">
        <f>INDEX(resultados!$A$2:$ZZ$408, 316, MATCH($B$2, resultados!$A$1:$ZZ$1, 0))</f>
        <v>#N/A</v>
      </c>
      <c r="C322" t="e">
        <f>INDEX(resultados!$A$2:$ZZ$408, 316, MATCH($B$3, resultados!$A$1:$ZZ$1, 0))</f>
        <v>#N/A</v>
      </c>
    </row>
    <row r="323" spans="1:3" x14ac:dyDescent="0.3">
      <c r="A323" t="e">
        <f>INDEX(resultados!$A$2:$ZZ$408, 317, MATCH($B$1, resultados!$A$1:$ZZ$1, 0))</f>
        <v>#N/A</v>
      </c>
      <c r="B323" t="e">
        <f>INDEX(resultados!$A$2:$ZZ$408, 317, MATCH($B$2, resultados!$A$1:$ZZ$1, 0))</f>
        <v>#N/A</v>
      </c>
      <c r="C323" t="e">
        <f>INDEX(resultados!$A$2:$ZZ$408, 317, MATCH($B$3, resultados!$A$1:$ZZ$1, 0))</f>
        <v>#N/A</v>
      </c>
    </row>
    <row r="324" spans="1:3" x14ac:dyDescent="0.3">
      <c r="A324" t="e">
        <f>INDEX(resultados!$A$2:$ZZ$408, 318, MATCH($B$1, resultados!$A$1:$ZZ$1, 0))</f>
        <v>#N/A</v>
      </c>
      <c r="B324" t="e">
        <f>INDEX(resultados!$A$2:$ZZ$408, 318, MATCH($B$2, resultados!$A$1:$ZZ$1, 0))</f>
        <v>#N/A</v>
      </c>
      <c r="C324" t="e">
        <f>INDEX(resultados!$A$2:$ZZ$408, 318, MATCH($B$3, resultados!$A$1:$ZZ$1, 0))</f>
        <v>#N/A</v>
      </c>
    </row>
    <row r="325" spans="1:3" x14ac:dyDescent="0.3">
      <c r="A325" t="e">
        <f>INDEX(resultados!$A$2:$ZZ$408, 319, MATCH($B$1, resultados!$A$1:$ZZ$1, 0))</f>
        <v>#N/A</v>
      </c>
      <c r="B325" t="e">
        <f>INDEX(resultados!$A$2:$ZZ$408, 319, MATCH($B$2, resultados!$A$1:$ZZ$1, 0))</f>
        <v>#N/A</v>
      </c>
      <c r="C325" t="e">
        <f>INDEX(resultados!$A$2:$ZZ$408, 319, MATCH($B$3, resultados!$A$1:$ZZ$1, 0))</f>
        <v>#N/A</v>
      </c>
    </row>
    <row r="326" spans="1:3" x14ac:dyDescent="0.3">
      <c r="A326" t="e">
        <f>INDEX(resultados!$A$2:$ZZ$408, 320, MATCH($B$1, resultados!$A$1:$ZZ$1, 0))</f>
        <v>#N/A</v>
      </c>
      <c r="B326" t="e">
        <f>INDEX(resultados!$A$2:$ZZ$408, 320, MATCH($B$2, resultados!$A$1:$ZZ$1, 0))</f>
        <v>#N/A</v>
      </c>
      <c r="C326" t="e">
        <f>INDEX(resultados!$A$2:$ZZ$408, 320, MATCH($B$3, resultados!$A$1:$ZZ$1, 0))</f>
        <v>#N/A</v>
      </c>
    </row>
    <row r="327" spans="1:3" x14ac:dyDescent="0.3">
      <c r="A327" t="e">
        <f>INDEX(resultados!$A$2:$ZZ$408, 321, MATCH($B$1, resultados!$A$1:$ZZ$1, 0))</f>
        <v>#N/A</v>
      </c>
      <c r="B327" t="e">
        <f>INDEX(resultados!$A$2:$ZZ$408, 321, MATCH($B$2, resultados!$A$1:$ZZ$1, 0))</f>
        <v>#N/A</v>
      </c>
      <c r="C327" t="e">
        <f>INDEX(resultados!$A$2:$ZZ$408, 321, MATCH($B$3, resultados!$A$1:$ZZ$1, 0))</f>
        <v>#N/A</v>
      </c>
    </row>
    <row r="328" spans="1:3" x14ac:dyDescent="0.3">
      <c r="A328" t="e">
        <f>INDEX(resultados!$A$2:$ZZ$408, 322, MATCH($B$1, resultados!$A$1:$ZZ$1, 0))</f>
        <v>#N/A</v>
      </c>
      <c r="B328" t="e">
        <f>INDEX(resultados!$A$2:$ZZ$408, 322, MATCH($B$2, resultados!$A$1:$ZZ$1, 0))</f>
        <v>#N/A</v>
      </c>
      <c r="C328" t="e">
        <f>INDEX(resultados!$A$2:$ZZ$408, 322, MATCH($B$3, resultados!$A$1:$ZZ$1, 0))</f>
        <v>#N/A</v>
      </c>
    </row>
    <row r="329" spans="1:3" x14ac:dyDescent="0.3">
      <c r="A329" t="e">
        <f>INDEX(resultados!$A$2:$ZZ$408, 323, MATCH($B$1, resultados!$A$1:$ZZ$1, 0))</f>
        <v>#N/A</v>
      </c>
      <c r="B329" t="e">
        <f>INDEX(resultados!$A$2:$ZZ$408, 323, MATCH($B$2, resultados!$A$1:$ZZ$1, 0))</f>
        <v>#N/A</v>
      </c>
      <c r="C329" t="e">
        <f>INDEX(resultados!$A$2:$ZZ$408, 323, MATCH($B$3, resultados!$A$1:$ZZ$1, 0))</f>
        <v>#N/A</v>
      </c>
    </row>
    <row r="330" spans="1:3" x14ac:dyDescent="0.3">
      <c r="A330" t="e">
        <f>INDEX(resultados!$A$2:$ZZ$408, 324, MATCH($B$1, resultados!$A$1:$ZZ$1, 0))</f>
        <v>#N/A</v>
      </c>
      <c r="B330" t="e">
        <f>INDEX(resultados!$A$2:$ZZ$408, 324, MATCH($B$2, resultados!$A$1:$ZZ$1, 0))</f>
        <v>#N/A</v>
      </c>
      <c r="C330" t="e">
        <f>INDEX(resultados!$A$2:$ZZ$408, 324, MATCH($B$3, resultados!$A$1:$ZZ$1, 0))</f>
        <v>#N/A</v>
      </c>
    </row>
    <row r="331" spans="1:3" x14ac:dyDescent="0.3">
      <c r="A331" t="e">
        <f>INDEX(resultados!$A$2:$ZZ$408, 325, MATCH($B$1, resultados!$A$1:$ZZ$1, 0))</f>
        <v>#N/A</v>
      </c>
      <c r="B331" t="e">
        <f>INDEX(resultados!$A$2:$ZZ$408, 325, MATCH($B$2, resultados!$A$1:$ZZ$1, 0))</f>
        <v>#N/A</v>
      </c>
      <c r="C331" t="e">
        <f>INDEX(resultados!$A$2:$ZZ$408, 325, MATCH($B$3, resultados!$A$1:$ZZ$1, 0))</f>
        <v>#N/A</v>
      </c>
    </row>
    <row r="332" spans="1:3" x14ac:dyDescent="0.3">
      <c r="A332" t="e">
        <f>INDEX(resultados!$A$2:$ZZ$408, 326, MATCH($B$1, resultados!$A$1:$ZZ$1, 0))</f>
        <v>#N/A</v>
      </c>
      <c r="B332" t="e">
        <f>INDEX(resultados!$A$2:$ZZ$408, 326, MATCH($B$2, resultados!$A$1:$ZZ$1, 0))</f>
        <v>#N/A</v>
      </c>
      <c r="C332" t="e">
        <f>INDEX(resultados!$A$2:$ZZ$408, 326, MATCH($B$3, resultados!$A$1:$ZZ$1, 0))</f>
        <v>#N/A</v>
      </c>
    </row>
    <row r="333" spans="1:3" x14ac:dyDescent="0.3">
      <c r="A333" t="e">
        <f>INDEX(resultados!$A$2:$ZZ$408, 327, MATCH($B$1, resultados!$A$1:$ZZ$1, 0))</f>
        <v>#N/A</v>
      </c>
      <c r="B333" t="e">
        <f>INDEX(resultados!$A$2:$ZZ$408, 327, MATCH($B$2, resultados!$A$1:$ZZ$1, 0))</f>
        <v>#N/A</v>
      </c>
      <c r="C333" t="e">
        <f>INDEX(resultados!$A$2:$ZZ$408, 327, MATCH($B$3, resultados!$A$1:$ZZ$1, 0))</f>
        <v>#N/A</v>
      </c>
    </row>
    <row r="334" spans="1:3" x14ac:dyDescent="0.3">
      <c r="A334" t="e">
        <f>INDEX(resultados!$A$2:$ZZ$408, 328, MATCH($B$1, resultados!$A$1:$ZZ$1, 0))</f>
        <v>#N/A</v>
      </c>
      <c r="B334" t="e">
        <f>INDEX(resultados!$A$2:$ZZ$408, 328, MATCH($B$2, resultados!$A$1:$ZZ$1, 0))</f>
        <v>#N/A</v>
      </c>
      <c r="C334" t="e">
        <f>INDEX(resultados!$A$2:$ZZ$408, 328, MATCH($B$3, resultados!$A$1:$ZZ$1, 0))</f>
        <v>#N/A</v>
      </c>
    </row>
    <row r="335" spans="1:3" x14ac:dyDescent="0.3">
      <c r="A335" t="e">
        <f>INDEX(resultados!$A$2:$ZZ$408, 329, MATCH($B$1, resultados!$A$1:$ZZ$1, 0))</f>
        <v>#N/A</v>
      </c>
      <c r="B335" t="e">
        <f>INDEX(resultados!$A$2:$ZZ$408, 329, MATCH($B$2, resultados!$A$1:$ZZ$1, 0))</f>
        <v>#N/A</v>
      </c>
      <c r="C335" t="e">
        <f>INDEX(resultados!$A$2:$ZZ$408, 329, MATCH($B$3, resultados!$A$1:$ZZ$1, 0))</f>
        <v>#N/A</v>
      </c>
    </row>
    <row r="336" spans="1:3" x14ac:dyDescent="0.3">
      <c r="A336" t="e">
        <f>INDEX(resultados!$A$2:$ZZ$408, 330, MATCH($B$1, resultados!$A$1:$ZZ$1, 0))</f>
        <v>#N/A</v>
      </c>
      <c r="B336" t="e">
        <f>INDEX(resultados!$A$2:$ZZ$408, 330, MATCH($B$2, resultados!$A$1:$ZZ$1, 0))</f>
        <v>#N/A</v>
      </c>
      <c r="C336" t="e">
        <f>INDEX(resultados!$A$2:$ZZ$408, 330, MATCH($B$3, resultados!$A$1:$ZZ$1, 0))</f>
        <v>#N/A</v>
      </c>
    </row>
    <row r="337" spans="1:3" x14ac:dyDescent="0.3">
      <c r="A337" t="e">
        <f>INDEX(resultados!$A$2:$ZZ$408, 331, MATCH($B$1, resultados!$A$1:$ZZ$1, 0))</f>
        <v>#N/A</v>
      </c>
      <c r="B337" t="e">
        <f>INDEX(resultados!$A$2:$ZZ$408, 331, MATCH($B$2, resultados!$A$1:$ZZ$1, 0))</f>
        <v>#N/A</v>
      </c>
      <c r="C337" t="e">
        <f>INDEX(resultados!$A$2:$ZZ$408, 331, MATCH($B$3, resultados!$A$1:$ZZ$1, 0))</f>
        <v>#N/A</v>
      </c>
    </row>
    <row r="338" spans="1:3" x14ac:dyDescent="0.3">
      <c r="A338" t="e">
        <f>INDEX(resultados!$A$2:$ZZ$408, 332, MATCH($B$1, resultados!$A$1:$ZZ$1, 0))</f>
        <v>#N/A</v>
      </c>
      <c r="B338" t="e">
        <f>INDEX(resultados!$A$2:$ZZ$408, 332, MATCH($B$2, resultados!$A$1:$ZZ$1, 0))</f>
        <v>#N/A</v>
      </c>
      <c r="C338" t="e">
        <f>INDEX(resultados!$A$2:$ZZ$408, 332, MATCH($B$3, resultados!$A$1:$ZZ$1, 0))</f>
        <v>#N/A</v>
      </c>
    </row>
    <row r="339" spans="1:3" x14ac:dyDescent="0.3">
      <c r="A339" t="e">
        <f>INDEX(resultados!$A$2:$ZZ$408, 333, MATCH($B$1, resultados!$A$1:$ZZ$1, 0))</f>
        <v>#N/A</v>
      </c>
      <c r="B339" t="e">
        <f>INDEX(resultados!$A$2:$ZZ$408, 333, MATCH($B$2, resultados!$A$1:$ZZ$1, 0))</f>
        <v>#N/A</v>
      </c>
      <c r="C339" t="e">
        <f>INDEX(resultados!$A$2:$ZZ$408, 333, MATCH($B$3, resultados!$A$1:$ZZ$1, 0))</f>
        <v>#N/A</v>
      </c>
    </row>
    <row r="340" spans="1:3" x14ac:dyDescent="0.3">
      <c r="A340" t="e">
        <f>INDEX(resultados!$A$2:$ZZ$408, 334, MATCH($B$1, resultados!$A$1:$ZZ$1, 0))</f>
        <v>#N/A</v>
      </c>
      <c r="B340" t="e">
        <f>INDEX(resultados!$A$2:$ZZ$408, 334, MATCH($B$2, resultados!$A$1:$ZZ$1, 0))</f>
        <v>#N/A</v>
      </c>
      <c r="C340" t="e">
        <f>INDEX(resultados!$A$2:$ZZ$408, 334, MATCH($B$3, resultados!$A$1:$ZZ$1, 0))</f>
        <v>#N/A</v>
      </c>
    </row>
    <row r="341" spans="1:3" x14ac:dyDescent="0.3">
      <c r="A341" t="e">
        <f>INDEX(resultados!$A$2:$ZZ$408, 335, MATCH($B$1, resultados!$A$1:$ZZ$1, 0))</f>
        <v>#N/A</v>
      </c>
      <c r="B341" t="e">
        <f>INDEX(resultados!$A$2:$ZZ$408, 335, MATCH($B$2, resultados!$A$1:$ZZ$1, 0))</f>
        <v>#N/A</v>
      </c>
      <c r="C341" t="e">
        <f>INDEX(resultados!$A$2:$ZZ$408, 335, MATCH($B$3, resultados!$A$1:$ZZ$1, 0))</f>
        <v>#N/A</v>
      </c>
    </row>
    <row r="342" spans="1:3" x14ac:dyDescent="0.3">
      <c r="A342" t="e">
        <f>INDEX(resultados!$A$2:$ZZ$408, 336, MATCH($B$1, resultados!$A$1:$ZZ$1, 0))</f>
        <v>#N/A</v>
      </c>
      <c r="B342" t="e">
        <f>INDEX(resultados!$A$2:$ZZ$408, 336, MATCH($B$2, resultados!$A$1:$ZZ$1, 0))</f>
        <v>#N/A</v>
      </c>
      <c r="C342" t="e">
        <f>INDEX(resultados!$A$2:$ZZ$408, 336, MATCH($B$3, resultados!$A$1:$ZZ$1, 0))</f>
        <v>#N/A</v>
      </c>
    </row>
    <row r="343" spans="1:3" x14ac:dyDescent="0.3">
      <c r="A343" t="e">
        <f>INDEX(resultados!$A$2:$ZZ$408, 337, MATCH($B$1, resultados!$A$1:$ZZ$1, 0))</f>
        <v>#N/A</v>
      </c>
      <c r="B343" t="e">
        <f>INDEX(resultados!$A$2:$ZZ$408, 337, MATCH($B$2, resultados!$A$1:$ZZ$1, 0))</f>
        <v>#N/A</v>
      </c>
      <c r="C343" t="e">
        <f>INDEX(resultados!$A$2:$ZZ$408, 337, MATCH($B$3, resultados!$A$1:$ZZ$1, 0))</f>
        <v>#N/A</v>
      </c>
    </row>
    <row r="344" spans="1:3" x14ac:dyDescent="0.3">
      <c r="A344" t="e">
        <f>INDEX(resultados!$A$2:$ZZ$408, 338, MATCH($B$1, resultados!$A$1:$ZZ$1, 0))</f>
        <v>#N/A</v>
      </c>
      <c r="B344" t="e">
        <f>INDEX(resultados!$A$2:$ZZ$408, 338, MATCH($B$2, resultados!$A$1:$ZZ$1, 0))</f>
        <v>#N/A</v>
      </c>
      <c r="C344" t="e">
        <f>INDEX(resultados!$A$2:$ZZ$408, 338, MATCH($B$3, resultados!$A$1:$ZZ$1, 0))</f>
        <v>#N/A</v>
      </c>
    </row>
    <row r="345" spans="1:3" x14ac:dyDescent="0.3">
      <c r="A345" t="e">
        <f>INDEX(resultados!$A$2:$ZZ$408, 339, MATCH($B$1, resultados!$A$1:$ZZ$1, 0))</f>
        <v>#N/A</v>
      </c>
      <c r="B345" t="e">
        <f>INDEX(resultados!$A$2:$ZZ$408, 339, MATCH($B$2, resultados!$A$1:$ZZ$1, 0))</f>
        <v>#N/A</v>
      </c>
      <c r="C345" t="e">
        <f>INDEX(resultados!$A$2:$ZZ$408, 339, MATCH($B$3, resultados!$A$1:$ZZ$1, 0))</f>
        <v>#N/A</v>
      </c>
    </row>
    <row r="346" spans="1:3" x14ac:dyDescent="0.3">
      <c r="A346" t="e">
        <f>INDEX(resultados!$A$2:$ZZ$408, 340, MATCH($B$1, resultados!$A$1:$ZZ$1, 0))</f>
        <v>#N/A</v>
      </c>
      <c r="B346" t="e">
        <f>INDEX(resultados!$A$2:$ZZ$408, 340, MATCH($B$2, resultados!$A$1:$ZZ$1, 0))</f>
        <v>#N/A</v>
      </c>
      <c r="C346" t="e">
        <f>INDEX(resultados!$A$2:$ZZ$408, 340, MATCH($B$3, resultados!$A$1:$ZZ$1, 0))</f>
        <v>#N/A</v>
      </c>
    </row>
    <row r="347" spans="1:3" x14ac:dyDescent="0.3">
      <c r="A347" t="e">
        <f>INDEX(resultados!$A$2:$ZZ$408, 341, MATCH($B$1, resultados!$A$1:$ZZ$1, 0))</f>
        <v>#N/A</v>
      </c>
      <c r="B347" t="e">
        <f>INDEX(resultados!$A$2:$ZZ$408, 341, MATCH($B$2, resultados!$A$1:$ZZ$1, 0))</f>
        <v>#N/A</v>
      </c>
      <c r="C347" t="e">
        <f>INDEX(resultados!$A$2:$ZZ$408, 341, MATCH($B$3, resultados!$A$1:$ZZ$1, 0))</f>
        <v>#N/A</v>
      </c>
    </row>
    <row r="348" spans="1:3" x14ac:dyDescent="0.3">
      <c r="A348" t="e">
        <f>INDEX(resultados!$A$2:$ZZ$408, 342, MATCH($B$1, resultados!$A$1:$ZZ$1, 0))</f>
        <v>#N/A</v>
      </c>
      <c r="B348" t="e">
        <f>INDEX(resultados!$A$2:$ZZ$408, 342, MATCH($B$2, resultados!$A$1:$ZZ$1, 0))</f>
        <v>#N/A</v>
      </c>
      <c r="C348" t="e">
        <f>INDEX(resultados!$A$2:$ZZ$408, 342, MATCH($B$3, resultados!$A$1:$ZZ$1, 0))</f>
        <v>#N/A</v>
      </c>
    </row>
    <row r="349" spans="1:3" x14ac:dyDescent="0.3">
      <c r="A349" t="e">
        <f>INDEX(resultados!$A$2:$ZZ$408, 343, MATCH($B$1, resultados!$A$1:$ZZ$1, 0))</f>
        <v>#N/A</v>
      </c>
      <c r="B349" t="e">
        <f>INDEX(resultados!$A$2:$ZZ$408, 343, MATCH($B$2, resultados!$A$1:$ZZ$1, 0))</f>
        <v>#N/A</v>
      </c>
      <c r="C349" t="e">
        <f>INDEX(resultados!$A$2:$ZZ$408, 343, MATCH($B$3, resultados!$A$1:$ZZ$1, 0))</f>
        <v>#N/A</v>
      </c>
    </row>
    <row r="350" spans="1:3" x14ac:dyDescent="0.3">
      <c r="A350" t="e">
        <f>INDEX(resultados!$A$2:$ZZ$408, 344, MATCH($B$1, resultados!$A$1:$ZZ$1, 0))</f>
        <v>#N/A</v>
      </c>
      <c r="B350" t="e">
        <f>INDEX(resultados!$A$2:$ZZ$408, 344, MATCH($B$2, resultados!$A$1:$ZZ$1, 0))</f>
        <v>#N/A</v>
      </c>
      <c r="C350" t="e">
        <f>INDEX(resultados!$A$2:$ZZ$408, 344, MATCH($B$3, resultados!$A$1:$ZZ$1, 0))</f>
        <v>#N/A</v>
      </c>
    </row>
    <row r="351" spans="1:3" x14ac:dyDescent="0.3">
      <c r="A351" t="e">
        <f>INDEX(resultados!$A$2:$ZZ$408, 345, MATCH($B$1, resultados!$A$1:$ZZ$1, 0))</f>
        <v>#N/A</v>
      </c>
      <c r="B351" t="e">
        <f>INDEX(resultados!$A$2:$ZZ$408, 345, MATCH($B$2, resultados!$A$1:$ZZ$1, 0))</f>
        <v>#N/A</v>
      </c>
      <c r="C351" t="e">
        <f>INDEX(resultados!$A$2:$ZZ$408, 345, MATCH($B$3, resultados!$A$1:$ZZ$1, 0))</f>
        <v>#N/A</v>
      </c>
    </row>
    <row r="352" spans="1:3" x14ac:dyDescent="0.3">
      <c r="A352" t="e">
        <f>INDEX(resultados!$A$2:$ZZ$408, 346, MATCH($B$1, resultados!$A$1:$ZZ$1, 0))</f>
        <v>#N/A</v>
      </c>
      <c r="B352" t="e">
        <f>INDEX(resultados!$A$2:$ZZ$408, 346, MATCH($B$2, resultados!$A$1:$ZZ$1, 0))</f>
        <v>#N/A</v>
      </c>
      <c r="C352" t="e">
        <f>INDEX(resultados!$A$2:$ZZ$408, 346, MATCH($B$3, resultados!$A$1:$ZZ$1, 0))</f>
        <v>#N/A</v>
      </c>
    </row>
    <row r="353" spans="1:3" x14ac:dyDescent="0.3">
      <c r="A353" t="e">
        <f>INDEX(resultados!$A$2:$ZZ$408, 347, MATCH($B$1, resultados!$A$1:$ZZ$1, 0))</f>
        <v>#N/A</v>
      </c>
      <c r="B353" t="e">
        <f>INDEX(resultados!$A$2:$ZZ$408, 347, MATCH($B$2, resultados!$A$1:$ZZ$1, 0))</f>
        <v>#N/A</v>
      </c>
      <c r="C353" t="e">
        <f>INDEX(resultados!$A$2:$ZZ$408, 347, MATCH($B$3, resultados!$A$1:$ZZ$1, 0))</f>
        <v>#N/A</v>
      </c>
    </row>
    <row r="354" spans="1:3" x14ac:dyDescent="0.3">
      <c r="A354" t="e">
        <f>INDEX(resultados!$A$2:$ZZ$408, 348, MATCH($B$1, resultados!$A$1:$ZZ$1, 0))</f>
        <v>#N/A</v>
      </c>
      <c r="B354" t="e">
        <f>INDEX(resultados!$A$2:$ZZ$408, 348, MATCH($B$2, resultados!$A$1:$ZZ$1, 0))</f>
        <v>#N/A</v>
      </c>
      <c r="C354" t="e">
        <f>INDEX(resultados!$A$2:$ZZ$408, 348, MATCH($B$3, resultados!$A$1:$ZZ$1, 0))</f>
        <v>#N/A</v>
      </c>
    </row>
    <row r="355" spans="1:3" x14ac:dyDescent="0.3">
      <c r="A355" t="e">
        <f>INDEX(resultados!$A$2:$ZZ$408, 349, MATCH($B$1, resultados!$A$1:$ZZ$1, 0))</f>
        <v>#N/A</v>
      </c>
      <c r="B355" t="e">
        <f>INDEX(resultados!$A$2:$ZZ$408, 349, MATCH($B$2, resultados!$A$1:$ZZ$1, 0))</f>
        <v>#N/A</v>
      </c>
      <c r="C355" t="e">
        <f>INDEX(resultados!$A$2:$ZZ$408, 349, MATCH($B$3, resultados!$A$1:$ZZ$1, 0))</f>
        <v>#N/A</v>
      </c>
    </row>
    <row r="356" spans="1:3" x14ac:dyDescent="0.3">
      <c r="A356" t="e">
        <f>INDEX(resultados!$A$2:$ZZ$408, 350, MATCH($B$1, resultados!$A$1:$ZZ$1, 0))</f>
        <v>#N/A</v>
      </c>
      <c r="B356" t="e">
        <f>INDEX(resultados!$A$2:$ZZ$408, 350, MATCH($B$2, resultados!$A$1:$ZZ$1, 0))</f>
        <v>#N/A</v>
      </c>
      <c r="C356" t="e">
        <f>INDEX(resultados!$A$2:$ZZ$408, 350, MATCH($B$3, resultados!$A$1:$ZZ$1, 0))</f>
        <v>#N/A</v>
      </c>
    </row>
    <row r="357" spans="1:3" x14ac:dyDescent="0.3">
      <c r="A357" t="e">
        <f>INDEX(resultados!$A$2:$ZZ$408, 351, MATCH($B$1, resultados!$A$1:$ZZ$1, 0))</f>
        <v>#N/A</v>
      </c>
      <c r="B357" t="e">
        <f>INDEX(resultados!$A$2:$ZZ$408, 351, MATCH($B$2, resultados!$A$1:$ZZ$1, 0))</f>
        <v>#N/A</v>
      </c>
      <c r="C357" t="e">
        <f>INDEX(resultados!$A$2:$ZZ$408, 351, MATCH($B$3, resultados!$A$1:$ZZ$1, 0))</f>
        <v>#N/A</v>
      </c>
    </row>
    <row r="358" spans="1:3" x14ac:dyDescent="0.3">
      <c r="A358" t="e">
        <f>INDEX(resultados!$A$2:$ZZ$408, 352, MATCH($B$1, resultados!$A$1:$ZZ$1, 0))</f>
        <v>#N/A</v>
      </c>
      <c r="B358" t="e">
        <f>INDEX(resultados!$A$2:$ZZ$408, 352, MATCH($B$2, resultados!$A$1:$ZZ$1, 0))</f>
        <v>#N/A</v>
      </c>
      <c r="C358" t="e">
        <f>INDEX(resultados!$A$2:$ZZ$408, 352, MATCH($B$3, resultados!$A$1:$ZZ$1, 0))</f>
        <v>#N/A</v>
      </c>
    </row>
    <row r="359" spans="1:3" x14ac:dyDescent="0.3">
      <c r="A359" t="e">
        <f>INDEX(resultados!$A$2:$ZZ$408, 353, MATCH($B$1, resultados!$A$1:$ZZ$1, 0))</f>
        <v>#N/A</v>
      </c>
      <c r="B359" t="e">
        <f>INDEX(resultados!$A$2:$ZZ$408, 353, MATCH($B$2, resultados!$A$1:$ZZ$1, 0))</f>
        <v>#N/A</v>
      </c>
      <c r="C359" t="e">
        <f>INDEX(resultados!$A$2:$ZZ$408, 353, MATCH($B$3, resultados!$A$1:$ZZ$1, 0))</f>
        <v>#N/A</v>
      </c>
    </row>
    <row r="360" spans="1:3" x14ac:dyDescent="0.3">
      <c r="A360" t="e">
        <f>INDEX(resultados!$A$2:$ZZ$408, 354, MATCH($B$1, resultados!$A$1:$ZZ$1, 0))</f>
        <v>#N/A</v>
      </c>
      <c r="B360" t="e">
        <f>INDEX(resultados!$A$2:$ZZ$408, 354, MATCH($B$2, resultados!$A$1:$ZZ$1, 0))</f>
        <v>#N/A</v>
      </c>
      <c r="C360" t="e">
        <f>INDEX(resultados!$A$2:$ZZ$408, 354, MATCH($B$3, resultados!$A$1:$ZZ$1, 0))</f>
        <v>#N/A</v>
      </c>
    </row>
    <row r="361" spans="1:3" x14ac:dyDescent="0.3">
      <c r="A361" t="e">
        <f>INDEX(resultados!$A$2:$ZZ$408, 355, MATCH($B$1, resultados!$A$1:$ZZ$1, 0))</f>
        <v>#N/A</v>
      </c>
      <c r="B361" t="e">
        <f>INDEX(resultados!$A$2:$ZZ$408, 355, MATCH($B$2, resultados!$A$1:$ZZ$1, 0))</f>
        <v>#N/A</v>
      </c>
      <c r="C361" t="e">
        <f>INDEX(resultados!$A$2:$ZZ$408, 355, MATCH($B$3, resultados!$A$1:$ZZ$1, 0))</f>
        <v>#N/A</v>
      </c>
    </row>
    <row r="362" spans="1:3" x14ac:dyDescent="0.3">
      <c r="A362" t="e">
        <f>INDEX(resultados!$A$2:$ZZ$408, 356, MATCH($B$1, resultados!$A$1:$ZZ$1, 0))</f>
        <v>#N/A</v>
      </c>
      <c r="B362" t="e">
        <f>INDEX(resultados!$A$2:$ZZ$408, 356, MATCH($B$2, resultados!$A$1:$ZZ$1, 0))</f>
        <v>#N/A</v>
      </c>
      <c r="C362" t="e">
        <f>INDEX(resultados!$A$2:$ZZ$408, 356, MATCH($B$3, resultados!$A$1:$ZZ$1, 0))</f>
        <v>#N/A</v>
      </c>
    </row>
    <row r="363" spans="1:3" x14ac:dyDescent="0.3">
      <c r="A363" t="e">
        <f>INDEX(resultados!$A$2:$ZZ$408, 357, MATCH($B$1, resultados!$A$1:$ZZ$1, 0))</f>
        <v>#N/A</v>
      </c>
      <c r="B363" t="e">
        <f>INDEX(resultados!$A$2:$ZZ$408, 357, MATCH($B$2, resultados!$A$1:$ZZ$1, 0))</f>
        <v>#N/A</v>
      </c>
      <c r="C363" t="e">
        <f>INDEX(resultados!$A$2:$ZZ$408, 357, MATCH($B$3, resultados!$A$1:$ZZ$1, 0))</f>
        <v>#N/A</v>
      </c>
    </row>
    <row r="364" spans="1:3" x14ac:dyDescent="0.3">
      <c r="A364" t="e">
        <f>INDEX(resultados!$A$2:$ZZ$408, 358, MATCH($B$1, resultados!$A$1:$ZZ$1, 0))</f>
        <v>#N/A</v>
      </c>
      <c r="B364" t="e">
        <f>INDEX(resultados!$A$2:$ZZ$408, 358, MATCH($B$2, resultados!$A$1:$ZZ$1, 0))</f>
        <v>#N/A</v>
      </c>
      <c r="C364" t="e">
        <f>INDEX(resultados!$A$2:$ZZ$408, 358, MATCH($B$3, resultados!$A$1:$ZZ$1, 0))</f>
        <v>#N/A</v>
      </c>
    </row>
    <row r="365" spans="1:3" x14ac:dyDescent="0.3">
      <c r="A365" t="e">
        <f>INDEX(resultados!$A$2:$ZZ$408, 359, MATCH($B$1, resultados!$A$1:$ZZ$1, 0))</f>
        <v>#N/A</v>
      </c>
      <c r="B365" t="e">
        <f>INDEX(resultados!$A$2:$ZZ$408, 359, MATCH($B$2, resultados!$A$1:$ZZ$1, 0))</f>
        <v>#N/A</v>
      </c>
      <c r="C365" t="e">
        <f>INDEX(resultados!$A$2:$ZZ$408, 359, MATCH($B$3, resultados!$A$1:$ZZ$1, 0))</f>
        <v>#N/A</v>
      </c>
    </row>
    <row r="366" spans="1:3" x14ac:dyDescent="0.3">
      <c r="A366" t="e">
        <f>INDEX(resultados!$A$2:$ZZ$408, 360, MATCH($B$1, resultados!$A$1:$ZZ$1, 0))</f>
        <v>#N/A</v>
      </c>
      <c r="B366" t="e">
        <f>INDEX(resultados!$A$2:$ZZ$408, 360, MATCH($B$2, resultados!$A$1:$ZZ$1, 0))</f>
        <v>#N/A</v>
      </c>
      <c r="C366" t="e">
        <f>INDEX(resultados!$A$2:$ZZ$408, 360, MATCH($B$3, resultados!$A$1:$ZZ$1, 0))</f>
        <v>#N/A</v>
      </c>
    </row>
    <row r="367" spans="1:3" x14ac:dyDescent="0.3">
      <c r="A367" t="e">
        <f>INDEX(resultados!$A$2:$ZZ$408, 361, MATCH($B$1, resultados!$A$1:$ZZ$1, 0))</f>
        <v>#N/A</v>
      </c>
      <c r="B367" t="e">
        <f>INDEX(resultados!$A$2:$ZZ$408, 361, MATCH($B$2, resultados!$A$1:$ZZ$1, 0))</f>
        <v>#N/A</v>
      </c>
      <c r="C367" t="e">
        <f>INDEX(resultados!$A$2:$ZZ$408, 361, MATCH($B$3, resultados!$A$1:$ZZ$1, 0))</f>
        <v>#N/A</v>
      </c>
    </row>
    <row r="368" spans="1:3" x14ac:dyDescent="0.3">
      <c r="A368" t="e">
        <f>INDEX(resultados!$A$2:$ZZ$408, 362, MATCH($B$1, resultados!$A$1:$ZZ$1, 0))</f>
        <v>#N/A</v>
      </c>
      <c r="B368" t="e">
        <f>INDEX(resultados!$A$2:$ZZ$408, 362, MATCH($B$2, resultados!$A$1:$ZZ$1, 0))</f>
        <v>#N/A</v>
      </c>
      <c r="C368" t="e">
        <f>INDEX(resultados!$A$2:$ZZ$408, 362, MATCH($B$3, resultados!$A$1:$ZZ$1, 0))</f>
        <v>#N/A</v>
      </c>
    </row>
    <row r="369" spans="1:3" x14ac:dyDescent="0.3">
      <c r="A369" t="e">
        <f>INDEX(resultados!$A$2:$ZZ$408, 363, MATCH($B$1, resultados!$A$1:$ZZ$1, 0))</f>
        <v>#N/A</v>
      </c>
      <c r="B369" t="e">
        <f>INDEX(resultados!$A$2:$ZZ$408, 363, MATCH($B$2, resultados!$A$1:$ZZ$1, 0))</f>
        <v>#N/A</v>
      </c>
      <c r="C369" t="e">
        <f>INDEX(resultados!$A$2:$ZZ$408, 363, MATCH($B$3, resultados!$A$1:$ZZ$1, 0))</f>
        <v>#N/A</v>
      </c>
    </row>
    <row r="370" spans="1:3" x14ac:dyDescent="0.3">
      <c r="A370" t="e">
        <f>INDEX(resultados!$A$2:$ZZ$408, 364, MATCH($B$1, resultados!$A$1:$ZZ$1, 0))</f>
        <v>#N/A</v>
      </c>
      <c r="B370" t="e">
        <f>INDEX(resultados!$A$2:$ZZ$408, 364, MATCH($B$2, resultados!$A$1:$ZZ$1, 0))</f>
        <v>#N/A</v>
      </c>
      <c r="C370" t="e">
        <f>INDEX(resultados!$A$2:$ZZ$408, 364, MATCH($B$3, resultados!$A$1:$ZZ$1, 0))</f>
        <v>#N/A</v>
      </c>
    </row>
    <row r="371" spans="1:3" x14ac:dyDescent="0.3">
      <c r="A371" t="e">
        <f>INDEX(resultados!$A$2:$ZZ$408, 365, MATCH($B$1, resultados!$A$1:$ZZ$1, 0))</f>
        <v>#N/A</v>
      </c>
      <c r="B371" t="e">
        <f>INDEX(resultados!$A$2:$ZZ$408, 365, MATCH($B$2, resultados!$A$1:$ZZ$1, 0))</f>
        <v>#N/A</v>
      </c>
      <c r="C371" t="e">
        <f>INDEX(resultados!$A$2:$ZZ$408, 365, MATCH($B$3, resultados!$A$1:$ZZ$1, 0))</f>
        <v>#N/A</v>
      </c>
    </row>
    <row r="372" spans="1:3" x14ac:dyDescent="0.3">
      <c r="A372" t="e">
        <f>INDEX(resultados!$A$2:$ZZ$408, 366, MATCH($B$1, resultados!$A$1:$ZZ$1, 0))</f>
        <v>#N/A</v>
      </c>
      <c r="B372" t="e">
        <f>INDEX(resultados!$A$2:$ZZ$408, 366, MATCH($B$2, resultados!$A$1:$ZZ$1, 0))</f>
        <v>#N/A</v>
      </c>
      <c r="C372" t="e">
        <f>INDEX(resultados!$A$2:$ZZ$408, 366, MATCH($B$3, resultados!$A$1:$ZZ$1, 0))</f>
        <v>#N/A</v>
      </c>
    </row>
    <row r="373" spans="1:3" x14ac:dyDescent="0.3">
      <c r="A373" t="e">
        <f>INDEX(resultados!$A$2:$ZZ$408, 367, MATCH($B$1, resultados!$A$1:$ZZ$1, 0))</f>
        <v>#N/A</v>
      </c>
      <c r="B373" t="e">
        <f>INDEX(resultados!$A$2:$ZZ$408, 367, MATCH($B$2, resultados!$A$1:$ZZ$1, 0))</f>
        <v>#N/A</v>
      </c>
      <c r="C373" t="e">
        <f>INDEX(resultados!$A$2:$ZZ$408, 367, MATCH($B$3, resultados!$A$1:$ZZ$1, 0))</f>
        <v>#N/A</v>
      </c>
    </row>
    <row r="374" spans="1:3" x14ac:dyDescent="0.3">
      <c r="A374" t="e">
        <f>INDEX(resultados!$A$2:$ZZ$408, 368, MATCH($B$1, resultados!$A$1:$ZZ$1, 0))</f>
        <v>#N/A</v>
      </c>
      <c r="B374" t="e">
        <f>INDEX(resultados!$A$2:$ZZ$408, 368, MATCH($B$2, resultados!$A$1:$ZZ$1, 0))</f>
        <v>#N/A</v>
      </c>
      <c r="C374" t="e">
        <f>INDEX(resultados!$A$2:$ZZ$408, 368, MATCH($B$3, resultados!$A$1:$ZZ$1, 0))</f>
        <v>#N/A</v>
      </c>
    </row>
    <row r="375" spans="1:3" x14ac:dyDescent="0.3">
      <c r="A375" t="e">
        <f>INDEX(resultados!$A$2:$ZZ$408, 369, MATCH($B$1, resultados!$A$1:$ZZ$1, 0))</f>
        <v>#N/A</v>
      </c>
      <c r="B375" t="e">
        <f>INDEX(resultados!$A$2:$ZZ$408, 369, MATCH($B$2, resultados!$A$1:$ZZ$1, 0))</f>
        <v>#N/A</v>
      </c>
      <c r="C375" t="e">
        <f>INDEX(resultados!$A$2:$ZZ$408, 369, MATCH($B$3, resultados!$A$1:$ZZ$1, 0))</f>
        <v>#N/A</v>
      </c>
    </row>
    <row r="376" spans="1:3" x14ac:dyDescent="0.3">
      <c r="A376" t="e">
        <f>INDEX(resultados!$A$2:$ZZ$408, 370, MATCH($B$1, resultados!$A$1:$ZZ$1, 0))</f>
        <v>#N/A</v>
      </c>
      <c r="B376" t="e">
        <f>INDEX(resultados!$A$2:$ZZ$408, 370, MATCH($B$2, resultados!$A$1:$ZZ$1, 0))</f>
        <v>#N/A</v>
      </c>
      <c r="C376" t="e">
        <f>INDEX(resultados!$A$2:$ZZ$408, 370, MATCH($B$3, resultados!$A$1:$ZZ$1, 0))</f>
        <v>#N/A</v>
      </c>
    </row>
    <row r="377" spans="1:3" x14ac:dyDescent="0.3">
      <c r="A377" t="e">
        <f>INDEX(resultados!$A$2:$ZZ$408, 371, MATCH($B$1, resultados!$A$1:$ZZ$1, 0))</f>
        <v>#N/A</v>
      </c>
      <c r="B377" t="e">
        <f>INDEX(resultados!$A$2:$ZZ$408, 371, MATCH($B$2, resultados!$A$1:$ZZ$1, 0))</f>
        <v>#N/A</v>
      </c>
      <c r="C377" t="e">
        <f>INDEX(resultados!$A$2:$ZZ$408, 371, MATCH($B$3, resultados!$A$1:$ZZ$1, 0))</f>
        <v>#N/A</v>
      </c>
    </row>
    <row r="378" spans="1:3" x14ac:dyDescent="0.3">
      <c r="A378" t="e">
        <f>INDEX(resultados!$A$2:$ZZ$408, 372, MATCH($B$1, resultados!$A$1:$ZZ$1, 0))</f>
        <v>#N/A</v>
      </c>
      <c r="B378" t="e">
        <f>INDEX(resultados!$A$2:$ZZ$408, 372, MATCH($B$2, resultados!$A$1:$ZZ$1, 0))</f>
        <v>#N/A</v>
      </c>
      <c r="C378" t="e">
        <f>INDEX(resultados!$A$2:$ZZ$408, 372, MATCH($B$3, resultados!$A$1:$ZZ$1, 0))</f>
        <v>#N/A</v>
      </c>
    </row>
    <row r="379" spans="1:3" x14ac:dyDescent="0.3">
      <c r="A379" t="e">
        <f>INDEX(resultados!$A$2:$ZZ$408, 373, MATCH($B$1, resultados!$A$1:$ZZ$1, 0))</f>
        <v>#N/A</v>
      </c>
      <c r="B379" t="e">
        <f>INDEX(resultados!$A$2:$ZZ$408, 373, MATCH($B$2, resultados!$A$1:$ZZ$1, 0))</f>
        <v>#N/A</v>
      </c>
      <c r="C379" t="e">
        <f>INDEX(resultados!$A$2:$ZZ$408, 373, MATCH($B$3, resultados!$A$1:$ZZ$1, 0))</f>
        <v>#N/A</v>
      </c>
    </row>
    <row r="380" spans="1:3" x14ac:dyDescent="0.3">
      <c r="A380" t="e">
        <f>INDEX(resultados!$A$2:$ZZ$408, 374, MATCH($B$1, resultados!$A$1:$ZZ$1, 0))</f>
        <v>#N/A</v>
      </c>
      <c r="B380" t="e">
        <f>INDEX(resultados!$A$2:$ZZ$408, 374, MATCH($B$2, resultados!$A$1:$ZZ$1, 0))</f>
        <v>#N/A</v>
      </c>
      <c r="C380" t="e">
        <f>INDEX(resultados!$A$2:$ZZ$408, 374, MATCH($B$3, resultados!$A$1:$ZZ$1, 0))</f>
        <v>#N/A</v>
      </c>
    </row>
    <row r="381" spans="1:3" x14ac:dyDescent="0.3">
      <c r="A381" t="e">
        <f>INDEX(resultados!$A$2:$ZZ$408, 375, MATCH($B$1, resultados!$A$1:$ZZ$1, 0))</f>
        <v>#N/A</v>
      </c>
      <c r="B381" t="e">
        <f>INDEX(resultados!$A$2:$ZZ$408, 375, MATCH($B$2, resultados!$A$1:$ZZ$1, 0))</f>
        <v>#N/A</v>
      </c>
      <c r="C381" t="e">
        <f>INDEX(resultados!$A$2:$ZZ$408, 375, MATCH($B$3, resultados!$A$1:$ZZ$1, 0))</f>
        <v>#N/A</v>
      </c>
    </row>
    <row r="382" spans="1:3" x14ac:dyDescent="0.3">
      <c r="A382" t="e">
        <f>INDEX(resultados!$A$2:$ZZ$408, 376, MATCH($B$1, resultados!$A$1:$ZZ$1, 0))</f>
        <v>#N/A</v>
      </c>
      <c r="B382" t="e">
        <f>INDEX(resultados!$A$2:$ZZ$408, 376, MATCH($B$2, resultados!$A$1:$ZZ$1, 0))</f>
        <v>#N/A</v>
      </c>
      <c r="C382" t="e">
        <f>INDEX(resultados!$A$2:$ZZ$408, 376, MATCH($B$3, resultados!$A$1:$ZZ$1, 0))</f>
        <v>#N/A</v>
      </c>
    </row>
    <row r="383" spans="1:3" x14ac:dyDescent="0.3">
      <c r="A383" t="e">
        <f>INDEX(resultados!$A$2:$ZZ$408, 377, MATCH($B$1, resultados!$A$1:$ZZ$1, 0))</f>
        <v>#N/A</v>
      </c>
      <c r="B383" t="e">
        <f>INDEX(resultados!$A$2:$ZZ$408, 377, MATCH($B$2, resultados!$A$1:$ZZ$1, 0))</f>
        <v>#N/A</v>
      </c>
      <c r="C383" t="e">
        <f>INDEX(resultados!$A$2:$ZZ$408, 377, MATCH($B$3, resultados!$A$1:$ZZ$1, 0))</f>
        <v>#N/A</v>
      </c>
    </row>
    <row r="384" spans="1:3" x14ac:dyDescent="0.3">
      <c r="A384" t="e">
        <f>INDEX(resultados!$A$2:$ZZ$408, 378, MATCH($B$1, resultados!$A$1:$ZZ$1, 0))</f>
        <v>#N/A</v>
      </c>
      <c r="B384" t="e">
        <f>INDEX(resultados!$A$2:$ZZ$408, 378, MATCH($B$2, resultados!$A$1:$ZZ$1, 0))</f>
        <v>#N/A</v>
      </c>
      <c r="C384" t="e">
        <f>INDEX(resultados!$A$2:$ZZ$408, 378, MATCH($B$3, resultados!$A$1:$ZZ$1, 0))</f>
        <v>#N/A</v>
      </c>
    </row>
    <row r="385" spans="1:3" x14ac:dyDescent="0.3">
      <c r="A385" t="e">
        <f>INDEX(resultados!$A$2:$ZZ$408, 379, MATCH($B$1, resultados!$A$1:$ZZ$1, 0))</f>
        <v>#N/A</v>
      </c>
      <c r="B385" t="e">
        <f>INDEX(resultados!$A$2:$ZZ$408, 379, MATCH($B$2, resultados!$A$1:$ZZ$1, 0))</f>
        <v>#N/A</v>
      </c>
      <c r="C385" t="e">
        <f>INDEX(resultados!$A$2:$ZZ$408, 379, MATCH($B$3, resultados!$A$1:$ZZ$1, 0))</f>
        <v>#N/A</v>
      </c>
    </row>
    <row r="386" spans="1:3" x14ac:dyDescent="0.3">
      <c r="A386" t="e">
        <f>INDEX(resultados!$A$2:$ZZ$408, 380, MATCH($B$1, resultados!$A$1:$ZZ$1, 0))</f>
        <v>#N/A</v>
      </c>
      <c r="B386" t="e">
        <f>INDEX(resultados!$A$2:$ZZ$408, 380, MATCH($B$2, resultados!$A$1:$ZZ$1, 0))</f>
        <v>#N/A</v>
      </c>
      <c r="C386" t="e">
        <f>INDEX(resultados!$A$2:$ZZ$408, 380, MATCH($B$3, resultados!$A$1:$ZZ$1, 0))</f>
        <v>#N/A</v>
      </c>
    </row>
    <row r="387" spans="1:3" x14ac:dyDescent="0.3">
      <c r="A387" t="e">
        <f>INDEX(resultados!$A$2:$ZZ$408, 381, MATCH($B$1, resultados!$A$1:$ZZ$1, 0))</f>
        <v>#N/A</v>
      </c>
      <c r="B387" t="e">
        <f>INDEX(resultados!$A$2:$ZZ$408, 381, MATCH($B$2, resultados!$A$1:$ZZ$1, 0))</f>
        <v>#N/A</v>
      </c>
      <c r="C387" t="e">
        <f>INDEX(resultados!$A$2:$ZZ$408, 381, MATCH($B$3, resultados!$A$1:$ZZ$1, 0))</f>
        <v>#N/A</v>
      </c>
    </row>
    <row r="388" spans="1:3" x14ac:dyDescent="0.3">
      <c r="A388" t="e">
        <f>INDEX(resultados!$A$2:$ZZ$408, 382, MATCH($B$1, resultados!$A$1:$ZZ$1, 0))</f>
        <v>#N/A</v>
      </c>
      <c r="B388" t="e">
        <f>INDEX(resultados!$A$2:$ZZ$408, 382, MATCH($B$2, resultados!$A$1:$ZZ$1, 0))</f>
        <v>#N/A</v>
      </c>
      <c r="C388" t="e">
        <f>INDEX(resultados!$A$2:$ZZ$408, 382, MATCH($B$3, resultados!$A$1:$ZZ$1, 0))</f>
        <v>#N/A</v>
      </c>
    </row>
    <row r="389" spans="1:3" x14ac:dyDescent="0.3">
      <c r="A389" t="e">
        <f>INDEX(resultados!$A$2:$ZZ$408, 383, MATCH($B$1, resultados!$A$1:$ZZ$1, 0))</f>
        <v>#N/A</v>
      </c>
      <c r="B389" t="e">
        <f>INDEX(resultados!$A$2:$ZZ$408, 383, MATCH($B$2, resultados!$A$1:$ZZ$1, 0))</f>
        <v>#N/A</v>
      </c>
      <c r="C389" t="e">
        <f>INDEX(resultados!$A$2:$ZZ$408, 383, MATCH($B$3, resultados!$A$1:$ZZ$1, 0))</f>
        <v>#N/A</v>
      </c>
    </row>
    <row r="390" spans="1:3" x14ac:dyDescent="0.3">
      <c r="A390" t="e">
        <f>INDEX(resultados!$A$2:$ZZ$408, 384, MATCH($B$1, resultados!$A$1:$ZZ$1, 0))</f>
        <v>#N/A</v>
      </c>
      <c r="B390" t="e">
        <f>INDEX(resultados!$A$2:$ZZ$408, 384, MATCH($B$2, resultados!$A$1:$ZZ$1, 0))</f>
        <v>#N/A</v>
      </c>
      <c r="C390" t="e">
        <f>INDEX(resultados!$A$2:$ZZ$408, 384, MATCH($B$3, resultados!$A$1:$ZZ$1, 0))</f>
        <v>#N/A</v>
      </c>
    </row>
    <row r="391" spans="1:3" x14ac:dyDescent="0.3">
      <c r="A391" t="e">
        <f>INDEX(resultados!$A$2:$ZZ$408, 385, MATCH($B$1, resultados!$A$1:$ZZ$1, 0))</f>
        <v>#N/A</v>
      </c>
      <c r="B391" t="e">
        <f>INDEX(resultados!$A$2:$ZZ$408, 385, MATCH($B$2, resultados!$A$1:$ZZ$1, 0))</f>
        <v>#N/A</v>
      </c>
      <c r="C391" t="e">
        <f>INDEX(resultados!$A$2:$ZZ$408, 385, MATCH($B$3, resultados!$A$1:$ZZ$1, 0))</f>
        <v>#N/A</v>
      </c>
    </row>
    <row r="392" spans="1:3" x14ac:dyDescent="0.3">
      <c r="A392" t="e">
        <f>INDEX(resultados!$A$2:$ZZ$408, 386, MATCH($B$1, resultados!$A$1:$ZZ$1, 0))</f>
        <v>#N/A</v>
      </c>
      <c r="B392" t="e">
        <f>INDEX(resultados!$A$2:$ZZ$408, 386, MATCH($B$2, resultados!$A$1:$ZZ$1, 0))</f>
        <v>#N/A</v>
      </c>
      <c r="C392" t="e">
        <f>INDEX(resultados!$A$2:$ZZ$408, 386, MATCH($B$3, resultados!$A$1:$ZZ$1, 0))</f>
        <v>#N/A</v>
      </c>
    </row>
    <row r="393" spans="1:3" x14ac:dyDescent="0.3">
      <c r="A393" t="e">
        <f>INDEX(resultados!$A$2:$ZZ$408, 387, MATCH($B$1, resultados!$A$1:$ZZ$1, 0))</f>
        <v>#N/A</v>
      </c>
      <c r="B393" t="e">
        <f>INDEX(resultados!$A$2:$ZZ$408, 387, MATCH($B$2, resultados!$A$1:$ZZ$1, 0))</f>
        <v>#N/A</v>
      </c>
      <c r="C393" t="e">
        <f>INDEX(resultados!$A$2:$ZZ$408, 387, MATCH($B$3, resultados!$A$1:$ZZ$1, 0))</f>
        <v>#N/A</v>
      </c>
    </row>
    <row r="394" spans="1:3" x14ac:dyDescent="0.3">
      <c r="A394" t="e">
        <f>INDEX(resultados!$A$2:$ZZ$408, 388, MATCH($B$1, resultados!$A$1:$ZZ$1, 0))</f>
        <v>#N/A</v>
      </c>
      <c r="B394" t="e">
        <f>INDEX(resultados!$A$2:$ZZ$408, 388, MATCH($B$2, resultados!$A$1:$ZZ$1, 0))</f>
        <v>#N/A</v>
      </c>
      <c r="C394" t="e">
        <f>INDEX(resultados!$A$2:$ZZ$408, 388, MATCH($B$3, resultados!$A$1:$ZZ$1, 0))</f>
        <v>#N/A</v>
      </c>
    </row>
    <row r="395" spans="1:3" x14ac:dyDescent="0.3">
      <c r="A395" t="e">
        <f>INDEX(resultados!$A$2:$ZZ$408, 389, MATCH($B$1, resultados!$A$1:$ZZ$1, 0))</f>
        <v>#N/A</v>
      </c>
      <c r="B395" t="e">
        <f>INDEX(resultados!$A$2:$ZZ$408, 389, MATCH($B$2, resultados!$A$1:$ZZ$1, 0))</f>
        <v>#N/A</v>
      </c>
      <c r="C395" t="e">
        <f>INDEX(resultados!$A$2:$ZZ$408, 389, MATCH($B$3, resultados!$A$1:$ZZ$1, 0))</f>
        <v>#N/A</v>
      </c>
    </row>
    <row r="396" spans="1:3" x14ac:dyDescent="0.3">
      <c r="A396" t="e">
        <f>INDEX(resultados!$A$2:$ZZ$408, 390, MATCH($B$1, resultados!$A$1:$ZZ$1, 0))</f>
        <v>#N/A</v>
      </c>
      <c r="B396" t="e">
        <f>INDEX(resultados!$A$2:$ZZ$408, 390, MATCH($B$2, resultados!$A$1:$ZZ$1, 0))</f>
        <v>#N/A</v>
      </c>
      <c r="C396" t="e">
        <f>INDEX(resultados!$A$2:$ZZ$408, 390, MATCH($B$3, resultados!$A$1:$ZZ$1, 0))</f>
        <v>#N/A</v>
      </c>
    </row>
    <row r="397" spans="1:3" x14ac:dyDescent="0.3">
      <c r="A397" t="e">
        <f>INDEX(resultados!$A$2:$ZZ$408, 391, MATCH($B$1, resultados!$A$1:$ZZ$1, 0))</f>
        <v>#N/A</v>
      </c>
      <c r="B397" t="e">
        <f>INDEX(resultados!$A$2:$ZZ$408, 391, MATCH($B$2, resultados!$A$1:$ZZ$1, 0))</f>
        <v>#N/A</v>
      </c>
      <c r="C397" t="e">
        <f>INDEX(resultados!$A$2:$ZZ$408, 391, MATCH($B$3, resultados!$A$1:$ZZ$1, 0))</f>
        <v>#N/A</v>
      </c>
    </row>
    <row r="398" spans="1:3" x14ac:dyDescent="0.3">
      <c r="A398" t="e">
        <f>INDEX(resultados!$A$2:$ZZ$408, 392, MATCH($B$1, resultados!$A$1:$ZZ$1, 0))</f>
        <v>#N/A</v>
      </c>
      <c r="B398" t="e">
        <f>INDEX(resultados!$A$2:$ZZ$408, 392, MATCH($B$2, resultados!$A$1:$ZZ$1, 0))</f>
        <v>#N/A</v>
      </c>
      <c r="C398" t="e">
        <f>INDEX(resultados!$A$2:$ZZ$408, 392, MATCH($B$3, resultados!$A$1:$ZZ$1, 0))</f>
        <v>#N/A</v>
      </c>
    </row>
    <row r="399" spans="1:3" x14ac:dyDescent="0.3">
      <c r="A399" t="e">
        <f>INDEX(resultados!$A$2:$ZZ$408, 393, MATCH($B$1, resultados!$A$1:$ZZ$1, 0))</f>
        <v>#N/A</v>
      </c>
      <c r="B399" t="e">
        <f>INDEX(resultados!$A$2:$ZZ$408, 393, MATCH($B$2, resultados!$A$1:$ZZ$1, 0))</f>
        <v>#N/A</v>
      </c>
      <c r="C399" t="e">
        <f>INDEX(resultados!$A$2:$ZZ$408, 393, MATCH($B$3, resultados!$A$1:$ZZ$1, 0))</f>
        <v>#N/A</v>
      </c>
    </row>
    <row r="400" spans="1:3" x14ac:dyDescent="0.3">
      <c r="A400" t="e">
        <f>INDEX(resultados!$A$2:$ZZ$408, 394, MATCH($B$1, resultados!$A$1:$ZZ$1, 0))</f>
        <v>#N/A</v>
      </c>
      <c r="B400" t="e">
        <f>INDEX(resultados!$A$2:$ZZ$408, 394, MATCH($B$2, resultados!$A$1:$ZZ$1, 0))</f>
        <v>#N/A</v>
      </c>
      <c r="C400" t="e">
        <f>INDEX(resultados!$A$2:$ZZ$408, 394, MATCH($B$3, resultados!$A$1:$ZZ$1, 0))</f>
        <v>#N/A</v>
      </c>
    </row>
    <row r="401" spans="1:3" x14ac:dyDescent="0.3">
      <c r="A401" t="e">
        <f>INDEX(resultados!$A$2:$ZZ$408, 395, MATCH($B$1, resultados!$A$1:$ZZ$1, 0))</f>
        <v>#N/A</v>
      </c>
      <c r="B401" t="e">
        <f>INDEX(resultados!$A$2:$ZZ$408, 395, MATCH($B$2, resultados!$A$1:$ZZ$1, 0))</f>
        <v>#N/A</v>
      </c>
      <c r="C401" t="e">
        <f>INDEX(resultados!$A$2:$ZZ$408, 395, MATCH($B$3, resultados!$A$1:$ZZ$1, 0))</f>
        <v>#N/A</v>
      </c>
    </row>
    <row r="402" spans="1:3" x14ac:dyDescent="0.3">
      <c r="A402" t="e">
        <f>INDEX(resultados!$A$2:$ZZ$408, 396, MATCH($B$1, resultados!$A$1:$ZZ$1, 0))</f>
        <v>#N/A</v>
      </c>
      <c r="B402" t="e">
        <f>INDEX(resultados!$A$2:$ZZ$408, 396, MATCH($B$2, resultados!$A$1:$ZZ$1, 0))</f>
        <v>#N/A</v>
      </c>
      <c r="C402" t="e">
        <f>INDEX(resultados!$A$2:$ZZ$408, 396, MATCH($B$3, resultados!$A$1:$ZZ$1, 0))</f>
        <v>#N/A</v>
      </c>
    </row>
    <row r="403" spans="1:3" x14ac:dyDescent="0.3">
      <c r="A403" t="e">
        <f>INDEX(resultados!$A$2:$ZZ$408, 397, MATCH($B$1, resultados!$A$1:$ZZ$1, 0))</f>
        <v>#N/A</v>
      </c>
      <c r="B403" t="e">
        <f>INDEX(resultados!$A$2:$ZZ$408, 397, MATCH($B$2, resultados!$A$1:$ZZ$1, 0))</f>
        <v>#N/A</v>
      </c>
      <c r="C403" t="e">
        <f>INDEX(resultados!$A$2:$ZZ$408, 397, MATCH($B$3, resultados!$A$1:$ZZ$1, 0))</f>
        <v>#N/A</v>
      </c>
    </row>
    <row r="404" spans="1:3" x14ac:dyDescent="0.3">
      <c r="A404" t="e">
        <f>INDEX(resultados!$A$2:$ZZ$408, 398, MATCH($B$1, resultados!$A$1:$ZZ$1, 0))</f>
        <v>#N/A</v>
      </c>
      <c r="B404" t="e">
        <f>INDEX(resultados!$A$2:$ZZ$408, 398, MATCH($B$2, resultados!$A$1:$ZZ$1, 0))</f>
        <v>#N/A</v>
      </c>
      <c r="C404" t="e">
        <f>INDEX(resultados!$A$2:$ZZ$408, 398, MATCH($B$3, resultados!$A$1:$ZZ$1, 0))</f>
        <v>#N/A</v>
      </c>
    </row>
    <row r="405" spans="1:3" x14ac:dyDescent="0.3">
      <c r="A405" t="e">
        <f>INDEX(resultados!$A$2:$ZZ$408, 399, MATCH($B$1, resultados!$A$1:$ZZ$1, 0))</f>
        <v>#N/A</v>
      </c>
      <c r="B405" t="e">
        <f>INDEX(resultados!$A$2:$ZZ$408, 399, MATCH($B$2, resultados!$A$1:$ZZ$1, 0))</f>
        <v>#N/A</v>
      </c>
      <c r="C405" t="e">
        <f>INDEX(resultados!$A$2:$ZZ$408, 399, MATCH($B$3, resultados!$A$1:$ZZ$1, 0))</f>
        <v>#N/A</v>
      </c>
    </row>
    <row r="406" spans="1:3" x14ac:dyDescent="0.3">
      <c r="A406" t="e">
        <f>INDEX(resultados!$A$2:$ZZ$408, 400, MATCH($B$1, resultados!$A$1:$ZZ$1, 0))</f>
        <v>#N/A</v>
      </c>
      <c r="B406" t="e">
        <f>INDEX(resultados!$A$2:$ZZ$408, 400, MATCH($B$2, resultados!$A$1:$ZZ$1, 0))</f>
        <v>#N/A</v>
      </c>
      <c r="C406" t="e">
        <f>INDEX(resultados!$A$2:$ZZ$408, 400, MATCH($B$3, resultados!$A$1:$ZZ$1, 0))</f>
        <v>#N/A</v>
      </c>
    </row>
    <row r="407" spans="1:3" x14ac:dyDescent="0.3">
      <c r="A407" t="e">
        <f>INDEX(resultados!$A$2:$ZZ$408, 401, MATCH($B$1, resultados!$A$1:$ZZ$1, 0))</f>
        <v>#N/A</v>
      </c>
      <c r="B407" t="e">
        <f>INDEX(resultados!$A$2:$ZZ$408, 401, MATCH($B$2, resultados!$A$1:$ZZ$1, 0))</f>
        <v>#N/A</v>
      </c>
      <c r="C407" t="e">
        <f>INDEX(resultados!$A$2:$ZZ$408, 401, MATCH($B$3, resultados!$A$1:$ZZ$1, 0))</f>
        <v>#N/A</v>
      </c>
    </row>
    <row r="408" spans="1:3" x14ac:dyDescent="0.3">
      <c r="A408" t="e">
        <f>INDEX(resultados!$A$2:$ZZ$408, 402, MATCH($B$1, resultados!$A$1:$ZZ$1, 0))</f>
        <v>#N/A</v>
      </c>
      <c r="B408" t="e">
        <f>INDEX(resultados!$A$2:$ZZ$408, 402, MATCH($B$2, resultados!$A$1:$ZZ$1, 0))</f>
        <v>#N/A</v>
      </c>
      <c r="C408" t="e">
        <f>INDEX(resultados!$A$2:$ZZ$408, 402, MATCH($B$3, resultados!$A$1:$ZZ$1, 0))</f>
        <v>#N/A</v>
      </c>
    </row>
    <row r="409" spans="1:3" x14ac:dyDescent="0.3">
      <c r="A409" t="e">
        <f>INDEX(resultados!$A$2:$ZZ$408, 403, MATCH($B$1, resultados!$A$1:$ZZ$1, 0))</f>
        <v>#N/A</v>
      </c>
      <c r="B409" t="e">
        <f>INDEX(resultados!$A$2:$ZZ$408, 403, MATCH($B$2, resultados!$A$1:$ZZ$1, 0))</f>
        <v>#N/A</v>
      </c>
      <c r="C409" t="e">
        <f>INDEX(resultados!$A$2:$ZZ$408, 403, MATCH($B$3, resultados!$A$1:$ZZ$1, 0))</f>
        <v>#N/A</v>
      </c>
    </row>
    <row r="410" spans="1:3" x14ac:dyDescent="0.3">
      <c r="A410" t="e">
        <f>INDEX(resultados!$A$2:$ZZ$408, 404, MATCH($B$1, resultados!$A$1:$ZZ$1, 0))</f>
        <v>#N/A</v>
      </c>
      <c r="B410" t="e">
        <f>INDEX(resultados!$A$2:$ZZ$408, 404, MATCH($B$2, resultados!$A$1:$ZZ$1, 0))</f>
        <v>#N/A</v>
      </c>
      <c r="C410" t="e">
        <f>INDEX(resultados!$A$2:$ZZ$408, 404, MATCH($B$3, resultados!$A$1:$ZZ$1, 0))</f>
        <v>#N/A</v>
      </c>
    </row>
    <row r="411" spans="1:3" x14ac:dyDescent="0.3">
      <c r="A411" t="e">
        <f>INDEX(resultados!$A$2:$ZZ$408, 405, MATCH($B$1, resultados!$A$1:$ZZ$1, 0))</f>
        <v>#N/A</v>
      </c>
      <c r="B411" t="e">
        <f>INDEX(resultados!$A$2:$ZZ$408, 405, MATCH($B$2, resultados!$A$1:$ZZ$1, 0))</f>
        <v>#N/A</v>
      </c>
      <c r="C411" t="e">
        <f>INDEX(resultados!$A$2:$ZZ$408, 405, MATCH($B$3, resultados!$A$1:$ZZ$1, 0))</f>
        <v>#N/A</v>
      </c>
    </row>
    <row r="412" spans="1:3" x14ac:dyDescent="0.3">
      <c r="A412" t="e">
        <f>INDEX(resultados!$A$2:$ZZ$408, 406, MATCH($B$1, resultados!$A$1:$ZZ$1, 0))</f>
        <v>#N/A</v>
      </c>
      <c r="B412" t="e">
        <f>INDEX(resultados!$A$2:$ZZ$408, 406, MATCH($B$2, resultados!$A$1:$ZZ$1, 0))</f>
        <v>#N/A</v>
      </c>
      <c r="C412" t="e">
        <f>INDEX(resultados!$A$2:$ZZ$408, 406, MATCH($B$3, resultados!$A$1:$ZZ$1, 0))</f>
        <v>#N/A</v>
      </c>
    </row>
    <row r="413" spans="1:3" x14ac:dyDescent="0.3">
      <c r="A413" t="e">
        <f>INDEX(resultados!$A$2:$ZZ$408, 407, MATCH($B$1, resultados!$A$1:$ZZ$1, 0))</f>
        <v>#N/A</v>
      </c>
      <c r="B413" t="e">
        <f>INDEX(resultados!$A$2:$ZZ$408, 407, MATCH($B$2, resultados!$A$1:$ZZ$1, 0))</f>
        <v>#N/A</v>
      </c>
      <c r="C413" t="e">
        <f>INDEX(resultados!$A$2:$ZZ$408, 407,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 Geral</vt:lpstr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2024-09-24T16:12:40Z</dcterms:created>
  <dcterms:modified xsi:type="dcterms:W3CDTF">2024-09-25T20:20:47Z</dcterms:modified>
</cp:coreProperties>
</file>