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<sst xmlns="http://schemas.openxmlformats.org/spreadsheetml/2006/main" count="1542" uniqueCount="33">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</sst>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7FF00"/>
                </a:solidFill>
              </c:spPr>
            </c:marker>
          </c:dPt>
          <c:dPt>
            <c:idx val="15"/>
            <c:marker>
              <c:spPr>
                <a:solidFill>
                  <a:srgbClr val="F7FF00"/>
                </a:solidFill>
              </c:spPr>
            </c:marker>
          </c:dPt>
          <c:dPt>
            <c:idx val="16"/>
            <c:marker>
              <c:spPr>
                <a:solidFill>
                  <a:srgbClr val="F6FF00"/>
                </a:solidFill>
              </c:spPr>
            </c:marker>
          </c:dPt>
          <c:dPt>
            <c:idx val="17"/>
            <c:marker>
              <c:spPr>
                <a:solidFill>
                  <a:srgbClr val="F6FF00"/>
                </a:solidFill>
              </c:spPr>
            </c:marker>
          </c:dPt>
          <c:dPt>
            <c:idx val="18"/>
            <c:marker>
              <c:spPr>
                <a:solidFill>
                  <a:srgbClr val="F5FF00"/>
                </a:solidFill>
              </c:spPr>
            </c:marker>
          </c:dPt>
          <c:dPt>
            <c:idx val="19"/>
            <c:marker>
              <c:spPr>
                <a:solidFill>
                  <a:srgbClr val="F5FF00"/>
                </a:solidFill>
              </c:spPr>
            </c:marker>
          </c:dPt>
          <c:dPt>
            <c:idx val="20"/>
            <c:marker>
              <c:spPr>
                <a:solidFill>
                  <a:srgbClr val="F4FF00"/>
                </a:solidFill>
              </c:spPr>
            </c:marker>
          </c:dPt>
          <c:dPt>
            <c:idx val="21"/>
            <c:marker>
              <c:spPr>
                <a:solidFill>
                  <a:srgbClr val="F4FF00"/>
                </a:solidFill>
              </c:spPr>
            </c:marker>
          </c:dPt>
          <c:dPt>
            <c:idx val="22"/>
            <c:marker>
              <c:spPr>
                <a:solidFill>
                  <a:srgbClr val="F3FF00"/>
                </a:solidFill>
              </c:spPr>
            </c:marker>
          </c:dPt>
          <c:dPt>
            <c:idx val="23"/>
            <c:marker>
              <c:spPr>
                <a:solidFill>
                  <a:srgbClr val="F3FF00"/>
                </a:solidFill>
              </c:spPr>
            </c:marker>
          </c:dPt>
          <c:dPt>
            <c:idx val="24"/>
            <c:marker>
              <c:spPr>
                <a:solidFill>
                  <a:srgbClr val="F2FF00"/>
                </a:solidFill>
              </c:spPr>
            </c:marker>
          </c:dPt>
          <c:dPt>
            <c:idx val="25"/>
            <c:marker>
              <c:spPr>
                <a:solidFill>
                  <a:srgbClr val="F2FF00"/>
                </a:solidFill>
              </c:spPr>
            </c:marker>
          </c:dPt>
          <c:dPt>
            <c:idx val="26"/>
            <c:marker>
              <c:spPr>
                <a:solidFill>
                  <a:srgbClr val="F1FF00"/>
                </a:solidFill>
              </c:spPr>
            </c:marker>
          </c:dPt>
          <c:dPt>
            <c:idx val="27"/>
            <c:marker>
              <c:spPr>
                <a:solidFill>
                  <a:srgbClr val="F1FF00"/>
                </a:solidFill>
              </c:spPr>
            </c:marker>
          </c:dPt>
          <c:dPt>
            <c:idx val="28"/>
            <c:marker>
              <c:spPr>
                <a:solidFill>
                  <a:srgbClr val="F0FF00"/>
                </a:solidFill>
              </c:spPr>
            </c:marker>
          </c:dPt>
          <c:dPt>
            <c:idx val="29"/>
            <c:marker>
              <c:spPr>
                <a:solidFill>
                  <a:srgbClr val="F0FF00"/>
                </a:solidFill>
              </c:spPr>
            </c:marker>
          </c:dPt>
          <c:dPt>
            <c:idx val="30"/>
            <c:marker>
              <c:spPr>
                <a:solidFill>
                  <a:srgbClr val="EFFF00"/>
                </a:solidFill>
              </c:spPr>
            </c:marker>
          </c:dPt>
          <c:dPt>
            <c:idx val="31"/>
            <c:marker>
              <c:spPr>
                <a:solidFill>
                  <a:srgbClr val="EFFF00"/>
                </a:solidFill>
              </c:spPr>
            </c:marker>
          </c:dPt>
          <c:dPt>
            <c:idx val="32"/>
            <c:marker>
              <c:spPr>
                <a:solidFill>
                  <a:srgbClr val="EEFF00"/>
                </a:solidFill>
              </c:spPr>
            </c:marker>
          </c:dPt>
          <c:dPt>
            <c:idx val="33"/>
            <c:marker>
              <c:spPr>
                <a:solidFill>
                  <a:srgbClr val="EEFF00"/>
                </a:solidFill>
              </c:spPr>
            </c:marker>
          </c:dPt>
          <c:dPt>
            <c:idx val="34"/>
            <c:marker>
              <c:spPr>
                <a:solidFill>
                  <a:srgbClr val="EDFF00"/>
                </a:solidFill>
              </c:spPr>
            </c:marker>
          </c:dPt>
          <c:dPt>
            <c:idx val="35"/>
            <c:marker>
              <c:spPr>
                <a:solidFill>
                  <a:srgbClr val="ECFF00"/>
                </a:solidFill>
              </c:spPr>
            </c:marker>
          </c:dPt>
          <c:dPt>
            <c:idx val="36"/>
            <c:marker>
              <c:spPr>
                <a:solidFill>
                  <a:srgbClr val="ECFF00"/>
                </a:solidFill>
              </c:spPr>
            </c:marker>
          </c:dPt>
          <c:dPt>
            <c:idx val="37"/>
            <c:marker>
              <c:spPr>
                <a:solidFill>
                  <a:srgbClr val="EBFF00"/>
                </a:solidFill>
              </c:spPr>
            </c:marker>
          </c:dPt>
          <c:dPt>
            <c:idx val="38"/>
            <c:marker>
              <c:spPr>
                <a:solidFill>
                  <a:srgbClr val="EBFF00"/>
                </a:solidFill>
              </c:spPr>
            </c:marker>
          </c:dPt>
          <c:dPt>
            <c:idx val="39"/>
            <c:marker>
              <c:spPr>
                <a:solidFill>
                  <a:srgbClr val="EAFF00"/>
                </a:solidFill>
              </c:spPr>
            </c:marker>
          </c:dPt>
          <c:dPt>
            <c:idx val="40"/>
            <c:marker>
              <c:spPr>
                <a:solidFill>
                  <a:srgbClr val="EAFF00"/>
                </a:solidFill>
              </c:spPr>
            </c:marker>
          </c:dPt>
          <c:dPt>
            <c:idx val="41"/>
            <c:marker>
              <c:spPr>
                <a:solidFill>
                  <a:srgbClr val="E9FF00"/>
                </a:solidFill>
              </c:spPr>
            </c:marker>
          </c:dPt>
          <c:dPt>
            <c:idx val="42"/>
            <c:marker>
              <c:spPr>
                <a:solidFill>
                  <a:srgbClr val="E9FF00"/>
                </a:solidFill>
              </c:spPr>
            </c:marker>
          </c:dPt>
          <c:dPt>
            <c:idx val="43"/>
            <c:marker>
              <c:spPr>
                <a:solidFill>
                  <a:srgbClr val="E8FF00"/>
                </a:solidFill>
              </c:spPr>
            </c:marker>
          </c:dPt>
          <c:dPt>
            <c:idx val="44"/>
            <c:marker>
              <c:spPr>
                <a:solidFill>
                  <a:srgbClr val="E8FF00"/>
                </a:solidFill>
              </c:spPr>
            </c:marker>
          </c:dPt>
          <c:dPt>
            <c:idx val="45"/>
            <c:marker>
              <c:spPr>
                <a:solidFill>
                  <a:srgbClr val="E7FF00"/>
                </a:solidFill>
              </c:spPr>
            </c:marker>
          </c:dPt>
          <c:dPt>
            <c:idx val="46"/>
            <c:marker>
              <c:spPr>
                <a:solidFill>
                  <a:srgbClr val="E7FF00"/>
                </a:solidFill>
              </c:spPr>
            </c:marker>
          </c:dPt>
          <c:dPt>
            <c:idx val="47"/>
            <c:marker>
              <c:spPr>
                <a:solidFill>
                  <a:srgbClr val="E6FF00"/>
                </a:solidFill>
              </c:spPr>
            </c:marker>
          </c:dPt>
          <c:dPt>
            <c:idx val="48"/>
            <c:marker>
              <c:spPr>
                <a:solidFill>
                  <a:srgbClr val="E6FF00"/>
                </a:solidFill>
              </c:spPr>
            </c:marker>
          </c:dPt>
          <c:dPt>
            <c:idx val="49"/>
            <c:marker>
              <c:spPr>
                <a:solidFill>
                  <a:srgbClr val="E5FF00"/>
                </a:solidFill>
              </c:spPr>
            </c:marker>
          </c:dPt>
          <c:dPt>
            <c:idx val="50"/>
            <c:marker>
              <c:spPr>
                <a:solidFill>
                  <a:srgbClr val="E5FF00"/>
                </a:solidFill>
              </c:spPr>
            </c:marker>
          </c:dPt>
          <c:dPt>
            <c:idx val="51"/>
            <c:marker>
              <c:spPr>
                <a:solidFill>
                  <a:srgbClr val="E4FF00"/>
                </a:solidFill>
              </c:spPr>
            </c:marker>
          </c:dPt>
          <c:dPt>
            <c:idx val="52"/>
            <c:marker>
              <c:spPr>
                <a:solidFill>
                  <a:srgbClr val="E4FF00"/>
                </a:solidFill>
              </c:spPr>
            </c:marker>
          </c:dPt>
          <c:dPt>
            <c:idx val="53"/>
            <c:marker>
              <c:spPr>
                <a:solidFill>
                  <a:srgbClr val="E3FF00"/>
                </a:solidFill>
              </c:spPr>
            </c:marker>
          </c:dPt>
          <c:dPt>
            <c:idx val="54"/>
            <c:marker>
              <c:spPr>
                <a:solidFill>
                  <a:srgbClr val="E3FF00"/>
                </a:solidFill>
              </c:spPr>
            </c:marker>
          </c:dPt>
          <c:dPt>
            <c:idx val="55"/>
            <c:marker>
              <c:spPr>
                <a:solidFill>
                  <a:srgbClr val="E2FF00"/>
                </a:solidFill>
              </c:spPr>
            </c:marker>
          </c:dPt>
          <c:dPt>
            <c:idx val="56"/>
            <c:marker>
              <c:spPr>
                <a:solidFill>
                  <a:srgbClr val="E2FF00"/>
                </a:solidFill>
              </c:spPr>
            </c:marker>
          </c:dPt>
          <c:dPt>
            <c:idx val="57"/>
            <c:marker>
              <c:spPr>
                <a:solidFill>
                  <a:srgbClr val="E1FF00"/>
                </a:solidFill>
              </c:spPr>
            </c:marker>
          </c:dPt>
          <c:dPt>
            <c:idx val="58"/>
            <c:marker>
              <c:spPr>
                <a:solidFill>
                  <a:srgbClr val="E1FF00"/>
                </a:solidFill>
              </c:spPr>
            </c:marker>
          </c:dPt>
          <c:dPt>
            <c:idx val="59"/>
            <c:marker>
              <c:spPr>
                <a:solidFill>
                  <a:srgbClr val="E0FF00"/>
                </a:solidFill>
              </c:spPr>
            </c:marker>
          </c:dPt>
          <c:dPt>
            <c:idx val="60"/>
            <c:marker>
              <c:spPr>
                <a:solidFill>
                  <a:srgbClr val="E0FF00"/>
                </a:solidFill>
              </c:spPr>
            </c:marker>
          </c:dPt>
          <c:dPt>
            <c:idx val="61"/>
            <c:marker>
              <c:spPr>
                <a:solidFill>
                  <a:srgbClr val="DFFF00"/>
                </a:solidFill>
              </c:spPr>
            </c:marker>
          </c:dPt>
          <c:dPt>
            <c:idx val="62"/>
            <c:marker>
              <c:spPr>
                <a:solidFill>
                  <a:srgbClr val="DFFF00"/>
                </a:solidFill>
              </c:spPr>
            </c:marker>
          </c:dPt>
          <c:dPt>
            <c:idx val="63"/>
            <c:marker>
              <c:spPr>
                <a:solidFill>
                  <a:srgbClr val="DEFF00"/>
                </a:solidFill>
              </c:spPr>
            </c:marker>
          </c:dPt>
          <c:dPt>
            <c:idx val="64"/>
            <c:marker>
              <c:spPr>
                <a:solidFill>
                  <a:srgbClr val="DEFF00"/>
                </a:solidFill>
              </c:spPr>
            </c:marker>
          </c:dPt>
          <c:dPt>
            <c:idx val="65"/>
            <c:marker>
              <c:spPr>
                <a:solidFill>
                  <a:srgbClr val="DDFF00"/>
                </a:solidFill>
              </c:spPr>
            </c:marker>
          </c:dPt>
          <c:dPt>
            <c:idx val="66"/>
            <c:marker>
              <c:spPr>
                <a:solidFill>
                  <a:srgbClr val="DDFF00"/>
                </a:solidFill>
              </c:spPr>
            </c:marker>
          </c:dPt>
          <c:dPt>
            <c:idx val="67"/>
            <c:marker>
              <c:spPr>
                <a:solidFill>
                  <a:srgbClr val="DCFF00"/>
                </a:solidFill>
              </c:spPr>
            </c:marker>
          </c:dPt>
          <c:dPt>
            <c:idx val="68"/>
            <c:marker>
              <c:spPr>
                <a:solidFill>
                  <a:srgbClr val="DBFF00"/>
                </a:solidFill>
              </c:spPr>
            </c:marker>
          </c:dPt>
          <c:dPt>
            <c:idx val="69"/>
            <c:marker>
              <c:spPr>
                <a:solidFill>
                  <a:srgbClr val="DBFF00"/>
                </a:solidFill>
              </c:spPr>
            </c:marker>
          </c:dPt>
          <c:dPt>
            <c:idx val="70"/>
            <c:marker>
              <c:spPr>
                <a:solidFill>
                  <a:srgbClr val="DAFF00"/>
                </a:solidFill>
              </c:spPr>
            </c:marker>
          </c:dPt>
          <c:dPt>
            <c:idx val="71"/>
            <c:marker>
              <c:spPr>
                <a:solidFill>
                  <a:srgbClr val="DAFF00"/>
                </a:solidFill>
              </c:spPr>
            </c:marker>
          </c:dPt>
          <c:dPt>
            <c:idx val="72"/>
            <c:marker>
              <c:spPr>
                <a:solidFill>
                  <a:srgbClr val="D9FF00"/>
                </a:solidFill>
              </c:spPr>
            </c:marker>
          </c:dPt>
          <c:dPt>
            <c:idx val="73"/>
            <c:marker>
              <c:spPr>
                <a:solidFill>
                  <a:srgbClr val="D9FF00"/>
                </a:solidFill>
              </c:spPr>
            </c:marker>
          </c:dPt>
          <c:dPt>
            <c:idx val="74"/>
            <c:marker>
              <c:spPr>
                <a:solidFill>
                  <a:srgbClr val="D8FF00"/>
                </a:solidFill>
              </c:spPr>
            </c:marker>
          </c:dPt>
          <c:dPt>
            <c:idx val="75"/>
            <c:marker>
              <c:spPr>
                <a:solidFill>
                  <a:srgbClr val="D8FF00"/>
                </a:solidFill>
              </c:spPr>
            </c:marker>
          </c:dPt>
          <c:dPt>
            <c:idx val="76"/>
            <c:marker>
              <c:spPr>
                <a:solidFill>
                  <a:srgbClr val="D7FF00"/>
                </a:solidFill>
              </c:spPr>
            </c:marker>
          </c:dPt>
          <c:dPt>
            <c:idx val="77"/>
            <c:marker>
              <c:spPr>
                <a:solidFill>
                  <a:srgbClr val="D7FF00"/>
                </a:solidFill>
              </c:spPr>
            </c:marker>
          </c:dPt>
          <c:dPt>
            <c:idx val="78"/>
            <c:marker>
              <c:spPr>
                <a:solidFill>
                  <a:srgbClr val="D6FF00"/>
                </a:solidFill>
              </c:spPr>
            </c:marker>
          </c:dPt>
          <c:dPt>
            <c:idx val="79"/>
            <c:marker>
              <c:spPr>
                <a:solidFill>
                  <a:srgbClr val="D6FF00"/>
                </a:solidFill>
              </c:spPr>
            </c:marker>
          </c:dPt>
          <c:dPt>
            <c:idx val="80"/>
            <c:marker>
              <c:spPr>
                <a:solidFill>
                  <a:srgbClr val="D5FF00"/>
                </a:solidFill>
              </c:spPr>
            </c:marker>
          </c:dPt>
          <c:dPt>
            <c:idx val="81"/>
            <c:marker>
              <c:spPr>
                <a:solidFill>
                  <a:srgbClr val="D5FF00"/>
                </a:solidFill>
              </c:spPr>
            </c:marker>
          </c:dPt>
          <c:dPt>
            <c:idx val="82"/>
            <c:marker>
              <c:spPr>
                <a:solidFill>
                  <a:srgbClr val="D4FF00"/>
                </a:solidFill>
              </c:spPr>
            </c:marker>
          </c:dPt>
          <c:dPt>
            <c:idx val="83"/>
            <c:marker>
              <c:spPr>
                <a:solidFill>
                  <a:srgbClr val="D4FF00"/>
                </a:solidFill>
              </c:spPr>
            </c:marker>
          </c:dPt>
          <c:dPt>
            <c:idx val="84"/>
            <c:marker>
              <c:spPr>
                <a:solidFill>
                  <a:srgbClr val="D3FF00"/>
                </a:solidFill>
              </c:spPr>
            </c:marker>
          </c:dPt>
          <c:dPt>
            <c:idx val="85"/>
            <c:marker>
              <c:spPr>
                <a:solidFill>
                  <a:srgbClr val="D3FF00"/>
                </a:solidFill>
              </c:spPr>
            </c:marker>
          </c:dPt>
          <c:dPt>
            <c:idx val="86"/>
            <c:marker>
              <c:spPr>
                <a:solidFill>
                  <a:srgbClr val="D2FF00"/>
                </a:solidFill>
              </c:spPr>
            </c:marker>
          </c:dPt>
          <c:dPt>
            <c:idx val="87"/>
            <c:marker>
              <c:spPr>
                <a:solidFill>
                  <a:srgbClr val="D2FF00"/>
                </a:solidFill>
              </c:spPr>
            </c:marker>
          </c:dPt>
          <c:dPt>
            <c:idx val="88"/>
            <c:marker>
              <c:spPr>
                <a:solidFill>
                  <a:srgbClr val="D1FF00"/>
                </a:solidFill>
              </c:spPr>
            </c:marker>
          </c:dPt>
          <c:dPt>
            <c:idx val="89"/>
            <c:marker>
              <c:spPr>
                <a:solidFill>
                  <a:srgbClr val="D1FF00"/>
                </a:solidFill>
              </c:spPr>
            </c:marker>
          </c:dPt>
          <c:dPt>
            <c:idx val="90"/>
            <c:marker>
              <c:spPr>
                <a:solidFill>
                  <a:srgbClr val="D0FF00"/>
                </a:solidFill>
              </c:spPr>
            </c:marker>
          </c:dPt>
          <c:dPt>
            <c:idx val="91"/>
            <c:marker>
              <c:spPr>
                <a:solidFill>
                  <a:srgbClr val="D0FF00"/>
                </a:solidFill>
              </c:spPr>
            </c:marker>
          </c:dPt>
          <c:dPt>
            <c:idx val="92"/>
            <c:marker>
              <c:spPr>
                <a:solidFill>
                  <a:srgbClr val="CFFF00"/>
                </a:solidFill>
              </c:spPr>
            </c:marker>
          </c:dPt>
          <c:dPt>
            <c:idx val="93"/>
            <c:marker>
              <c:spPr>
                <a:solidFill>
                  <a:srgbClr val="CFFF00"/>
                </a:solidFill>
              </c:spPr>
            </c:marker>
          </c:dPt>
          <c:dPt>
            <c:idx val="94"/>
            <c:marker>
              <c:spPr>
                <a:solidFill>
                  <a:srgbClr val="CEFF00"/>
                </a:solidFill>
              </c:spPr>
            </c:marker>
          </c:dPt>
          <c:dPt>
            <c:idx val="95"/>
            <c:marker>
              <c:spPr>
                <a:solidFill>
                  <a:srgbClr val="CEFF00"/>
                </a:solidFill>
              </c:spPr>
            </c:marker>
          </c:dPt>
          <c:dPt>
            <c:idx val="96"/>
            <c:marker>
              <c:spPr>
                <a:solidFill>
                  <a:srgbClr val="CDFF00"/>
                </a:solidFill>
              </c:spPr>
            </c:marker>
          </c:dPt>
          <c:dPt>
            <c:idx val="97"/>
            <c:marker>
              <c:spPr>
                <a:solidFill>
                  <a:srgbClr val="CDFF00"/>
                </a:solidFill>
              </c:spPr>
            </c:marker>
          </c:dPt>
          <c:dPt>
            <c:idx val="98"/>
            <c:marker>
              <c:spPr>
                <a:solidFill>
                  <a:srgbClr val="CCFF00"/>
                </a:solidFill>
              </c:spPr>
            </c:marker>
          </c:dPt>
          <c:dPt>
            <c:idx val="99"/>
            <c:marker>
              <c:spPr>
                <a:solidFill>
                  <a:srgbClr val="CCFF00"/>
                </a:solidFill>
              </c:spPr>
            </c:marker>
          </c:dPt>
          <c:dPt>
            <c:idx val="100"/>
            <c:marker>
              <c:spPr>
                <a:solidFill>
                  <a:srgbClr val="CBFF00"/>
                </a:solidFill>
              </c:spPr>
            </c:marker>
          </c:dPt>
          <c:dPt>
            <c:idx val="101"/>
            <c:marker>
              <c:spPr>
                <a:solidFill>
                  <a:srgbClr val="CAFF00"/>
                </a:solidFill>
              </c:spPr>
            </c:marker>
          </c:dPt>
          <c:dPt>
            <c:idx val="102"/>
            <c:marker>
              <c:spPr>
                <a:solidFill>
                  <a:srgbClr val="CAFF00"/>
                </a:solidFill>
              </c:spPr>
            </c:marker>
          </c:dPt>
          <c:dPt>
            <c:idx val="103"/>
            <c:marker>
              <c:spPr>
                <a:solidFill>
                  <a:srgbClr val="C9FF00"/>
                </a:solidFill>
              </c:spPr>
            </c:marker>
          </c:dPt>
          <c:dPt>
            <c:idx val="104"/>
            <c:marker>
              <c:spPr>
                <a:solidFill>
                  <a:srgbClr val="C9FF00"/>
                </a:solidFill>
              </c:spPr>
            </c:marker>
          </c:dPt>
          <c:dPt>
            <c:idx val="105"/>
            <c:marker>
              <c:spPr>
                <a:solidFill>
                  <a:srgbClr val="C8FF00"/>
                </a:solidFill>
              </c:spPr>
            </c:marker>
          </c:dPt>
          <c:dPt>
            <c:idx val="106"/>
            <c:marker>
              <c:spPr>
                <a:solidFill>
                  <a:srgbClr val="C8FF00"/>
                </a:solidFill>
              </c:spPr>
            </c:marker>
          </c:dPt>
          <c:dPt>
            <c:idx val="107"/>
            <c:marker>
              <c:spPr>
                <a:solidFill>
                  <a:srgbClr val="C7FF00"/>
                </a:solidFill>
              </c:spPr>
            </c:marker>
          </c:dPt>
          <c:dPt>
            <c:idx val="108"/>
            <c:marker>
              <c:spPr>
                <a:solidFill>
                  <a:srgbClr val="C7FF00"/>
                </a:solidFill>
              </c:spPr>
            </c:marker>
          </c:dPt>
          <c:dPt>
            <c:idx val="109"/>
            <c:marker>
              <c:spPr>
                <a:solidFill>
                  <a:srgbClr val="C6FF00"/>
                </a:solidFill>
              </c:spPr>
            </c:marker>
          </c:dPt>
          <c:dPt>
            <c:idx val="110"/>
            <c:marker>
              <c:spPr>
                <a:solidFill>
                  <a:srgbClr val="C6FF00"/>
                </a:solidFill>
              </c:spPr>
            </c:marker>
          </c:dPt>
          <c:dPt>
            <c:idx val="111"/>
            <c:marker>
              <c:spPr>
                <a:solidFill>
                  <a:srgbClr val="C5FF00"/>
                </a:solidFill>
              </c:spPr>
            </c:marker>
          </c:dPt>
          <c:dPt>
            <c:idx val="112"/>
            <c:marker>
              <c:spPr>
                <a:solidFill>
                  <a:srgbClr val="C5FF00"/>
                </a:solidFill>
              </c:spPr>
            </c:marker>
          </c:dPt>
          <c:dPt>
            <c:idx val="113"/>
            <c:marker>
              <c:spPr>
                <a:solidFill>
                  <a:srgbClr val="C4FF00"/>
                </a:solidFill>
              </c:spPr>
            </c:marker>
          </c:dPt>
          <c:dPt>
            <c:idx val="114"/>
            <c:marker>
              <c:spPr>
                <a:solidFill>
                  <a:srgbClr val="C4FF00"/>
                </a:solidFill>
              </c:spPr>
            </c:marker>
          </c:dPt>
          <c:dPt>
            <c:idx val="115"/>
            <c:marker>
              <c:spPr>
                <a:solidFill>
                  <a:srgbClr val="C3FF00"/>
                </a:solidFill>
              </c:spPr>
            </c:marker>
          </c:dPt>
          <c:dPt>
            <c:idx val="116"/>
            <c:marker>
              <c:spPr>
                <a:solidFill>
                  <a:srgbClr val="C3FF00"/>
                </a:solidFill>
              </c:spPr>
            </c:marker>
          </c:dPt>
          <c:dPt>
            <c:idx val="117"/>
            <c:marker>
              <c:spPr>
                <a:solidFill>
                  <a:srgbClr val="C2FF00"/>
                </a:solidFill>
              </c:spPr>
            </c:marker>
          </c:dPt>
          <c:dPt>
            <c:idx val="118"/>
            <c:marker>
              <c:spPr>
                <a:solidFill>
                  <a:srgbClr val="C2FF00"/>
                </a:solidFill>
              </c:spPr>
            </c:marker>
          </c:dPt>
          <c:dPt>
            <c:idx val="119"/>
            <c:marker>
              <c:spPr>
                <a:solidFill>
                  <a:srgbClr val="C1FF00"/>
                </a:solidFill>
              </c:spPr>
            </c:marker>
          </c:dPt>
          <c:dPt>
            <c:idx val="120"/>
            <c:marker>
              <c:spPr>
                <a:solidFill>
                  <a:srgbClr val="C1FF00"/>
                </a:solidFill>
              </c:spPr>
            </c:marker>
          </c:dPt>
          <c:dPt>
            <c:idx val="121"/>
            <c:marker>
              <c:spPr>
                <a:solidFill>
                  <a:srgbClr val="C0FF00"/>
                </a:solidFill>
              </c:spPr>
            </c:marker>
          </c:dPt>
          <c:dPt>
            <c:idx val="122"/>
            <c:marker>
              <c:spPr>
                <a:solidFill>
                  <a:srgbClr val="C0FF00"/>
                </a:solidFill>
              </c:spPr>
            </c:marker>
          </c:dPt>
          <c:dPt>
            <c:idx val="123"/>
            <c:marker>
              <c:spPr>
                <a:solidFill>
                  <a:srgbClr val="BFFF00"/>
                </a:solidFill>
              </c:spPr>
            </c:marker>
          </c:dPt>
          <c:dPt>
            <c:idx val="124"/>
            <c:marker>
              <c:spPr>
                <a:solidFill>
                  <a:srgbClr val="BFFF00"/>
                </a:solidFill>
              </c:spPr>
            </c:marker>
          </c:dPt>
          <c:dPt>
            <c:idx val="125"/>
            <c:marker>
              <c:spPr>
                <a:solidFill>
                  <a:srgbClr val="BEFF00"/>
                </a:solidFill>
              </c:spPr>
            </c:marker>
          </c:dPt>
          <c:dPt>
            <c:idx val="126"/>
            <c:marker>
              <c:spPr>
                <a:solidFill>
                  <a:srgbClr val="BEFF00"/>
                </a:solidFill>
              </c:spPr>
            </c:marker>
          </c:dPt>
          <c:dPt>
            <c:idx val="127"/>
            <c:marker>
              <c:spPr>
                <a:solidFill>
                  <a:srgbClr val="BDFF00"/>
                </a:solidFill>
              </c:spPr>
            </c:marker>
          </c:dPt>
          <c:dPt>
            <c:idx val="128"/>
            <c:marker>
              <c:spPr>
                <a:solidFill>
                  <a:srgbClr val="BDFF00"/>
                </a:solidFill>
              </c:spPr>
            </c:marker>
          </c:dPt>
          <c:dPt>
            <c:idx val="129"/>
            <c:marker>
              <c:spPr>
                <a:solidFill>
                  <a:srgbClr val="BCFF00"/>
                </a:solidFill>
              </c:spPr>
            </c:marker>
          </c:dPt>
          <c:dPt>
            <c:idx val="130"/>
            <c:marker>
              <c:spPr>
                <a:solidFill>
                  <a:srgbClr val="BCFF00"/>
                </a:solidFill>
              </c:spPr>
            </c:marker>
          </c:dPt>
          <c:dPt>
            <c:idx val="131"/>
            <c:marker>
              <c:spPr>
                <a:solidFill>
                  <a:srgbClr val="BBFF00"/>
                </a:solidFill>
              </c:spPr>
            </c:marker>
          </c:dPt>
          <c:dPt>
            <c:idx val="132"/>
            <c:marker>
              <c:spPr>
                <a:solidFill>
                  <a:srgbClr val="BBFF00"/>
                </a:solidFill>
              </c:spPr>
            </c:marker>
          </c:dPt>
          <c:dPt>
            <c:idx val="133"/>
            <c:marker>
              <c:spPr>
                <a:solidFill>
                  <a:srgbClr val="BAFF00"/>
                </a:solidFill>
              </c:spPr>
            </c:marker>
          </c:dPt>
          <c:dPt>
            <c:idx val="134"/>
            <c:marker>
              <c:spPr>
                <a:solidFill>
                  <a:srgbClr val="B9FF00"/>
                </a:solidFill>
              </c:spPr>
            </c:marker>
          </c:dPt>
          <c:dPt>
            <c:idx val="135"/>
            <c:marker>
              <c:spPr>
                <a:solidFill>
                  <a:srgbClr val="B9FF00"/>
                </a:solidFill>
              </c:spPr>
            </c:marker>
          </c:dPt>
          <c:dPt>
            <c:idx val="136"/>
            <c:marker>
              <c:spPr>
                <a:solidFill>
                  <a:srgbClr val="B8FF00"/>
                </a:solidFill>
              </c:spPr>
            </c:marker>
          </c:dPt>
          <c:dPt>
            <c:idx val="137"/>
            <c:marker>
              <c:spPr>
                <a:solidFill>
                  <a:srgbClr val="B8FF00"/>
                </a:solidFill>
              </c:spPr>
            </c:marker>
          </c:dPt>
          <c:dPt>
            <c:idx val="138"/>
            <c:marker>
              <c:spPr>
                <a:solidFill>
                  <a:srgbClr val="B7FF00"/>
                </a:solidFill>
              </c:spPr>
            </c:marker>
          </c:dPt>
          <c:dPt>
            <c:idx val="139"/>
            <c:marker>
              <c:spPr>
                <a:solidFill>
                  <a:srgbClr val="B7FF00"/>
                </a:solidFill>
              </c:spPr>
            </c:marker>
          </c:dPt>
          <c:dPt>
            <c:idx val="140"/>
            <c:marker>
              <c:spPr>
                <a:solidFill>
                  <a:srgbClr val="B6FF00"/>
                </a:solidFill>
              </c:spPr>
            </c:marker>
          </c:dPt>
          <c:dPt>
            <c:idx val="141"/>
            <c:marker>
              <c:spPr>
                <a:solidFill>
                  <a:srgbClr val="B6FF00"/>
                </a:solidFill>
              </c:spPr>
            </c:marker>
          </c:dPt>
          <c:dPt>
            <c:idx val="142"/>
            <c:marker>
              <c:spPr>
                <a:solidFill>
                  <a:srgbClr val="B5FF00"/>
                </a:solidFill>
              </c:spPr>
            </c:marker>
          </c:dPt>
          <c:dPt>
            <c:idx val="143"/>
            <c:marker>
              <c:spPr>
                <a:solidFill>
                  <a:srgbClr val="B5FF00"/>
                </a:solidFill>
              </c:spPr>
            </c:marker>
          </c:dPt>
          <c:dPt>
            <c:idx val="144"/>
            <c:marker>
              <c:spPr>
                <a:solidFill>
                  <a:srgbClr val="B4FF00"/>
                </a:solidFill>
              </c:spPr>
            </c:marker>
          </c:dPt>
          <c:dPt>
            <c:idx val="145"/>
            <c:marker>
              <c:spPr>
                <a:solidFill>
                  <a:srgbClr val="B4FF00"/>
                </a:solidFill>
              </c:spPr>
            </c:marker>
          </c:dPt>
          <c:dPt>
            <c:idx val="146"/>
            <c:marker>
              <c:spPr>
                <a:solidFill>
                  <a:srgbClr val="B3FF00"/>
                </a:solidFill>
              </c:spPr>
            </c:marker>
          </c:dPt>
          <c:dPt>
            <c:idx val="147"/>
            <c:marker>
              <c:spPr>
                <a:solidFill>
                  <a:srgbClr val="B3FF00"/>
                </a:solidFill>
              </c:spPr>
            </c:marker>
          </c:dPt>
          <c:dPt>
            <c:idx val="148"/>
            <c:marker>
              <c:spPr>
                <a:solidFill>
                  <a:srgbClr val="B2FF00"/>
                </a:solidFill>
              </c:spPr>
            </c:marker>
          </c:dPt>
          <c:dPt>
            <c:idx val="149"/>
            <c:marker>
              <c:spPr>
                <a:solidFill>
                  <a:srgbClr val="B2FF00"/>
                </a:solidFill>
              </c:spPr>
            </c:marker>
          </c:dPt>
          <c:dPt>
            <c:idx val="150"/>
            <c:marker>
              <c:spPr>
                <a:solidFill>
                  <a:srgbClr val="B1FF00"/>
                </a:solidFill>
              </c:spPr>
            </c:marker>
          </c:dPt>
          <c:dPt>
            <c:idx val="151"/>
            <c:marker>
              <c:spPr>
                <a:solidFill>
                  <a:srgbClr val="B1FF00"/>
                </a:solidFill>
              </c:spPr>
            </c:marker>
          </c:dPt>
          <c:dPt>
            <c:idx val="152"/>
            <c:marker>
              <c:spPr>
                <a:solidFill>
                  <a:srgbClr val="B0FF00"/>
                </a:solidFill>
              </c:spPr>
            </c:marker>
          </c:dPt>
          <c:dPt>
            <c:idx val="153"/>
            <c:marker>
              <c:spPr>
                <a:solidFill>
                  <a:srgbClr val="B0FF00"/>
                </a:solidFill>
              </c:spPr>
            </c:marker>
          </c:dPt>
          <c:dPt>
            <c:idx val="154"/>
            <c:marker>
              <c:spPr>
                <a:solidFill>
                  <a:srgbClr val="AFFF00"/>
                </a:solidFill>
              </c:spPr>
            </c:marker>
          </c:dPt>
          <c:dPt>
            <c:idx val="155"/>
            <c:marker>
              <c:spPr>
                <a:solidFill>
                  <a:srgbClr val="AFFF00"/>
                </a:solidFill>
              </c:spPr>
            </c:marker>
          </c:dPt>
          <c:dPt>
            <c:idx val="156"/>
            <c:marker>
              <c:spPr>
                <a:solidFill>
                  <a:srgbClr val="AEFF00"/>
                </a:solidFill>
              </c:spPr>
            </c:marker>
          </c:dPt>
          <c:dPt>
            <c:idx val="157"/>
            <c:marker>
              <c:spPr>
                <a:solidFill>
                  <a:srgbClr val="AEFF00"/>
                </a:solidFill>
              </c:spPr>
            </c:marker>
          </c:dPt>
          <c:dPt>
            <c:idx val="158"/>
            <c:marker>
              <c:spPr>
                <a:solidFill>
                  <a:srgbClr val="ADFF00"/>
                </a:solidFill>
              </c:spPr>
            </c:marker>
          </c:dPt>
          <c:dPt>
            <c:idx val="159"/>
            <c:marker>
              <c:spPr>
                <a:solidFill>
                  <a:srgbClr val="ADFF00"/>
                </a:solidFill>
              </c:spPr>
            </c:marker>
          </c:dPt>
          <c:dPt>
            <c:idx val="160"/>
            <c:marker>
              <c:spPr>
                <a:solidFill>
                  <a:srgbClr val="ACFF00"/>
                </a:solidFill>
              </c:spPr>
            </c:marker>
          </c:dPt>
          <c:dPt>
            <c:idx val="161"/>
            <c:marker>
              <c:spPr>
                <a:solidFill>
                  <a:srgbClr val="ACFF00"/>
                </a:solidFill>
              </c:spPr>
            </c:marker>
          </c:dPt>
          <c:dPt>
            <c:idx val="162"/>
            <c:marker>
              <c:spPr>
                <a:solidFill>
                  <a:srgbClr val="ABFF00"/>
                </a:solidFill>
              </c:spPr>
            </c:marker>
          </c:dPt>
          <c:dPt>
            <c:idx val="163"/>
            <c:marker>
              <c:spPr>
                <a:solidFill>
                  <a:srgbClr val="ABFF00"/>
                </a:solidFill>
              </c:spPr>
            </c:marker>
          </c:dPt>
          <c:dPt>
            <c:idx val="164"/>
            <c:marker>
              <c:spPr>
                <a:solidFill>
                  <a:srgbClr val="AAFF00"/>
                </a:solidFill>
              </c:spPr>
            </c:marker>
          </c:dPt>
          <c:dPt>
            <c:idx val="165"/>
            <c:marker>
              <c:spPr>
                <a:solidFill>
                  <a:srgbClr val="AAFF00"/>
                </a:solidFill>
              </c:spPr>
            </c:marker>
          </c:dPt>
          <c:dPt>
            <c:idx val="166"/>
            <c:marker>
              <c:spPr>
                <a:solidFill>
                  <a:srgbClr val="A9FF00"/>
                </a:solidFill>
              </c:spPr>
            </c:marker>
          </c:dPt>
          <c:dPt>
            <c:idx val="167"/>
            <c:marker>
              <c:spPr>
                <a:solidFill>
                  <a:srgbClr val="A8FF00"/>
                </a:solidFill>
              </c:spPr>
            </c:marker>
          </c:dPt>
          <c:dPt>
            <c:idx val="168"/>
            <c:marker>
              <c:spPr>
                <a:solidFill>
                  <a:srgbClr val="A8FF00"/>
                </a:solidFill>
              </c:spPr>
            </c:marker>
          </c:dPt>
          <c:dPt>
            <c:idx val="169"/>
            <c:marker>
              <c:spPr>
                <a:solidFill>
                  <a:srgbClr val="A7FF00"/>
                </a:solidFill>
              </c:spPr>
            </c:marker>
          </c:dPt>
          <c:dPt>
            <c:idx val="170"/>
            <c:marker>
              <c:spPr>
                <a:solidFill>
                  <a:srgbClr val="A7FF00"/>
                </a:solidFill>
              </c:spPr>
            </c:marker>
          </c:dPt>
          <c:dPt>
            <c:idx val="171"/>
            <c:marker>
              <c:spPr>
                <a:solidFill>
                  <a:srgbClr val="A6FF00"/>
                </a:solidFill>
              </c:spPr>
            </c:marker>
          </c:dPt>
          <c:dPt>
            <c:idx val="172"/>
            <c:marker>
              <c:spPr>
                <a:solidFill>
                  <a:srgbClr val="A6FF00"/>
                </a:solidFill>
              </c:spPr>
            </c:marker>
          </c:dPt>
          <c:dPt>
            <c:idx val="173"/>
            <c:marker>
              <c:spPr>
                <a:solidFill>
                  <a:srgbClr val="A5FF00"/>
                </a:solidFill>
              </c:spPr>
            </c:marker>
          </c:dPt>
          <c:dPt>
            <c:idx val="174"/>
            <c:marker>
              <c:spPr>
                <a:solidFill>
                  <a:srgbClr val="A5FF00"/>
                </a:solidFill>
              </c:spPr>
            </c:marker>
          </c:dPt>
          <c:dPt>
            <c:idx val="175"/>
            <c:marker>
              <c:spPr>
                <a:solidFill>
                  <a:srgbClr val="A4FF00"/>
                </a:solidFill>
              </c:spPr>
            </c:marker>
          </c:dPt>
          <c:dPt>
            <c:idx val="176"/>
            <c:marker>
              <c:spPr>
                <a:solidFill>
                  <a:srgbClr val="A4FF00"/>
                </a:solidFill>
              </c:spPr>
            </c:marker>
          </c:dPt>
          <c:dPt>
            <c:idx val="177"/>
            <c:marker>
              <c:spPr>
                <a:solidFill>
                  <a:srgbClr val="A3FF00"/>
                </a:solidFill>
              </c:spPr>
            </c:marker>
          </c:dPt>
          <c:dPt>
            <c:idx val="178"/>
            <c:marker>
              <c:spPr>
                <a:solidFill>
                  <a:srgbClr val="A3FF00"/>
                </a:solidFill>
              </c:spPr>
            </c:marker>
          </c:dPt>
          <c:dPt>
            <c:idx val="179"/>
            <c:marker>
              <c:spPr>
                <a:solidFill>
                  <a:srgbClr val="A2FF00"/>
                </a:solidFill>
              </c:spPr>
            </c:marker>
          </c:dPt>
          <c:dPt>
            <c:idx val="180"/>
            <c:marker>
              <c:spPr>
                <a:solidFill>
                  <a:srgbClr val="A2FF00"/>
                </a:solidFill>
              </c:spPr>
            </c:marker>
          </c:dPt>
          <c:dPt>
            <c:idx val="181"/>
            <c:marker>
              <c:spPr>
                <a:solidFill>
                  <a:srgbClr val="A1FF00"/>
                </a:solidFill>
              </c:spPr>
            </c:marker>
          </c:dPt>
          <c:dPt>
            <c:idx val="182"/>
            <c:marker>
              <c:spPr>
                <a:solidFill>
                  <a:srgbClr val="A1FF00"/>
                </a:solidFill>
              </c:spPr>
            </c:marker>
          </c:dPt>
          <c:dPt>
            <c:idx val="183"/>
            <c:marker>
              <c:spPr>
                <a:solidFill>
                  <a:srgbClr val="A0FF00"/>
                </a:solidFill>
              </c:spPr>
            </c:marker>
          </c:dPt>
          <c:dPt>
            <c:idx val="184"/>
            <c:marker>
              <c:spPr>
                <a:solidFill>
                  <a:srgbClr val="A0FF00"/>
                </a:solidFill>
              </c:spPr>
            </c:marker>
          </c:dPt>
          <c:dPt>
            <c:idx val="185"/>
            <c:marker>
              <c:spPr>
                <a:solidFill>
                  <a:srgbClr val="9FFF00"/>
                </a:solidFill>
              </c:spPr>
            </c:marker>
          </c:dPt>
          <c:dPt>
            <c:idx val="186"/>
            <c:marker>
              <c:spPr>
                <a:solidFill>
                  <a:srgbClr val="9FFF00"/>
                </a:solidFill>
              </c:spPr>
            </c:marker>
          </c:dPt>
          <c:dPt>
            <c:idx val="187"/>
            <c:marker>
              <c:spPr>
                <a:solidFill>
                  <a:srgbClr val="9EFF00"/>
                </a:solidFill>
              </c:spPr>
            </c:marker>
          </c:dPt>
          <c:dPt>
            <c:idx val="188"/>
            <c:marker>
              <c:spPr>
                <a:solidFill>
                  <a:srgbClr val="9EFF00"/>
                </a:solidFill>
              </c:spPr>
            </c:marker>
          </c:dPt>
          <c:dPt>
            <c:idx val="189"/>
            <c:marker>
              <c:spPr>
                <a:solidFill>
                  <a:srgbClr val="9DFF00"/>
                </a:solidFill>
              </c:spPr>
            </c:marker>
          </c:dPt>
          <c:dPt>
            <c:idx val="190"/>
            <c:marker>
              <c:spPr>
                <a:solidFill>
                  <a:srgbClr val="9DFF00"/>
                </a:solidFill>
              </c:spPr>
            </c:marker>
          </c:dPt>
          <c:dPt>
            <c:idx val="191"/>
            <c:marker>
              <c:spPr>
                <a:solidFill>
                  <a:srgbClr val="9CFF00"/>
                </a:solidFill>
              </c:spPr>
            </c:marker>
          </c:dPt>
          <c:dPt>
            <c:idx val="192"/>
            <c:marker>
              <c:spPr>
                <a:solidFill>
                  <a:srgbClr val="9CFF00"/>
                </a:solidFill>
              </c:spPr>
            </c:marker>
          </c:dPt>
          <c:dPt>
            <c:idx val="193"/>
            <c:marker>
              <c:spPr>
                <a:solidFill>
                  <a:srgbClr val="9BFF00"/>
                </a:solidFill>
              </c:spPr>
            </c:marker>
          </c:dPt>
          <c:dPt>
            <c:idx val="194"/>
            <c:marker>
              <c:spPr>
                <a:solidFill>
                  <a:srgbClr val="9BFF00"/>
                </a:solidFill>
              </c:spPr>
            </c:marker>
          </c:dPt>
          <c:dPt>
            <c:idx val="195"/>
            <c:marker>
              <c:spPr>
                <a:solidFill>
                  <a:srgbClr val="9AFF00"/>
                </a:solidFill>
              </c:spPr>
            </c:marker>
          </c:dPt>
          <c:dPt>
            <c:idx val="196"/>
            <c:marker>
              <c:spPr>
                <a:solidFill>
                  <a:srgbClr val="9AFF00"/>
                </a:solidFill>
              </c:spPr>
            </c:marker>
          </c:dPt>
          <c:dPt>
            <c:idx val="197"/>
            <c:marker>
              <c:spPr>
                <a:solidFill>
                  <a:srgbClr val="99FF00"/>
                </a:solidFill>
              </c:spPr>
            </c:marker>
          </c:dPt>
          <c:dPt>
            <c:idx val="198"/>
            <c:marker>
              <c:spPr>
                <a:solidFill>
                  <a:srgbClr val="99FF00"/>
                </a:solidFill>
              </c:spPr>
            </c:marker>
          </c:dPt>
          <c:dPt>
            <c:idx val="199"/>
            <c:marker>
              <c:spPr>
                <a:solidFill>
                  <a:srgbClr val="98FF00"/>
                </a:solidFill>
              </c:spPr>
            </c:marker>
          </c:dPt>
          <c:dPt>
            <c:idx val="200"/>
            <c:marker>
              <c:spPr>
                <a:solidFill>
                  <a:srgbClr val="97FF00"/>
                </a:solidFill>
              </c:spPr>
            </c:marker>
          </c:dPt>
          <c:dPt>
            <c:idx val="201"/>
            <c:marker>
              <c:spPr>
                <a:solidFill>
                  <a:srgbClr val="97FF00"/>
                </a:solidFill>
              </c:spPr>
            </c:marker>
          </c:dPt>
          <c:dPt>
            <c:idx val="202"/>
            <c:marker>
              <c:spPr>
                <a:solidFill>
                  <a:srgbClr val="96FF00"/>
                </a:solidFill>
              </c:spPr>
            </c:marker>
          </c:dPt>
          <c:dPt>
            <c:idx val="203"/>
            <c:marker>
              <c:spPr>
                <a:solidFill>
                  <a:srgbClr val="96FF00"/>
                </a:solidFill>
              </c:spPr>
            </c:marker>
          </c:dPt>
          <c:dPt>
            <c:idx val="204"/>
            <c:marker>
              <c:spPr>
                <a:solidFill>
                  <a:srgbClr val="95FF00"/>
                </a:solidFill>
              </c:spPr>
            </c:marker>
          </c:dPt>
          <c:dPt>
            <c:idx val="205"/>
            <c:marker>
              <c:spPr>
                <a:solidFill>
                  <a:srgbClr val="95FF00"/>
                </a:solidFill>
              </c:spPr>
            </c:marker>
          </c:dPt>
          <c:dPt>
            <c:idx val="206"/>
            <c:marker>
              <c:spPr>
                <a:solidFill>
                  <a:srgbClr val="94FF00"/>
                </a:solidFill>
              </c:spPr>
            </c:marker>
          </c:dPt>
          <c:dPt>
            <c:idx val="207"/>
            <c:marker>
              <c:spPr>
                <a:solidFill>
                  <a:srgbClr val="94FF00"/>
                </a:solidFill>
              </c:spPr>
            </c:marker>
          </c:dPt>
          <c:dPt>
            <c:idx val="208"/>
            <c:marker>
              <c:spPr>
                <a:solidFill>
                  <a:srgbClr val="93FF00"/>
                </a:solidFill>
              </c:spPr>
            </c:marker>
          </c:dPt>
          <c:dPt>
            <c:idx val="209"/>
            <c:marker>
              <c:spPr>
                <a:solidFill>
                  <a:srgbClr val="93FF00"/>
                </a:solidFill>
              </c:spPr>
            </c:marker>
          </c:dPt>
          <c:dPt>
            <c:idx val="210"/>
            <c:marker>
              <c:spPr>
                <a:solidFill>
                  <a:srgbClr val="92FF00"/>
                </a:solidFill>
              </c:spPr>
            </c:marker>
          </c:dPt>
          <c:dPt>
            <c:idx val="211"/>
            <c:marker>
              <c:spPr>
                <a:solidFill>
                  <a:srgbClr val="92FF00"/>
                </a:solidFill>
              </c:spPr>
            </c:marker>
          </c:dPt>
          <c:dPt>
            <c:idx val="212"/>
            <c:marker>
              <c:spPr>
                <a:solidFill>
                  <a:srgbClr val="91FF00"/>
                </a:solidFill>
              </c:spPr>
            </c:marker>
          </c:dPt>
          <c:dPt>
            <c:idx val="213"/>
            <c:marker>
              <c:spPr>
                <a:solidFill>
                  <a:srgbClr val="91FF00"/>
                </a:solidFill>
              </c:spPr>
            </c:marker>
          </c:dPt>
          <c:dPt>
            <c:idx val="214"/>
            <c:marker>
              <c:spPr>
                <a:solidFill>
                  <a:srgbClr val="90FF00"/>
                </a:solidFill>
              </c:spPr>
            </c:marker>
          </c:dPt>
          <c:dPt>
            <c:idx val="215"/>
            <c:marker>
              <c:spPr>
                <a:solidFill>
                  <a:srgbClr val="90FF00"/>
                </a:solidFill>
              </c:spPr>
            </c:marker>
          </c:dPt>
          <c:dPt>
            <c:idx val="216"/>
            <c:marker>
              <c:spPr>
                <a:solidFill>
                  <a:srgbClr val="8FFF00"/>
                </a:solidFill>
              </c:spPr>
            </c:marker>
          </c:dPt>
          <c:dPt>
            <c:idx val="217"/>
            <c:marker>
              <c:spPr>
                <a:solidFill>
                  <a:srgbClr val="8FFF00"/>
                </a:solidFill>
              </c:spPr>
            </c:marker>
          </c:dPt>
          <c:dPt>
            <c:idx val="218"/>
            <c:marker>
              <c:spPr>
                <a:solidFill>
                  <a:srgbClr val="8EFF00"/>
                </a:solidFill>
              </c:spPr>
            </c:marker>
          </c:dPt>
          <c:dPt>
            <c:idx val="219"/>
            <c:marker>
              <c:spPr>
                <a:solidFill>
                  <a:srgbClr val="8EFF00"/>
                </a:solidFill>
              </c:spPr>
            </c:marker>
          </c:dPt>
          <c:dPt>
            <c:idx val="220"/>
            <c:marker>
              <c:spPr>
                <a:solidFill>
                  <a:srgbClr val="8DFF00"/>
                </a:solidFill>
              </c:spPr>
            </c:marker>
          </c:dPt>
          <c:dPt>
            <c:idx val="221"/>
            <c:marker>
              <c:spPr>
                <a:solidFill>
                  <a:srgbClr val="8DFF00"/>
                </a:solidFill>
              </c:spPr>
            </c:marker>
          </c:dPt>
          <c:dPt>
            <c:idx val="222"/>
            <c:marker>
              <c:spPr>
                <a:solidFill>
                  <a:srgbClr val="8CFF00"/>
                </a:solidFill>
              </c:spPr>
            </c:marker>
          </c:dPt>
          <c:dPt>
            <c:idx val="223"/>
            <c:marker>
              <c:spPr>
                <a:solidFill>
                  <a:srgbClr val="8CFF00"/>
                </a:solidFill>
              </c:spPr>
            </c:marker>
          </c:dPt>
          <c:dPt>
            <c:idx val="224"/>
            <c:marker>
              <c:spPr>
                <a:solidFill>
                  <a:srgbClr val="8BFF00"/>
                </a:solidFill>
              </c:spPr>
            </c:marker>
          </c:dPt>
          <c:dPt>
            <c:idx val="225"/>
            <c:marker>
              <c:spPr>
                <a:solidFill>
                  <a:srgbClr val="8BFF00"/>
                </a:solidFill>
              </c:spPr>
            </c:marker>
          </c:dPt>
          <c:dPt>
            <c:idx val="226"/>
            <c:marker>
              <c:spPr>
                <a:solidFill>
                  <a:srgbClr val="8AFF00"/>
                </a:solidFill>
              </c:spPr>
            </c:marker>
          </c:dPt>
          <c:dPt>
            <c:idx val="227"/>
            <c:marker>
              <c:spPr>
                <a:solidFill>
                  <a:srgbClr val="8AFF00"/>
                </a:solidFill>
              </c:spPr>
            </c:marker>
          </c:dPt>
          <c:dPt>
            <c:idx val="228"/>
            <c:marker>
              <c:spPr>
                <a:solidFill>
                  <a:srgbClr val="89FF00"/>
                </a:solidFill>
              </c:spPr>
            </c:marker>
          </c:dPt>
          <c:dPt>
            <c:idx val="229"/>
            <c:marker>
              <c:spPr>
                <a:solidFill>
                  <a:srgbClr val="89FF00"/>
                </a:solidFill>
              </c:spPr>
            </c:marker>
          </c:dPt>
          <c:dPt>
            <c:idx val="230"/>
            <c:marker>
              <c:spPr>
                <a:solidFill>
                  <a:srgbClr val="88FF00"/>
                </a:solidFill>
              </c:spPr>
            </c:marker>
          </c:dPt>
          <c:dPt>
            <c:idx val="231"/>
            <c:marker>
              <c:spPr>
                <a:solidFill>
                  <a:srgbClr val="88FF00"/>
                </a:solidFill>
              </c:spPr>
            </c:marker>
          </c:dPt>
          <c:dPt>
            <c:idx val="232"/>
            <c:marker>
              <c:spPr>
                <a:solidFill>
                  <a:srgbClr val="87FF00"/>
                </a:solidFill>
              </c:spPr>
            </c:marker>
          </c:dPt>
          <c:dPt>
            <c:idx val="233"/>
            <c:marker>
              <c:spPr>
                <a:solidFill>
                  <a:srgbClr val="86FF00"/>
                </a:solidFill>
              </c:spPr>
            </c:marker>
          </c:dPt>
          <c:dPt>
            <c:idx val="234"/>
            <c:marker>
              <c:spPr>
                <a:solidFill>
                  <a:srgbClr val="86FF00"/>
                </a:solidFill>
              </c:spPr>
            </c:marker>
          </c:dPt>
          <c:dPt>
            <c:idx val="235"/>
            <c:marker>
              <c:spPr>
                <a:solidFill>
                  <a:srgbClr val="85FF00"/>
                </a:solidFill>
              </c:spPr>
            </c:marker>
          </c:dPt>
          <c:dPt>
            <c:idx val="236"/>
            <c:marker>
              <c:spPr>
                <a:solidFill>
                  <a:srgbClr val="85FF00"/>
                </a:solidFill>
              </c:spPr>
            </c:marker>
          </c:dPt>
          <c:dPt>
            <c:idx val="237"/>
            <c:marker>
              <c:spPr>
                <a:solidFill>
                  <a:srgbClr val="84FF00"/>
                </a:solidFill>
              </c:spPr>
            </c:marker>
          </c:dPt>
          <c:dPt>
            <c:idx val="238"/>
            <c:marker>
              <c:spPr>
                <a:solidFill>
                  <a:srgbClr val="84FF00"/>
                </a:solidFill>
              </c:spPr>
            </c:marker>
          </c:dPt>
          <c:dPt>
            <c:idx val="239"/>
            <c:marker>
              <c:spPr>
                <a:solidFill>
                  <a:srgbClr val="83FF00"/>
                </a:solidFill>
              </c:spPr>
            </c:marker>
          </c:dPt>
          <c:dPt>
            <c:idx val="240"/>
            <c:marker>
              <c:spPr>
                <a:solidFill>
                  <a:srgbClr val="83FF00"/>
                </a:solidFill>
              </c:spPr>
            </c:marker>
          </c:dPt>
          <c:dPt>
            <c:idx val="241"/>
            <c:marker>
              <c:spPr>
                <a:solidFill>
                  <a:srgbClr val="82FF00"/>
                </a:solidFill>
              </c:spPr>
            </c:marker>
          </c:dPt>
          <c:dPt>
            <c:idx val="242"/>
            <c:marker>
              <c:spPr>
                <a:solidFill>
                  <a:srgbClr val="82FF00"/>
                </a:solidFill>
              </c:spPr>
            </c:marker>
          </c:dPt>
          <c:dPt>
            <c:idx val="243"/>
            <c:marker>
              <c:spPr>
                <a:solidFill>
                  <a:srgbClr val="81FF00"/>
                </a:solidFill>
              </c:spPr>
            </c:marker>
          </c:dPt>
          <c:dPt>
            <c:idx val="244"/>
            <c:marker>
              <c:spPr>
                <a:solidFill>
                  <a:srgbClr val="81FF00"/>
                </a:solidFill>
              </c:spPr>
            </c:marker>
          </c:dPt>
          <c:dPt>
            <c:idx val="245"/>
            <c:marker>
              <c:spPr>
                <a:solidFill>
                  <a:srgbClr val="80FF00"/>
                </a:solidFill>
              </c:spPr>
            </c:marker>
          </c:dPt>
          <c:dPt>
            <c:idx val="246"/>
            <c:marker>
              <c:spPr>
                <a:solidFill>
                  <a:srgbClr val="80FF00"/>
                </a:solidFill>
              </c:spPr>
            </c:marker>
          </c:dPt>
          <c:dPt>
            <c:idx val="247"/>
            <c:marker>
              <c:spPr>
                <a:solidFill>
                  <a:srgbClr val="7FFF00"/>
                </a:solidFill>
              </c:spPr>
            </c:marker>
          </c:dPt>
          <c:dPt>
            <c:idx val="248"/>
            <c:marker>
              <c:spPr>
                <a:solidFill>
                  <a:srgbClr val="7FFF00"/>
                </a:solidFill>
              </c:spPr>
            </c:marker>
          </c:dPt>
          <c:dPt>
            <c:idx val="249"/>
            <c:marker>
              <c:spPr>
                <a:solidFill>
                  <a:srgbClr val="7EFF00"/>
                </a:solidFill>
              </c:spPr>
            </c:marker>
          </c:dPt>
          <c:dPt>
            <c:idx val="250"/>
            <c:marker>
              <c:spPr>
                <a:solidFill>
                  <a:srgbClr val="7EFF00"/>
                </a:solidFill>
              </c:spPr>
            </c:marker>
          </c:dPt>
          <c:dPt>
            <c:idx val="251"/>
            <c:marker>
              <c:spPr>
                <a:solidFill>
                  <a:srgbClr val="7DFF00"/>
                </a:solidFill>
              </c:spPr>
            </c:marker>
          </c:dPt>
          <c:dPt>
            <c:idx val="252"/>
            <c:marker>
              <c:spPr>
                <a:solidFill>
                  <a:srgbClr val="7DFF00"/>
                </a:solidFill>
              </c:spPr>
            </c:marker>
          </c:dPt>
          <c:dPt>
            <c:idx val="253"/>
            <c:marker>
              <c:spPr>
                <a:solidFill>
                  <a:srgbClr val="7CFF00"/>
                </a:solidFill>
              </c:spPr>
            </c:marker>
          </c:dPt>
          <c:dPt>
            <c:idx val="254"/>
            <c:marker>
              <c:spPr>
                <a:solidFill>
                  <a:srgbClr val="7CFF00"/>
                </a:solidFill>
              </c:spPr>
            </c:marker>
          </c:dPt>
          <c:dPt>
            <c:idx val="255"/>
            <c:marker>
              <c:spPr>
                <a:solidFill>
                  <a:srgbClr val="7BFF00"/>
                </a:solidFill>
              </c:spPr>
            </c:marker>
          </c:dPt>
          <c:dPt>
            <c:idx val="256"/>
            <c:marker>
              <c:spPr>
                <a:solidFill>
                  <a:srgbClr val="7BFF00"/>
                </a:solidFill>
              </c:spPr>
            </c:marker>
          </c:dPt>
          <c:dPt>
            <c:idx val="257"/>
            <c:marker>
              <c:spPr>
                <a:solidFill>
                  <a:srgbClr val="7AFF00"/>
                </a:solidFill>
              </c:spPr>
            </c:marker>
          </c:dPt>
          <c:dPt>
            <c:idx val="258"/>
            <c:marker>
              <c:spPr>
                <a:solidFill>
                  <a:srgbClr val="7AFF00"/>
                </a:solidFill>
              </c:spPr>
            </c:marker>
          </c:dPt>
          <c:dPt>
            <c:idx val="259"/>
            <c:marker>
              <c:spPr>
                <a:solidFill>
                  <a:srgbClr val="79FF00"/>
                </a:solidFill>
              </c:spPr>
            </c:marker>
          </c:dPt>
          <c:dPt>
            <c:idx val="260"/>
            <c:marker>
              <c:spPr>
                <a:solidFill>
                  <a:srgbClr val="79FF00"/>
                </a:solidFill>
              </c:spPr>
            </c:marker>
          </c:dPt>
          <c:dPt>
            <c:idx val="261"/>
            <c:marker>
              <c:spPr>
                <a:solidFill>
                  <a:srgbClr val="78FF00"/>
                </a:solidFill>
              </c:spPr>
            </c:marker>
          </c:dPt>
          <c:dPt>
            <c:idx val="262"/>
            <c:marker>
              <c:spPr>
                <a:solidFill>
                  <a:srgbClr val="78FF00"/>
                </a:solidFill>
              </c:spPr>
            </c:marker>
          </c:dPt>
          <c:dPt>
            <c:idx val="263"/>
            <c:marker>
              <c:spPr>
                <a:solidFill>
                  <a:srgbClr val="77FF00"/>
                </a:solidFill>
              </c:spPr>
            </c:marker>
          </c:dPt>
          <c:dPt>
            <c:idx val="264"/>
            <c:marker>
              <c:spPr>
                <a:solidFill>
                  <a:srgbClr val="77FF00"/>
                </a:solidFill>
              </c:spPr>
            </c:marker>
          </c:dPt>
          <c:dPt>
            <c:idx val="265"/>
            <c:marker>
              <c:spPr>
                <a:solidFill>
                  <a:srgbClr val="76FF00"/>
                </a:solidFill>
              </c:spPr>
            </c:marker>
          </c:dPt>
          <c:dPt>
            <c:idx val="266"/>
            <c:marker>
              <c:spPr>
                <a:solidFill>
                  <a:srgbClr val="75FF00"/>
                </a:solidFill>
              </c:spPr>
            </c:marker>
          </c:dPt>
          <c:dPt>
            <c:idx val="267"/>
            <c:marker>
              <c:spPr>
                <a:solidFill>
                  <a:srgbClr val="75FF00"/>
                </a:solidFill>
              </c:spPr>
            </c:marker>
          </c:dPt>
          <c:dPt>
            <c:idx val="268"/>
            <c:marker>
              <c:spPr>
                <a:solidFill>
                  <a:srgbClr val="74FF00"/>
                </a:solidFill>
              </c:spPr>
            </c:marker>
          </c:dPt>
          <c:dPt>
            <c:idx val="269"/>
            <c:marker>
              <c:spPr>
                <a:solidFill>
                  <a:srgbClr val="74FF00"/>
                </a:solidFill>
              </c:spPr>
            </c:marker>
          </c:dPt>
          <c:dPt>
            <c:idx val="270"/>
            <c:marker>
              <c:spPr>
                <a:solidFill>
                  <a:srgbClr val="73FF00"/>
                </a:solidFill>
              </c:spPr>
            </c:marker>
          </c:dPt>
          <c:dPt>
            <c:idx val="271"/>
            <c:marker>
              <c:spPr>
                <a:solidFill>
                  <a:srgbClr val="73FF00"/>
                </a:solidFill>
              </c:spPr>
            </c:marker>
          </c:dPt>
          <c:dPt>
            <c:idx val="272"/>
            <c:marker>
              <c:spPr>
                <a:solidFill>
                  <a:srgbClr val="72FF00"/>
                </a:solidFill>
              </c:spPr>
            </c:marker>
          </c:dPt>
          <c:dPt>
            <c:idx val="273"/>
            <c:marker>
              <c:spPr>
                <a:solidFill>
                  <a:srgbClr val="72FF00"/>
                </a:solidFill>
              </c:spPr>
            </c:marker>
          </c:dPt>
          <c:dPt>
            <c:idx val="274"/>
            <c:marker>
              <c:spPr>
                <a:solidFill>
                  <a:srgbClr val="71FF00"/>
                </a:solidFill>
              </c:spPr>
            </c:marker>
          </c:dPt>
          <c:dPt>
            <c:idx val="275"/>
            <c:marker>
              <c:spPr>
                <a:solidFill>
                  <a:srgbClr val="71FF00"/>
                </a:solidFill>
              </c:spPr>
            </c:marker>
          </c:dPt>
          <c:dPt>
            <c:idx val="276"/>
            <c:marker>
              <c:spPr>
                <a:solidFill>
                  <a:srgbClr val="70FF00"/>
                </a:solidFill>
              </c:spPr>
            </c:marker>
          </c:dPt>
          <c:dPt>
            <c:idx val="277"/>
            <c:marker>
              <c:spPr>
                <a:solidFill>
                  <a:srgbClr val="70FF00"/>
                </a:solidFill>
              </c:spPr>
            </c:marker>
          </c:dPt>
          <c:dPt>
            <c:idx val="278"/>
            <c:marker>
              <c:spPr>
                <a:solidFill>
                  <a:srgbClr val="6FFF00"/>
                </a:solidFill>
              </c:spPr>
            </c:marker>
          </c:dPt>
          <c:dPt>
            <c:idx val="279"/>
            <c:marker>
              <c:spPr>
                <a:solidFill>
                  <a:srgbClr val="6FFF00"/>
                </a:solidFill>
              </c:spPr>
            </c:marker>
          </c:dPt>
          <c:dPt>
            <c:idx val="280"/>
            <c:marker>
              <c:spPr>
                <a:solidFill>
                  <a:srgbClr val="6EFF00"/>
                </a:solidFill>
              </c:spPr>
            </c:marker>
          </c:dPt>
          <c:dPt>
            <c:idx val="281"/>
            <c:marker>
              <c:spPr>
                <a:solidFill>
                  <a:srgbClr val="6EFF00"/>
                </a:solidFill>
              </c:spPr>
            </c:marker>
          </c:dPt>
          <c:dPt>
            <c:idx val="282"/>
            <c:marker>
              <c:spPr>
                <a:solidFill>
                  <a:srgbClr val="6DFF00"/>
                </a:solidFill>
              </c:spPr>
            </c:marker>
          </c:dPt>
          <c:dPt>
            <c:idx val="283"/>
            <c:marker>
              <c:spPr>
                <a:solidFill>
                  <a:srgbClr val="6DFF00"/>
                </a:solidFill>
              </c:spPr>
            </c:marker>
          </c:dPt>
          <c:dPt>
            <c:idx val="284"/>
            <c:marker>
              <c:spPr>
                <a:solidFill>
                  <a:srgbClr val="6CFF00"/>
                </a:solidFill>
              </c:spPr>
            </c:marker>
          </c:dPt>
          <c:dPt>
            <c:idx val="285"/>
            <c:marker>
              <c:spPr>
                <a:solidFill>
                  <a:srgbClr val="6CFF00"/>
                </a:solidFill>
              </c:spPr>
            </c:marker>
          </c:dPt>
          <c:dPt>
            <c:idx val="286"/>
            <c:marker>
              <c:spPr>
                <a:solidFill>
                  <a:srgbClr val="6BFF00"/>
                </a:solidFill>
              </c:spPr>
            </c:marker>
          </c:dPt>
          <c:dPt>
            <c:idx val="287"/>
            <c:marker>
              <c:spPr>
                <a:solidFill>
                  <a:srgbClr val="6BFF00"/>
                </a:solidFill>
              </c:spPr>
            </c:marker>
          </c:dPt>
          <c:dPt>
            <c:idx val="288"/>
            <c:marker>
              <c:spPr>
                <a:solidFill>
                  <a:srgbClr val="6AFF00"/>
                </a:solidFill>
              </c:spPr>
            </c:marker>
          </c:dPt>
          <c:dPt>
            <c:idx val="289"/>
            <c:marker>
              <c:spPr>
                <a:solidFill>
                  <a:srgbClr val="6AFF00"/>
                </a:solidFill>
              </c:spPr>
            </c:marker>
          </c:dPt>
          <c:dPt>
            <c:idx val="290"/>
            <c:marker>
              <c:spPr>
                <a:solidFill>
                  <a:srgbClr val="69FF00"/>
                </a:solidFill>
              </c:spPr>
            </c:marker>
          </c:dPt>
          <c:dPt>
            <c:idx val="291"/>
            <c:marker>
              <c:spPr>
                <a:solidFill>
                  <a:srgbClr val="69FF00"/>
                </a:solidFill>
              </c:spPr>
            </c:marker>
          </c:dPt>
          <c:dPt>
            <c:idx val="292"/>
            <c:marker>
              <c:spPr>
                <a:solidFill>
                  <a:srgbClr val="68FF00"/>
                </a:solidFill>
              </c:spPr>
            </c:marker>
          </c:dPt>
          <c:dPt>
            <c:idx val="293"/>
            <c:marker>
              <c:spPr>
                <a:solidFill>
                  <a:srgbClr val="68FF00"/>
                </a:solidFill>
              </c:spPr>
            </c:marker>
          </c:dPt>
          <c:dPt>
            <c:idx val="294"/>
            <c:marker>
              <c:spPr>
                <a:solidFill>
                  <a:srgbClr val="67FF00"/>
                </a:solidFill>
              </c:spPr>
            </c:marker>
          </c:dPt>
          <c:dPt>
            <c:idx val="295"/>
            <c:marker>
              <c:spPr>
                <a:solidFill>
                  <a:srgbClr val="67FF00"/>
                </a:solidFill>
              </c:spPr>
            </c:marker>
          </c:dPt>
          <c:dPt>
            <c:idx val="296"/>
            <c:marker>
              <c:spPr>
                <a:solidFill>
                  <a:srgbClr val="66FF00"/>
                </a:solidFill>
              </c:spPr>
            </c:marker>
          </c:dPt>
          <c:dPt>
            <c:idx val="297"/>
            <c:marker>
              <c:spPr>
                <a:solidFill>
                  <a:srgbClr val="66FF00"/>
                </a:solidFill>
              </c:spPr>
            </c:marker>
          </c:dPt>
          <c:dPt>
            <c:idx val="298"/>
            <c:marker>
              <c:spPr>
                <a:solidFill>
                  <a:srgbClr val="65FF00"/>
                </a:solidFill>
              </c:spPr>
            </c:marker>
          </c:dPt>
          <c:dPt>
            <c:idx val="299"/>
            <c:marker>
              <c:spPr>
                <a:solidFill>
                  <a:srgbClr val="64FF00"/>
                </a:solidFill>
              </c:spPr>
            </c:marker>
          </c:dPt>
          <c:dPt>
            <c:idx val="300"/>
            <c:marker>
              <c:spPr>
                <a:solidFill>
                  <a:srgbClr val="64FF00"/>
                </a:solidFill>
              </c:spPr>
            </c:marker>
          </c:dPt>
          <c:dPt>
            <c:idx val="301"/>
            <c:marker>
              <c:spPr>
                <a:solidFill>
                  <a:srgbClr val="63FF00"/>
                </a:solidFill>
              </c:spPr>
            </c:marker>
          </c:dPt>
          <c:dPt>
            <c:idx val="302"/>
            <c:marker>
              <c:spPr>
                <a:solidFill>
                  <a:srgbClr val="63FF00"/>
                </a:solidFill>
              </c:spPr>
            </c:marker>
          </c:dPt>
          <c:dPt>
            <c:idx val="303"/>
            <c:marker>
              <c:spPr>
                <a:solidFill>
                  <a:srgbClr val="62FF00"/>
                </a:solidFill>
              </c:spPr>
            </c:marker>
          </c:dPt>
          <c:dPt>
            <c:idx val="304"/>
            <c:marker>
              <c:spPr>
                <a:solidFill>
                  <a:srgbClr val="62FF00"/>
                </a:solidFill>
              </c:spPr>
            </c:marker>
          </c:dPt>
          <c:dPt>
            <c:idx val="305"/>
            <c:marker>
              <c:spPr>
                <a:solidFill>
                  <a:srgbClr val="61FF00"/>
                </a:solidFill>
              </c:spPr>
            </c:marker>
          </c:dPt>
          <c:dPt>
            <c:idx val="306"/>
            <c:marker>
              <c:spPr>
                <a:solidFill>
                  <a:srgbClr val="61FF00"/>
                </a:solidFill>
              </c:spPr>
            </c:marker>
          </c:dPt>
          <c:dPt>
            <c:idx val="307"/>
            <c:marker>
              <c:spPr>
                <a:solidFill>
                  <a:srgbClr val="60FF00"/>
                </a:solidFill>
              </c:spPr>
            </c:marker>
          </c:dPt>
          <c:dPt>
            <c:idx val="308"/>
            <c:marker>
              <c:spPr>
                <a:solidFill>
                  <a:srgbClr val="60FF00"/>
                </a:solidFill>
              </c:spPr>
            </c:marker>
          </c:dPt>
          <c:dPt>
            <c:idx val="309"/>
            <c:marker>
              <c:spPr>
                <a:solidFill>
                  <a:srgbClr val="5FFF00"/>
                </a:solidFill>
              </c:spPr>
            </c:marker>
          </c:dPt>
          <c:dPt>
            <c:idx val="310"/>
            <c:marker>
              <c:spPr>
                <a:solidFill>
                  <a:srgbClr val="5FFF00"/>
                </a:solidFill>
              </c:spPr>
            </c:marker>
          </c:dPt>
          <c:dPt>
            <c:idx val="311"/>
            <c:marker>
              <c:spPr>
                <a:solidFill>
                  <a:srgbClr val="5EFF00"/>
                </a:solidFill>
              </c:spPr>
            </c:marker>
          </c:dPt>
          <c:dPt>
            <c:idx val="312"/>
            <c:marker>
              <c:spPr>
                <a:solidFill>
                  <a:srgbClr val="5EFF00"/>
                </a:solidFill>
              </c:spPr>
            </c:marker>
          </c:dPt>
          <c:dPt>
            <c:idx val="313"/>
            <c:marker>
              <c:spPr>
                <a:solidFill>
                  <a:srgbClr val="5DFF00"/>
                </a:solidFill>
              </c:spPr>
            </c:marker>
          </c:dPt>
          <c:dPt>
            <c:idx val="314"/>
            <c:marker>
              <c:spPr>
                <a:solidFill>
                  <a:srgbClr val="5DFF00"/>
                </a:solidFill>
              </c:spPr>
            </c:marker>
          </c:dPt>
          <c:dPt>
            <c:idx val="315"/>
            <c:marker>
              <c:spPr>
                <a:solidFill>
                  <a:srgbClr val="5CFF00"/>
                </a:solidFill>
              </c:spPr>
            </c:marker>
          </c:dPt>
          <c:dPt>
            <c:idx val="316"/>
            <c:marker>
              <c:spPr>
                <a:solidFill>
                  <a:srgbClr val="5CFF00"/>
                </a:solidFill>
              </c:spPr>
            </c:marker>
          </c:dPt>
          <c:dPt>
            <c:idx val="317"/>
            <c:marker>
              <c:spPr>
                <a:solidFill>
                  <a:srgbClr val="5BFF00"/>
                </a:solidFill>
              </c:spPr>
            </c:marker>
          </c:dPt>
          <c:dPt>
            <c:idx val="318"/>
            <c:marker>
              <c:spPr>
                <a:solidFill>
                  <a:srgbClr val="5BFF00"/>
                </a:solidFill>
              </c:spPr>
            </c:marker>
          </c:dPt>
          <c:dPt>
            <c:idx val="319"/>
            <c:marker>
              <c:spPr>
                <a:solidFill>
                  <a:srgbClr val="5AFF00"/>
                </a:solidFill>
              </c:spPr>
            </c:marker>
          </c:dPt>
          <c:dPt>
            <c:idx val="320"/>
            <c:marker>
              <c:spPr>
                <a:solidFill>
                  <a:srgbClr val="5AFF00"/>
                </a:solidFill>
              </c:spPr>
            </c:marker>
          </c:dPt>
          <c:dPt>
            <c:idx val="321"/>
            <c:marker>
              <c:spPr>
                <a:solidFill>
                  <a:srgbClr val="59FF00"/>
                </a:solidFill>
              </c:spPr>
            </c:marker>
          </c:dPt>
          <c:dPt>
            <c:idx val="322"/>
            <c:marker>
              <c:spPr>
                <a:solidFill>
                  <a:srgbClr val="59FF00"/>
                </a:solidFill>
              </c:spPr>
            </c:marker>
          </c:dPt>
          <c:dPt>
            <c:idx val="323"/>
            <c:marker>
              <c:spPr>
                <a:solidFill>
                  <a:srgbClr val="58FF00"/>
                </a:solidFill>
              </c:spPr>
            </c:marker>
          </c:dPt>
          <c:dPt>
            <c:idx val="324"/>
            <c:marker>
              <c:spPr>
                <a:solidFill>
                  <a:srgbClr val="58FF00"/>
                </a:solidFill>
              </c:spPr>
            </c:marker>
          </c:dPt>
          <c:dPt>
            <c:idx val="325"/>
            <c:marker>
              <c:spPr>
                <a:solidFill>
                  <a:srgbClr val="57FF00"/>
                </a:solidFill>
              </c:spPr>
            </c:marker>
          </c:dPt>
          <c:dPt>
            <c:idx val="326"/>
            <c:marker>
              <c:spPr>
                <a:solidFill>
                  <a:srgbClr val="57FF00"/>
                </a:solidFill>
              </c:spPr>
            </c:marker>
          </c:dPt>
          <c:dPt>
            <c:idx val="327"/>
            <c:marker>
              <c:spPr>
                <a:solidFill>
                  <a:srgbClr val="56FF00"/>
                </a:solidFill>
              </c:spPr>
            </c:marker>
          </c:dPt>
          <c:dPt>
            <c:idx val="328"/>
            <c:marker>
              <c:spPr>
                <a:solidFill>
                  <a:srgbClr val="56FF00"/>
                </a:solidFill>
              </c:spPr>
            </c:marker>
          </c:dPt>
          <c:dPt>
            <c:idx val="329"/>
            <c:marker>
              <c:spPr>
                <a:solidFill>
                  <a:srgbClr val="55FF00"/>
                </a:solidFill>
              </c:spPr>
            </c:marker>
          </c:dPt>
          <c:dPt>
            <c:idx val="330"/>
            <c:marker>
              <c:spPr>
                <a:solidFill>
                  <a:srgbClr val="55FF00"/>
                </a:solidFill>
              </c:spPr>
            </c:marker>
          </c:dPt>
          <c:dPt>
            <c:idx val="331"/>
            <c:marker>
              <c:spPr>
                <a:solidFill>
                  <a:srgbClr val="54FF00"/>
                </a:solidFill>
              </c:spPr>
            </c:marker>
          </c:dPt>
          <c:dPt>
            <c:idx val="332"/>
            <c:marker>
              <c:spPr>
                <a:solidFill>
                  <a:srgbClr val="53FF00"/>
                </a:solidFill>
              </c:spPr>
            </c:marker>
          </c:dPt>
          <c:dPt>
            <c:idx val="333"/>
            <c:marker>
              <c:spPr>
                <a:solidFill>
                  <a:srgbClr val="53FF00"/>
                </a:solidFill>
              </c:spPr>
            </c:marker>
          </c:dPt>
          <c:dPt>
            <c:idx val="334"/>
            <c:marker>
              <c:spPr>
                <a:solidFill>
                  <a:srgbClr val="52FF00"/>
                </a:solidFill>
              </c:spPr>
            </c:marker>
          </c:dPt>
          <c:dPt>
            <c:idx val="335"/>
            <c:marker>
              <c:spPr>
                <a:solidFill>
                  <a:srgbClr val="52FF00"/>
                </a:solidFill>
              </c:spPr>
            </c:marker>
          </c:dPt>
          <c:dPt>
            <c:idx val="336"/>
            <c:marker>
              <c:spPr>
                <a:solidFill>
                  <a:srgbClr val="51FF00"/>
                </a:solidFill>
              </c:spPr>
            </c:marker>
          </c:dPt>
          <c:dPt>
            <c:idx val="337"/>
            <c:marker>
              <c:spPr>
                <a:solidFill>
                  <a:srgbClr val="51FF00"/>
                </a:solidFill>
              </c:spPr>
            </c:marker>
          </c:dPt>
          <c:dPt>
            <c:idx val="338"/>
            <c:marker>
              <c:spPr>
                <a:solidFill>
                  <a:srgbClr val="50FF00"/>
                </a:solidFill>
              </c:spPr>
            </c:marker>
          </c:dPt>
          <c:dPt>
            <c:idx val="339"/>
            <c:marker>
              <c:spPr>
                <a:solidFill>
                  <a:srgbClr val="50FF00"/>
                </a:solidFill>
              </c:spPr>
            </c:marker>
          </c:dPt>
          <c:dPt>
            <c:idx val="340"/>
            <c:marker>
              <c:spPr>
                <a:solidFill>
                  <a:srgbClr val="4FFF00"/>
                </a:solidFill>
              </c:spPr>
            </c:marker>
          </c:dPt>
          <c:dPt>
            <c:idx val="341"/>
            <c:marker>
              <c:spPr>
                <a:solidFill>
                  <a:srgbClr val="4FFF00"/>
                </a:solidFill>
              </c:spPr>
            </c:marker>
          </c:dPt>
          <c:dPt>
            <c:idx val="342"/>
            <c:marker>
              <c:spPr>
                <a:solidFill>
                  <a:srgbClr val="4EFF00"/>
                </a:solidFill>
              </c:spPr>
            </c:marker>
          </c:dPt>
          <c:dPt>
            <c:idx val="343"/>
            <c:marker>
              <c:spPr>
                <a:solidFill>
                  <a:srgbClr val="4EFF00"/>
                </a:solidFill>
              </c:spPr>
            </c:marker>
          </c:dPt>
          <c:dPt>
            <c:idx val="344"/>
            <c:marker>
              <c:spPr>
                <a:solidFill>
                  <a:srgbClr val="4DFF00"/>
                </a:solidFill>
              </c:spPr>
            </c:marker>
          </c:dPt>
          <c:dPt>
            <c:idx val="345"/>
            <c:marker>
              <c:spPr>
                <a:solidFill>
                  <a:srgbClr val="4DFF00"/>
                </a:solidFill>
              </c:spPr>
            </c:marker>
          </c:dPt>
          <c:dPt>
            <c:idx val="346"/>
            <c:marker>
              <c:spPr>
                <a:solidFill>
                  <a:srgbClr val="4CFF00"/>
                </a:solidFill>
              </c:spPr>
            </c:marker>
          </c:dPt>
          <c:dPt>
            <c:idx val="347"/>
            <c:marker>
              <c:spPr>
                <a:solidFill>
                  <a:srgbClr val="4CFF00"/>
                </a:solidFill>
              </c:spPr>
            </c:marker>
          </c:dPt>
          <c:dPt>
            <c:idx val="348"/>
            <c:marker>
              <c:spPr>
                <a:solidFill>
                  <a:srgbClr val="4BFF00"/>
                </a:solidFill>
              </c:spPr>
            </c:marker>
          </c:dPt>
          <c:dPt>
            <c:idx val="349"/>
            <c:marker>
              <c:spPr>
                <a:solidFill>
                  <a:srgbClr val="4BFF00"/>
                </a:solidFill>
              </c:spPr>
            </c:marker>
          </c:dPt>
          <c:dPt>
            <c:idx val="350"/>
            <c:marker>
              <c:spPr>
                <a:solidFill>
                  <a:srgbClr val="4AFF00"/>
                </a:solidFill>
              </c:spPr>
            </c:marker>
          </c:dPt>
          <c:dPt>
            <c:idx val="351"/>
            <c:marker>
              <c:spPr>
                <a:solidFill>
                  <a:srgbClr val="4AFF00"/>
                </a:solidFill>
              </c:spPr>
            </c:marker>
          </c:dPt>
          <c:dPt>
            <c:idx val="352"/>
            <c:marker>
              <c:spPr>
                <a:solidFill>
                  <a:srgbClr val="49FF00"/>
                </a:solidFill>
              </c:spPr>
            </c:marker>
          </c:dPt>
          <c:dPt>
            <c:idx val="353"/>
            <c:marker>
              <c:spPr>
                <a:solidFill>
                  <a:srgbClr val="49FF00"/>
                </a:solidFill>
              </c:spPr>
            </c:marker>
          </c:dPt>
          <c:dPt>
            <c:idx val="354"/>
            <c:marker>
              <c:spPr>
                <a:solidFill>
                  <a:srgbClr val="48FF00"/>
                </a:solidFill>
              </c:spPr>
            </c:marker>
          </c:dPt>
          <c:dPt>
            <c:idx val="355"/>
            <c:marker>
              <c:spPr>
                <a:solidFill>
                  <a:srgbClr val="48FF00"/>
                </a:solidFill>
              </c:spPr>
            </c:marker>
          </c:dPt>
          <c:dPt>
            <c:idx val="356"/>
            <c:marker>
              <c:spPr>
                <a:solidFill>
                  <a:srgbClr val="47FF00"/>
                </a:solidFill>
              </c:spPr>
            </c:marker>
          </c:dPt>
          <c:dPt>
            <c:idx val="357"/>
            <c:marker>
              <c:spPr>
                <a:solidFill>
                  <a:srgbClr val="47FF00"/>
                </a:solidFill>
              </c:spPr>
            </c:marker>
          </c:dPt>
          <c:dPt>
            <c:idx val="358"/>
            <c:marker>
              <c:spPr>
                <a:solidFill>
                  <a:srgbClr val="46FF00"/>
                </a:solidFill>
              </c:spPr>
            </c:marker>
          </c:dPt>
          <c:dPt>
            <c:idx val="359"/>
            <c:marker>
              <c:spPr>
                <a:solidFill>
                  <a:srgbClr val="46FF00"/>
                </a:solidFill>
              </c:spPr>
            </c:marker>
          </c:dPt>
          <c:dPt>
            <c:idx val="360"/>
            <c:marker>
              <c:spPr>
                <a:solidFill>
                  <a:srgbClr val="45FF00"/>
                </a:solidFill>
              </c:spPr>
            </c:marker>
          </c:dPt>
          <c:dPt>
            <c:idx val="361"/>
            <c:marker>
              <c:spPr>
                <a:solidFill>
                  <a:srgbClr val="45FF00"/>
                </a:solidFill>
              </c:spPr>
            </c:marker>
          </c:dPt>
          <c:dPt>
            <c:idx val="362"/>
            <c:marker>
              <c:spPr>
                <a:solidFill>
                  <a:srgbClr val="44FF00"/>
                </a:solidFill>
              </c:spPr>
            </c:marker>
          </c:dPt>
          <c:dPt>
            <c:idx val="363"/>
            <c:marker>
              <c:spPr>
                <a:solidFill>
                  <a:srgbClr val="44FF00"/>
                </a:solidFill>
              </c:spPr>
            </c:marker>
          </c:dPt>
          <c:dPt>
            <c:idx val="364"/>
            <c:marker>
              <c:spPr>
                <a:solidFill>
                  <a:srgbClr val="43FF00"/>
                </a:solidFill>
              </c:spPr>
            </c:marker>
          </c:dPt>
          <c:dPt>
            <c:idx val="365"/>
            <c:marker>
              <c:spPr>
                <a:solidFill>
                  <a:srgbClr val="42FF00"/>
                </a:solidFill>
              </c:spPr>
            </c:marker>
          </c:dPt>
          <c:dPt>
            <c:idx val="366"/>
            <c:marker>
              <c:spPr>
                <a:solidFill>
                  <a:srgbClr val="42FF00"/>
                </a:solidFill>
              </c:spPr>
            </c:marker>
          </c:dPt>
          <c:dPt>
            <c:idx val="367"/>
            <c:marker>
              <c:spPr>
                <a:solidFill>
                  <a:srgbClr val="41FF00"/>
                </a:solidFill>
              </c:spPr>
            </c:marker>
          </c:dPt>
          <c:dPt>
            <c:idx val="368"/>
            <c:marker>
              <c:spPr>
                <a:solidFill>
                  <a:srgbClr val="41FF00"/>
                </a:solidFill>
              </c:spPr>
            </c:marker>
          </c:dPt>
          <c:dPt>
            <c:idx val="369"/>
            <c:marker>
              <c:spPr>
                <a:solidFill>
                  <a:srgbClr val="40FF00"/>
                </a:solidFill>
              </c:spPr>
            </c:marker>
          </c:dPt>
          <c:dPt>
            <c:idx val="370"/>
            <c:marker>
              <c:spPr>
                <a:solidFill>
                  <a:srgbClr val="40FF00"/>
                </a:solidFill>
              </c:spPr>
            </c:marker>
          </c:dPt>
          <c:dPt>
            <c:idx val="371"/>
            <c:marker>
              <c:spPr>
                <a:solidFill>
                  <a:srgbClr val="3FFF00"/>
                </a:solidFill>
              </c:spPr>
            </c:marker>
          </c:dPt>
          <c:dPt>
            <c:idx val="372"/>
            <c:marker>
              <c:spPr>
                <a:solidFill>
                  <a:srgbClr val="3FFF00"/>
                </a:solidFill>
              </c:spPr>
            </c:marker>
          </c:dPt>
          <c:dPt>
            <c:idx val="373"/>
            <c:marker>
              <c:spPr>
                <a:solidFill>
                  <a:srgbClr val="3EFF00"/>
                </a:solidFill>
              </c:spPr>
            </c:marker>
          </c:dPt>
          <c:dPt>
            <c:idx val="374"/>
            <c:marker>
              <c:spPr>
                <a:solidFill>
                  <a:srgbClr val="3EFF00"/>
                </a:solidFill>
              </c:spPr>
            </c:marker>
          </c:dPt>
          <c:dPt>
            <c:idx val="375"/>
            <c:marker>
              <c:spPr>
                <a:solidFill>
                  <a:srgbClr val="3DFF00"/>
                </a:solidFill>
              </c:spPr>
            </c:marker>
          </c:dPt>
          <c:dPt>
            <c:idx val="376"/>
            <c:marker>
              <c:spPr>
                <a:solidFill>
                  <a:srgbClr val="3DFF00"/>
                </a:solidFill>
              </c:spPr>
            </c:marker>
          </c:dPt>
          <c:dPt>
            <c:idx val="377"/>
            <c:marker>
              <c:spPr>
                <a:solidFill>
                  <a:srgbClr val="3CFF00"/>
                </a:solidFill>
              </c:spPr>
            </c:marker>
          </c:dPt>
          <c:dPt>
            <c:idx val="378"/>
            <c:marker>
              <c:spPr>
                <a:solidFill>
                  <a:srgbClr val="3CFF00"/>
                </a:solidFill>
              </c:spPr>
            </c:marker>
          </c:dPt>
          <c:dPt>
            <c:idx val="379"/>
            <c:marker>
              <c:spPr>
                <a:solidFill>
                  <a:srgbClr val="3BFF00"/>
                </a:solidFill>
              </c:spPr>
            </c:marker>
          </c:dPt>
          <c:dPt>
            <c:idx val="380"/>
            <c:marker>
              <c:spPr>
                <a:solidFill>
                  <a:srgbClr val="3BFF00"/>
                </a:solidFill>
              </c:spPr>
            </c:marker>
          </c:dPt>
          <c:dPt>
            <c:idx val="381"/>
            <c:marker>
              <c:spPr>
                <a:solidFill>
                  <a:srgbClr val="3AFF00"/>
                </a:solidFill>
              </c:spPr>
            </c:marker>
          </c:dPt>
          <c:dPt>
            <c:idx val="382"/>
            <c:marker>
              <c:spPr>
                <a:solidFill>
                  <a:srgbClr val="3AFF00"/>
                </a:solidFill>
              </c:spPr>
            </c:marker>
          </c:dPt>
          <c:dPt>
            <c:idx val="383"/>
            <c:marker>
              <c:spPr>
                <a:solidFill>
                  <a:srgbClr val="39FF00"/>
                </a:solidFill>
              </c:spPr>
            </c:marker>
          </c:dPt>
          <c:dPt>
            <c:idx val="384"/>
            <c:marker>
              <c:spPr>
                <a:solidFill>
                  <a:srgbClr val="39FF00"/>
                </a:solidFill>
              </c:spPr>
            </c:marker>
          </c:dPt>
          <c:dPt>
            <c:idx val="385"/>
            <c:marker>
              <c:spPr>
                <a:solidFill>
                  <a:srgbClr val="38FF00"/>
                </a:solidFill>
              </c:spPr>
            </c:marker>
          </c:dPt>
          <c:dPt>
            <c:idx val="386"/>
            <c:marker>
              <c:spPr>
                <a:solidFill>
                  <a:srgbClr val="38FF00"/>
                </a:solidFill>
              </c:spPr>
            </c:marker>
          </c:dPt>
          <c:dPt>
            <c:idx val="387"/>
            <c:marker>
              <c:spPr>
                <a:solidFill>
                  <a:srgbClr val="37FF00"/>
                </a:solidFill>
              </c:spPr>
            </c:marker>
          </c:dPt>
          <c:dPt>
            <c:idx val="388"/>
            <c:marker>
              <c:spPr>
                <a:solidFill>
                  <a:srgbClr val="37FF00"/>
                </a:solidFill>
              </c:spPr>
            </c:marker>
          </c:dPt>
          <c:dPt>
            <c:idx val="389"/>
            <c:marker>
              <c:spPr>
                <a:solidFill>
                  <a:srgbClr val="36FF00"/>
                </a:solidFill>
              </c:spPr>
            </c:marker>
          </c:dPt>
          <c:dPt>
            <c:idx val="390"/>
            <c:marker>
              <c:spPr>
                <a:solidFill>
                  <a:srgbClr val="36FF00"/>
                </a:solidFill>
              </c:spPr>
            </c:marker>
          </c:dPt>
          <c:dPt>
            <c:idx val="391"/>
            <c:marker>
              <c:spPr>
                <a:solidFill>
                  <a:srgbClr val="35FF00"/>
                </a:solidFill>
              </c:spPr>
            </c:marker>
          </c:dPt>
          <c:dPt>
            <c:idx val="392"/>
            <c:marker>
              <c:spPr>
                <a:solidFill>
                  <a:srgbClr val="35FF00"/>
                </a:solidFill>
              </c:spPr>
            </c:marker>
          </c:dPt>
          <c:dPt>
            <c:idx val="393"/>
            <c:marker>
              <c:spPr>
                <a:solidFill>
                  <a:srgbClr val="34FF00"/>
                </a:solidFill>
              </c:spPr>
            </c:marker>
          </c:dPt>
          <c:dPt>
            <c:idx val="394"/>
            <c:marker>
              <c:spPr>
                <a:solidFill>
                  <a:srgbClr val="34FF00"/>
                </a:solidFill>
              </c:spPr>
            </c:marker>
          </c:dPt>
          <c:dPt>
            <c:idx val="395"/>
            <c:marker>
              <c:spPr>
                <a:solidFill>
                  <a:srgbClr val="33FF00"/>
                </a:solidFill>
              </c:spPr>
            </c:marker>
          </c:dPt>
          <c:dPt>
            <c:idx val="396"/>
            <c:marker>
              <c:spPr>
                <a:solidFill>
                  <a:srgbClr val="33FF00"/>
                </a:solidFill>
              </c:spPr>
            </c:marker>
          </c:dPt>
          <c:dPt>
            <c:idx val="397"/>
            <c:marker>
              <c:spPr>
                <a:solidFill>
                  <a:srgbClr val="32FF00"/>
                </a:solidFill>
              </c:spPr>
            </c:marker>
          </c:dPt>
          <c:dPt>
            <c:idx val="398"/>
            <c:marker>
              <c:spPr>
                <a:solidFill>
                  <a:srgbClr val="31FF00"/>
                </a:solidFill>
              </c:spPr>
            </c:marker>
          </c:dPt>
          <c:dPt>
            <c:idx val="399"/>
            <c:marker>
              <c:spPr>
                <a:solidFill>
                  <a:srgbClr val="31FF00"/>
                </a:solidFill>
              </c:spPr>
            </c:marker>
          </c:dPt>
          <c:dPt>
            <c:idx val="400"/>
            <c:marker>
              <c:spPr>
                <a:solidFill>
                  <a:srgbClr val="30FF00"/>
                </a:solidFill>
              </c:spPr>
            </c:marker>
          </c:dPt>
          <c:dPt>
            <c:idx val="401"/>
            <c:marker>
              <c:spPr>
                <a:solidFill>
                  <a:srgbClr val="30FF00"/>
                </a:solidFill>
              </c:spPr>
            </c:marker>
          </c:dPt>
          <c:dPt>
            <c:idx val="402"/>
            <c:marker>
              <c:spPr>
                <a:solidFill>
                  <a:srgbClr val="2FFF00"/>
                </a:solidFill>
              </c:spPr>
            </c:marker>
          </c:dPt>
          <c:dPt>
            <c:idx val="403"/>
            <c:marker>
              <c:spPr>
                <a:solidFill>
                  <a:srgbClr val="2FFF00"/>
                </a:solidFill>
              </c:spPr>
            </c:marker>
          </c:dPt>
          <c:dPt>
            <c:idx val="404"/>
            <c:marker>
              <c:spPr>
                <a:solidFill>
                  <a:srgbClr val="2EFF00"/>
                </a:solidFill>
              </c:spPr>
            </c:marker>
          </c:dPt>
          <c:dPt>
            <c:idx val="405"/>
            <c:marker>
              <c:spPr>
                <a:solidFill>
                  <a:srgbClr val="2EFF00"/>
                </a:solidFill>
              </c:spPr>
            </c:marker>
          </c:dPt>
          <c:dPt>
            <c:idx val="406"/>
            <c:marker>
              <c:spPr>
                <a:solidFill>
                  <a:srgbClr val="2DFF00"/>
                </a:solidFill>
              </c:spPr>
            </c:marker>
          </c:dPt>
          <c:dPt>
            <c:idx val="407"/>
            <c:marker>
              <c:spPr>
                <a:solidFill>
                  <a:srgbClr val="2DFF00"/>
                </a:solidFill>
              </c:spPr>
            </c:marker>
          </c:dPt>
          <c:dPt>
            <c:idx val="408"/>
            <c:marker>
              <c:spPr>
                <a:solidFill>
                  <a:srgbClr val="2CFF00"/>
                </a:solidFill>
              </c:spPr>
            </c:marker>
          </c:dPt>
          <c:dPt>
            <c:idx val="409"/>
            <c:marker>
              <c:spPr>
                <a:solidFill>
                  <a:srgbClr val="2CFF00"/>
                </a:solidFill>
              </c:spPr>
            </c:marker>
          </c:dPt>
          <c:dPt>
            <c:idx val="410"/>
            <c:marker>
              <c:spPr>
                <a:solidFill>
                  <a:srgbClr val="2BFF00"/>
                </a:solidFill>
              </c:spPr>
            </c:marker>
          </c:dPt>
          <c:dPt>
            <c:idx val="411"/>
            <c:marker>
              <c:spPr>
                <a:solidFill>
                  <a:srgbClr val="2BFF00"/>
                </a:solidFill>
              </c:spPr>
            </c:marker>
          </c:dPt>
          <c:dPt>
            <c:idx val="412"/>
            <c:marker>
              <c:spPr>
                <a:solidFill>
                  <a:srgbClr val="2AFF00"/>
                </a:solidFill>
              </c:spPr>
            </c:marker>
          </c:dPt>
          <c:dPt>
            <c:idx val="413"/>
            <c:marker>
              <c:spPr>
                <a:solidFill>
                  <a:srgbClr val="2AFF00"/>
                </a:solidFill>
              </c:spPr>
            </c:marker>
          </c:dPt>
          <c:dPt>
            <c:idx val="414"/>
            <c:marker>
              <c:spPr>
                <a:solidFill>
                  <a:srgbClr val="29FF00"/>
                </a:solidFill>
              </c:spPr>
            </c:marker>
          </c:dPt>
          <c:dPt>
            <c:idx val="415"/>
            <c:marker>
              <c:spPr>
                <a:solidFill>
                  <a:srgbClr val="29FF00"/>
                </a:solidFill>
              </c:spPr>
            </c:marker>
          </c:dPt>
          <c:dPt>
            <c:idx val="416"/>
            <c:marker>
              <c:spPr>
                <a:solidFill>
                  <a:srgbClr val="28FF00"/>
                </a:solidFill>
              </c:spPr>
            </c:marker>
          </c:dPt>
          <c:dPt>
            <c:idx val="417"/>
            <c:marker>
              <c:spPr>
                <a:solidFill>
                  <a:srgbClr val="28FF00"/>
                </a:solidFill>
              </c:spPr>
            </c:marker>
          </c:dPt>
          <c:dPt>
            <c:idx val="418"/>
            <c:marker>
              <c:spPr>
                <a:solidFill>
                  <a:srgbClr val="27FF00"/>
                </a:solidFill>
              </c:spPr>
            </c:marker>
          </c:dPt>
          <c:dPt>
            <c:idx val="419"/>
            <c:marker>
              <c:spPr>
                <a:solidFill>
                  <a:srgbClr val="27FF00"/>
                </a:solidFill>
              </c:spPr>
            </c:marker>
          </c:dPt>
          <c:dPt>
            <c:idx val="420"/>
            <c:marker>
              <c:spPr>
                <a:solidFill>
                  <a:srgbClr val="26FF00"/>
                </a:solidFill>
              </c:spPr>
            </c:marker>
          </c:dPt>
          <c:dPt>
            <c:idx val="421"/>
            <c:marker>
              <c:spPr>
                <a:solidFill>
                  <a:srgbClr val="26FF00"/>
                </a:solidFill>
              </c:spPr>
            </c:marker>
          </c:dPt>
          <c:dPt>
            <c:idx val="422"/>
            <c:marker>
              <c:spPr>
                <a:solidFill>
                  <a:srgbClr val="25FF00"/>
                </a:solidFill>
              </c:spPr>
            </c:marker>
          </c:dPt>
          <c:dPt>
            <c:idx val="423"/>
            <c:marker>
              <c:spPr>
                <a:solidFill>
                  <a:srgbClr val="25FF00"/>
                </a:solidFill>
              </c:spPr>
            </c:marker>
          </c:dPt>
          <c:dPt>
            <c:idx val="424"/>
            <c:marker>
              <c:spPr>
                <a:solidFill>
                  <a:srgbClr val="24FF00"/>
                </a:solidFill>
              </c:spPr>
            </c:marker>
          </c:dPt>
          <c:dPt>
            <c:idx val="425"/>
            <c:marker>
              <c:spPr>
                <a:solidFill>
                  <a:srgbClr val="24FF00"/>
                </a:solidFill>
              </c:spPr>
            </c:marker>
          </c:dPt>
          <c:dPt>
            <c:idx val="426"/>
            <c:marker>
              <c:spPr>
                <a:solidFill>
                  <a:srgbClr val="23FF00"/>
                </a:solidFill>
              </c:spPr>
            </c:marker>
          </c:dPt>
          <c:dPt>
            <c:idx val="427"/>
            <c:marker>
              <c:spPr>
                <a:solidFill>
                  <a:srgbClr val="23FF00"/>
                </a:solidFill>
              </c:spPr>
            </c:marker>
          </c:dPt>
          <c:dPt>
            <c:idx val="428"/>
            <c:marker>
              <c:spPr>
                <a:solidFill>
                  <a:srgbClr val="22FF00"/>
                </a:solidFill>
              </c:spPr>
            </c:marker>
          </c:dPt>
          <c:dPt>
            <c:idx val="429"/>
            <c:marker>
              <c:spPr>
                <a:solidFill>
                  <a:srgbClr val="22FF00"/>
                </a:solidFill>
              </c:spPr>
            </c:marker>
          </c:dPt>
          <c:dPt>
            <c:idx val="430"/>
            <c:marker>
              <c:spPr>
                <a:solidFill>
                  <a:srgbClr val="21FF00"/>
                </a:solidFill>
              </c:spPr>
            </c:marker>
          </c:dPt>
          <c:dPt>
            <c:idx val="431"/>
            <c:marker>
              <c:spPr>
                <a:solidFill>
                  <a:srgbClr val="20FF00"/>
                </a:solidFill>
              </c:spPr>
            </c:marker>
          </c:dPt>
          <c:dPt>
            <c:idx val="432"/>
            <c:marker>
              <c:spPr>
                <a:solidFill>
                  <a:srgbClr val="20FF00"/>
                </a:solidFill>
              </c:spPr>
            </c:marker>
          </c:dPt>
          <c:dPt>
            <c:idx val="433"/>
            <c:marker>
              <c:spPr>
                <a:solidFill>
                  <a:srgbClr val="1FFF00"/>
                </a:solidFill>
              </c:spPr>
            </c:marker>
          </c:dPt>
          <c:dPt>
            <c:idx val="434"/>
            <c:marker>
              <c:spPr>
                <a:solidFill>
                  <a:srgbClr val="1FFF00"/>
                </a:solidFill>
              </c:spPr>
            </c:marker>
          </c:dPt>
          <c:dPt>
            <c:idx val="435"/>
            <c:marker>
              <c:spPr>
                <a:solidFill>
                  <a:srgbClr val="1EFF00"/>
                </a:solidFill>
              </c:spPr>
            </c:marker>
          </c:dPt>
          <c:dPt>
            <c:idx val="436"/>
            <c:marker>
              <c:spPr>
                <a:solidFill>
                  <a:srgbClr val="1EFF00"/>
                </a:solidFill>
              </c:spPr>
            </c:marker>
          </c:dPt>
          <c:dPt>
            <c:idx val="437"/>
            <c:marker>
              <c:spPr>
                <a:solidFill>
                  <a:srgbClr val="1DFF00"/>
                </a:solidFill>
              </c:spPr>
            </c:marker>
          </c:dPt>
          <c:dPt>
            <c:idx val="438"/>
            <c:marker>
              <c:spPr>
                <a:solidFill>
                  <a:srgbClr val="1DFF00"/>
                </a:solidFill>
              </c:spPr>
            </c:marker>
          </c:dPt>
          <c:dPt>
            <c:idx val="439"/>
            <c:marker>
              <c:spPr>
                <a:solidFill>
                  <a:srgbClr val="1CFF00"/>
                </a:solidFill>
              </c:spPr>
            </c:marker>
          </c:dPt>
          <c:dPt>
            <c:idx val="440"/>
            <c:marker>
              <c:spPr>
                <a:solidFill>
                  <a:srgbClr val="1CFF00"/>
                </a:solidFill>
              </c:spPr>
            </c:marker>
          </c:dPt>
          <c:dPt>
            <c:idx val="441"/>
            <c:marker>
              <c:spPr>
                <a:solidFill>
                  <a:srgbClr val="1BFF00"/>
                </a:solidFill>
              </c:spPr>
            </c:marker>
          </c:dPt>
          <c:dPt>
            <c:idx val="442"/>
            <c:marker>
              <c:spPr>
                <a:solidFill>
                  <a:srgbClr val="1BFF00"/>
                </a:solidFill>
              </c:spPr>
            </c:marker>
          </c:dPt>
          <c:dPt>
            <c:idx val="443"/>
            <c:marker>
              <c:spPr>
                <a:solidFill>
                  <a:srgbClr val="1AFF00"/>
                </a:solidFill>
              </c:spPr>
            </c:marker>
          </c:dPt>
          <c:dPt>
            <c:idx val="444"/>
            <c:marker>
              <c:spPr>
                <a:solidFill>
                  <a:srgbClr val="1AFF00"/>
                </a:solidFill>
              </c:spPr>
            </c:marker>
          </c:dPt>
          <c:dPt>
            <c:idx val="445"/>
            <c:marker>
              <c:spPr>
                <a:solidFill>
                  <a:srgbClr val="19FF00"/>
                </a:solidFill>
              </c:spPr>
            </c:marker>
          </c:dPt>
          <c:dPt>
            <c:idx val="446"/>
            <c:marker>
              <c:spPr>
                <a:solidFill>
                  <a:srgbClr val="19FF00"/>
                </a:solidFill>
              </c:spPr>
            </c:marker>
          </c:dPt>
          <c:dPt>
            <c:idx val="447"/>
            <c:marker>
              <c:spPr>
                <a:solidFill>
                  <a:srgbClr val="18FF00"/>
                </a:solidFill>
              </c:spPr>
            </c:marker>
          </c:dPt>
          <c:dPt>
            <c:idx val="448"/>
            <c:marker>
              <c:spPr>
                <a:solidFill>
                  <a:srgbClr val="18FF00"/>
                </a:solidFill>
              </c:spPr>
            </c:marker>
          </c:dPt>
          <c:dPt>
            <c:idx val="449"/>
            <c:marker>
              <c:spPr>
                <a:solidFill>
                  <a:srgbClr val="17FF00"/>
                </a:solidFill>
              </c:spPr>
            </c:marker>
          </c:dPt>
          <c:dPt>
            <c:idx val="450"/>
            <c:marker>
              <c:spPr>
                <a:solidFill>
                  <a:srgbClr val="17FF00"/>
                </a:solidFill>
              </c:spPr>
            </c:marker>
          </c:dPt>
          <c:dPt>
            <c:idx val="451"/>
            <c:marker>
              <c:spPr>
                <a:solidFill>
                  <a:srgbClr val="16FF00"/>
                </a:solidFill>
              </c:spPr>
            </c:marker>
          </c:dPt>
          <c:dPt>
            <c:idx val="452"/>
            <c:marker>
              <c:spPr>
                <a:solidFill>
                  <a:srgbClr val="16FF00"/>
                </a:solidFill>
              </c:spPr>
            </c:marker>
          </c:dPt>
          <c:dPt>
            <c:idx val="453"/>
            <c:marker>
              <c:spPr>
                <a:solidFill>
                  <a:srgbClr val="15FF00"/>
                </a:solidFill>
              </c:spPr>
            </c:marker>
          </c:dPt>
          <c:dPt>
            <c:idx val="454"/>
            <c:marker>
              <c:spPr>
                <a:solidFill>
                  <a:srgbClr val="15FF00"/>
                </a:solidFill>
              </c:spPr>
            </c:marker>
          </c:dPt>
          <c:dPt>
            <c:idx val="455"/>
            <c:marker>
              <c:spPr>
                <a:solidFill>
                  <a:srgbClr val="14FF00"/>
                </a:solidFill>
              </c:spPr>
            </c:marker>
          </c:dPt>
          <c:dPt>
            <c:idx val="456"/>
            <c:marker>
              <c:spPr>
                <a:solidFill>
                  <a:srgbClr val="14FF00"/>
                </a:solidFill>
              </c:spPr>
            </c:marker>
          </c:dPt>
          <c:dPt>
            <c:idx val="457"/>
            <c:marker>
              <c:spPr>
                <a:solidFill>
                  <a:srgbClr val="13FF00"/>
                </a:solidFill>
              </c:spPr>
            </c:marker>
          </c:dPt>
          <c:dPt>
            <c:idx val="458"/>
            <c:marker>
              <c:spPr>
                <a:solidFill>
                  <a:srgbClr val="13FF00"/>
                </a:solidFill>
              </c:spPr>
            </c:marker>
          </c:dPt>
          <c:dPt>
            <c:idx val="459"/>
            <c:marker>
              <c:spPr>
                <a:solidFill>
                  <a:srgbClr val="12FF00"/>
                </a:solidFill>
              </c:spPr>
            </c:marker>
          </c:dPt>
          <c:dPt>
            <c:idx val="460"/>
            <c:marker>
              <c:spPr>
                <a:solidFill>
                  <a:srgbClr val="12FF00"/>
                </a:solidFill>
              </c:spPr>
            </c:marker>
          </c:dPt>
          <c:dPt>
            <c:idx val="461"/>
            <c:marker>
              <c:spPr>
                <a:solidFill>
                  <a:srgbClr val="11FF00"/>
                </a:solidFill>
              </c:spPr>
            </c:marker>
          </c:dPt>
          <c:dPt>
            <c:idx val="462"/>
            <c:marker>
              <c:spPr>
                <a:solidFill>
                  <a:srgbClr val="11FF00"/>
                </a:solidFill>
              </c:spPr>
            </c:marker>
          </c:dPt>
          <c:dPt>
            <c:idx val="463"/>
            <c:marker>
              <c:spPr>
                <a:solidFill>
                  <a:srgbClr val="10FF00"/>
                </a:solidFill>
              </c:spPr>
            </c:marker>
          </c:dPt>
          <c:dPt>
            <c:idx val="464"/>
            <c:marker>
              <c:spPr>
                <a:solidFill>
                  <a:srgbClr val="0FFF00"/>
                </a:solidFill>
              </c:spPr>
            </c:marker>
          </c:dPt>
          <c:dPt>
            <c:idx val="465"/>
            <c:marker>
              <c:spPr>
                <a:solidFill>
                  <a:srgbClr val="0FFF00"/>
                </a:solidFill>
              </c:spPr>
            </c:marker>
          </c:dPt>
          <c:dPt>
            <c:idx val="466"/>
            <c:marker>
              <c:spPr>
                <a:solidFill>
                  <a:srgbClr val="0EFF00"/>
                </a:solidFill>
              </c:spPr>
            </c:marker>
          </c:dPt>
          <c:dPt>
            <c:idx val="467"/>
            <c:marker>
              <c:spPr>
                <a:solidFill>
                  <a:srgbClr val="0EFF00"/>
                </a:solidFill>
              </c:spPr>
            </c:marker>
          </c:dPt>
          <c:dPt>
            <c:idx val="468"/>
            <c:marker>
              <c:spPr>
                <a:solidFill>
                  <a:srgbClr val="0DFF00"/>
                </a:solidFill>
              </c:spPr>
            </c:marker>
          </c:dPt>
          <c:dPt>
            <c:idx val="469"/>
            <c:marker>
              <c:spPr>
                <a:solidFill>
                  <a:srgbClr val="0DFF00"/>
                </a:solidFill>
              </c:spPr>
            </c:marker>
          </c:dPt>
          <c:dPt>
            <c:idx val="470"/>
            <c:marker>
              <c:spPr>
                <a:solidFill>
                  <a:srgbClr val="0CFF00"/>
                </a:solidFill>
              </c:spPr>
            </c:marker>
          </c:dPt>
          <c:dPt>
            <c:idx val="471"/>
            <c:marker>
              <c:spPr>
                <a:solidFill>
                  <a:srgbClr val="0CFF00"/>
                </a:solidFill>
              </c:spPr>
            </c:marker>
          </c:dPt>
          <c:dPt>
            <c:idx val="472"/>
            <c:marker>
              <c:spPr>
                <a:solidFill>
                  <a:srgbClr val="0BFF00"/>
                </a:solidFill>
              </c:spPr>
            </c:marker>
          </c:dPt>
          <c:dPt>
            <c:idx val="473"/>
            <c:marker>
              <c:spPr>
                <a:solidFill>
                  <a:srgbClr val="0BFF00"/>
                </a:solidFill>
              </c:spPr>
            </c:marker>
          </c:dPt>
          <c:dPt>
            <c:idx val="474"/>
            <c:marker>
              <c:spPr>
                <a:solidFill>
                  <a:srgbClr val="0AFF00"/>
                </a:solidFill>
              </c:spPr>
            </c:marker>
          </c:dPt>
          <c:dPt>
            <c:idx val="475"/>
            <c:marker>
              <c:spPr>
                <a:solidFill>
                  <a:srgbClr val="0AFF00"/>
                </a:solidFill>
              </c:spPr>
            </c:marker>
          </c:dPt>
          <c:dPt>
            <c:idx val="476"/>
            <c:marker>
              <c:spPr>
                <a:solidFill>
                  <a:srgbClr val="09FF00"/>
                </a:solidFill>
              </c:spPr>
            </c:marker>
          </c:dPt>
          <c:dPt>
            <c:idx val="477"/>
            <c:marker>
              <c:spPr>
                <a:solidFill>
                  <a:srgbClr val="09FF00"/>
                </a:solidFill>
              </c:spPr>
            </c:marker>
          </c:dPt>
          <c:dPt>
            <c:idx val="478"/>
            <c:marker>
              <c:spPr>
                <a:solidFill>
                  <a:srgbClr val="08FF00"/>
                </a:solidFill>
              </c:spPr>
            </c:marker>
          </c:dPt>
          <c:dPt>
            <c:idx val="479"/>
            <c:marker>
              <c:spPr>
                <a:solidFill>
                  <a:srgbClr val="08FF00"/>
                </a:solidFill>
              </c:spPr>
            </c:marker>
          </c:dPt>
          <c:dPt>
            <c:idx val="480"/>
            <c:marker>
              <c:spPr>
                <a:solidFill>
                  <a:srgbClr val="07FF00"/>
                </a:solidFill>
              </c:spPr>
            </c:marker>
          </c:dPt>
          <c:dPt>
            <c:idx val="481"/>
            <c:marker>
              <c:spPr>
                <a:solidFill>
                  <a:srgbClr val="07FF00"/>
                </a:solidFill>
              </c:spPr>
            </c:marker>
          </c:dPt>
          <c:dPt>
            <c:idx val="482"/>
            <c:marker>
              <c:spPr>
                <a:solidFill>
                  <a:srgbClr val="06FF00"/>
                </a:solidFill>
              </c:spPr>
            </c:marker>
          </c:dPt>
          <c:dPt>
            <c:idx val="483"/>
            <c:marker>
              <c:spPr>
                <a:solidFill>
                  <a:srgbClr val="06FF00"/>
                </a:solidFill>
              </c:spPr>
            </c:marker>
          </c:dPt>
          <c:dPt>
            <c:idx val="484"/>
            <c:marker>
              <c:spPr>
                <a:solidFill>
                  <a:srgbClr val="05FF00"/>
                </a:solidFill>
              </c:spPr>
            </c:marker>
          </c:dPt>
          <c:dPt>
            <c:idx val="485"/>
            <c:marker>
              <c:spPr>
                <a:solidFill>
                  <a:srgbClr val="05FF00"/>
                </a:solidFill>
              </c:spPr>
            </c:marker>
          </c:dPt>
          <c:dPt>
            <c:idx val="486"/>
            <c:marker>
              <c:spPr>
                <a:solidFill>
                  <a:srgbClr val="04FF00"/>
                </a:solidFill>
              </c:spPr>
            </c:marker>
          </c:dPt>
          <c:dPt>
            <c:idx val="487"/>
            <c:marker>
              <c:spPr>
                <a:solidFill>
                  <a:srgbClr val="04FF00"/>
                </a:solidFill>
              </c:spPr>
            </c:marker>
          </c:dPt>
          <c:dPt>
            <c:idx val="488"/>
            <c:marker>
              <c:spPr>
                <a:solidFill>
                  <a:srgbClr val="03FF00"/>
                </a:solidFill>
              </c:spPr>
            </c:marker>
          </c:dPt>
          <c:dPt>
            <c:idx val="489"/>
            <c:marker>
              <c:spPr>
                <a:solidFill>
                  <a:srgbClr val="03FF00"/>
                </a:solidFill>
              </c:spPr>
            </c:marker>
          </c:dPt>
          <c:dPt>
            <c:idx val="490"/>
            <c:marker>
              <c:spPr>
                <a:solidFill>
                  <a:srgbClr val="02FF00"/>
                </a:solidFill>
              </c:spPr>
            </c:marker>
          </c:dPt>
          <c:dPt>
            <c:idx val="491"/>
            <c:marker>
              <c:spPr>
                <a:solidFill>
                  <a:srgbClr val="02FF00"/>
                </a:solidFill>
              </c:spPr>
            </c:marker>
          </c:dPt>
          <c:dPt>
            <c:idx val="492"/>
            <c:marker>
              <c:spPr>
                <a:solidFill>
                  <a:srgbClr val="01FF00"/>
                </a:solidFill>
              </c:spPr>
            </c:marker>
          </c:dPt>
          <c:dPt>
            <c:idx val="493"/>
            <c:marker>
              <c:spPr>
                <a:solidFill>
                  <a:srgbClr val="01FF00"/>
                </a:solidFill>
              </c:spPr>
            </c:marker>
          </c:dPt>
          <c:dPt>
            <c:idx val="494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gráficos!$A$7:$A$501</c:f>
              <c:numCache>
                <c:formatCode>General</c:formatCode>
                <c:ptCount val="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</c:numCache>
            </c:numRef>
          </c:xVal>
          <c:yVal>
            <c:numRef>
              <c:f>gráficos!$B$7:$B$501</c:f>
              <c:numCache>
                <c:formatCode>General</c:formatCode>
                <c:ptCount val="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0.3516</v>
      </c>
      <c r="E2">
        <v>284.38</v>
      </c>
      <c r="F2">
        <v>201.17</v>
      </c>
      <c r="G2">
        <v>5.82</v>
      </c>
      <c r="H2">
        <v>0.09</v>
      </c>
      <c r="I2">
        <v>2075</v>
      </c>
      <c r="J2">
        <v>194.77</v>
      </c>
      <c r="K2">
        <v>54.38</v>
      </c>
      <c r="L2">
        <v>1</v>
      </c>
      <c r="M2">
        <v>2073</v>
      </c>
      <c r="N2">
        <v>39.4</v>
      </c>
      <c r="O2">
        <v>24256.19</v>
      </c>
      <c r="P2">
        <v>2807.26</v>
      </c>
      <c r="Q2">
        <v>1207.06</v>
      </c>
      <c r="R2">
        <v>3802.65</v>
      </c>
      <c r="S2">
        <v>132.07</v>
      </c>
      <c r="T2">
        <v>1807662.81</v>
      </c>
      <c r="U2">
        <v>0.03</v>
      </c>
      <c r="V2">
        <v>0.37</v>
      </c>
      <c r="W2">
        <v>3.62</v>
      </c>
      <c r="X2">
        <v>106.6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0.662</v>
      </c>
      <c r="E3">
        <v>151.05</v>
      </c>
      <c r="F3">
        <v>124.15</v>
      </c>
      <c r="G3">
        <v>11.88</v>
      </c>
      <c r="H3">
        <v>0.18</v>
      </c>
      <c r="I3">
        <v>627</v>
      </c>
      <c r="J3">
        <v>196.32</v>
      </c>
      <c r="K3">
        <v>54.38</v>
      </c>
      <c r="L3">
        <v>2</v>
      </c>
      <c r="M3">
        <v>625</v>
      </c>
      <c r="N3">
        <v>39.95</v>
      </c>
      <c r="O3">
        <v>24447.22</v>
      </c>
      <c r="P3">
        <v>1726.28</v>
      </c>
      <c r="Q3">
        <v>1206.79</v>
      </c>
      <c r="R3">
        <v>1172.94</v>
      </c>
      <c r="S3">
        <v>132.07</v>
      </c>
      <c r="T3">
        <v>500046.75</v>
      </c>
      <c r="U3">
        <v>0.11</v>
      </c>
      <c r="V3">
        <v>0.6</v>
      </c>
      <c r="W3">
        <v>1.28</v>
      </c>
      <c r="X3">
        <v>29.6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0.7748</v>
      </c>
      <c r="E4">
        <v>129.06</v>
      </c>
      <c r="F4">
        <v>111.96</v>
      </c>
      <c r="G4">
        <v>17.91</v>
      </c>
      <c r="H4">
        <v>0.27</v>
      </c>
      <c r="I4">
        <v>375</v>
      </c>
      <c r="J4">
        <v>197.88</v>
      </c>
      <c r="K4">
        <v>54.38</v>
      </c>
      <c r="L4">
        <v>3</v>
      </c>
      <c r="M4">
        <v>373</v>
      </c>
      <c r="N4">
        <v>40.5</v>
      </c>
      <c r="O4">
        <v>24639</v>
      </c>
      <c r="P4">
        <v>1553.7</v>
      </c>
      <c r="Q4">
        <v>1206.79</v>
      </c>
      <c r="R4">
        <v>758.62</v>
      </c>
      <c r="S4">
        <v>132.07</v>
      </c>
      <c r="T4">
        <v>294147.31</v>
      </c>
      <c r="U4">
        <v>0.17</v>
      </c>
      <c r="V4">
        <v>0.66</v>
      </c>
      <c r="W4">
        <v>0.87</v>
      </c>
      <c r="X4">
        <v>17.41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0.8347</v>
      </c>
      <c r="E5">
        <v>119.81</v>
      </c>
      <c r="F5">
        <v>106.87</v>
      </c>
      <c r="G5">
        <v>23.93</v>
      </c>
      <c r="H5">
        <v>0.36</v>
      </c>
      <c r="I5">
        <v>268</v>
      </c>
      <c r="J5">
        <v>199.44</v>
      </c>
      <c r="K5">
        <v>54.38</v>
      </c>
      <c r="L5">
        <v>4</v>
      </c>
      <c r="M5">
        <v>266</v>
      </c>
      <c r="N5">
        <v>41.06</v>
      </c>
      <c r="O5">
        <v>24831.54</v>
      </c>
      <c r="P5">
        <v>1480.76</v>
      </c>
      <c r="Q5">
        <v>1206.7</v>
      </c>
      <c r="R5">
        <v>585.75</v>
      </c>
      <c r="S5">
        <v>132.07</v>
      </c>
      <c r="T5">
        <v>208249.14</v>
      </c>
      <c r="U5">
        <v>0.23</v>
      </c>
      <c r="V5">
        <v>0.6899999999999999</v>
      </c>
      <c r="W5">
        <v>0.71</v>
      </c>
      <c r="X5">
        <v>12.33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0.8722</v>
      </c>
      <c r="E6">
        <v>114.65</v>
      </c>
      <c r="F6">
        <v>104.05</v>
      </c>
      <c r="G6">
        <v>30.01</v>
      </c>
      <c r="H6">
        <v>0.44</v>
      </c>
      <c r="I6">
        <v>208</v>
      </c>
      <c r="J6">
        <v>201.01</v>
      </c>
      <c r="K6">
        <v>54.38</v>
      </c>
      <c r="L6">
        <v>5</v>
      </c>
      <c r="M6">
        <v>206</v>
      </c>
      <c r="N6">
        <v>41.63</v>
      </c>
      <c r="O6">
        <v>25024.84</v>
      </c>
      <c r="P6">
        <v>1439.4</v>
      </c>
      <c r="Q6">
        <v>1206.75</v>
      </c>
      <c r="R6">
        <v>490.13</v>
      </c>
      <c r="S6">
        <v>132.07</v>
      </c>
      <c r="T6">
        <v>160735.71</v>
      </c>
      <c r="U6">
        <v>0.27</v>
      </c>
      <c r="V6">
        <v>0.71</v>
      </c>
      <c r="W6">
        <v>0.6</v>
      </c>
      <c r="X6">
        <v>9.51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0.8983</v>
      </c>
      <c r="E7">
        <v>111.32</v>
      </c>
      <c r="F7">
        <v>102.19</v>
      </c>
      <c r="G7">
        <v>36.07</v>
      </c>
      <c r="H7">
        <v>0.53</v>
      </c>
      <c r="I7">
        <v>170</v>
      </c>
      <c r="J7">
        <v>202.58</v>
      </c>
      <c r="K7">
        <v>54.38</v>
      </c>
      <c r="L7">
        <v>6</v>
      </c>
      <c r="M7">
        <v>168</v>
      </c>
      <c r="N7">
        <v>42.2</v>
      </c>
      <c r="O7">
        <v>25218.93</v>
      </c>
      <c r="P7">
        <v>1411.72</v>
      </c>
      <c r="Q7">
        <v>1206.71</v>
      </c>
      <c r="R7">
        <v>426.86</v>
      </c>
      <c r="S7">
        <v>132.07</v>
      </c>
      <c r="T7">
        <v>129293.95</v>
      </c>
      <c r="U7">
        <v>0.31</v>
      </c>
      <c r="V7">
        <v>0.73</v>
      </c>
      <c r="W7">
        <v>0.55</v>
      </c>
      <c r="X7">
        <v>7.65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0.9159</v>
      </c>
      <c r="E8">
        <v>109.18</v>
      </c>
      <c r="F8">
        <v>101.06</v>
      </c>
      <c r="G8">
        <v>42.11</v>
      </c>
      <c r="H8">
        <v>0.61</v>
      </c>
      <c r="I8">
        <v>144</v>
      </c>
      <c r="J8">
        <v>204.16</v>
      </c>
      <c r="K8">
        <v>54.38</v>
      </c>
      <c r="L8">
        <v>7</v>
      </c>
      <c r="M8">
        <v>142</v>
      </c>
      <c r="N8">
        <v>42.78</v>
      </c>
      <c r="O8">
        <v>25413.94</v>
      </c>
      <c r="P8">
        <v>1394.57</v>
      </c>
      <c r="Q8">
        <v>1206.72</v>
      </c>
      <c r="R8">
        <v>389</v>
      </c>
      <c r="S8">
        <v>132.07</v>
      </c>
      <c r="T8">
        <v>110494.18</v>
      </c>
      <c r="U8">
        <v>0.34</v>
      </c>
      <c r="V8">
        <v>0.73</v>
      </c>
      <c r="W8">
        <v>0.51</v>
      </c>
      <c r="X8">
        <v>6.52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0.9294</v>
      </c>
      <c r="E9">
        <v>107.6</v>
      </c>
      <c r="F9">
        <v>100.22</v>
      </c>
      <c r="G9">
        <v>48.11</v>
      </c>
      <c r="H9">
        <v>0.6899999999999999</v>
      </c>
      <c r="I9">
        <v>125</v>
      </c>
      <c r="J9">
        <v>205.75</v>
      </c>
      <c r="K9">
        <v>54.38</v>
      </c>
      <c r="L9">
        <v>8</v>
      </c>
      <c r="M9">
        <v>123</v>
      </c>
      <c r="N9">
        <v>43.37</v>
      </c>
      <c r="O9">
        <v>25609.61</v>
      </c>
      <c r="P9">
        <v>1381.37</v>
      </c>
      <c r="Q9">
        <v>1206.7</v>
      </c>
      <c r="R9">
        <v>360.6</v>
      </c>
      <c r="S9">
        <v>132.07</v>
      </c>
      <c r="T9">
        <v>96386.88</v>
      </c>
      <c r="U9">
        <v>0.37</v>
      </c>
      <c r="V9">
        <v>0.74</v>
      </c>
      <c r="W9">
        <v>0.47</v>
      </c>
      <c r="X9">
        <v>5.68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0.9398</v>
      </c>
      <c r="E10">
        <v>106.4</v>
      </c>
      <c r="F10">
        <v>99.56999999999999</v>
      </c>
      <c r="G10">
        <v>53.82</v>
      </c>
      <c r="H10">
        <v>0.77</v>
      </c>
      <c r="I10">
        <v>111</v>
      </c>
      <c r="J10">
        <v>207.34</v>
      </c>
      <c r="K10">
        <v>54.38</v>
      </c>
      <c r="L10">
        <v>9</v>
      </c>
      <c r="M10">
        <v>109</v>
      </c>
      <c r="N10">
        <v>43.96</v>
      </c>
      <c r="O10">
        <v>25806.1</v>
      </c>
      <c r="P10">
        <v>1369.86</v>
      </c>
      <c r="Q10">
        <v>1206.73</v>
      </c>
      <c r="R10">
        <v>338.37</v>
      </c>
      <c r="S10">
        <v>132.07</v>
      </c>
      <c r="T10">
        <v>85344.47</v>
      </c>
      <c r="U10">
        <v>0.39</v>
      </c>
      <c r="V10">
        <v>0.74</v>
      </c>
      <c r="W10">
        <v>0.45</v>
      </c>
      <c r="X10">
        <v>5.03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0.9495</v>
      </c>
      <c r="E11">
        <v>105.32</v>
      </c>
      <c r="F11">
        <v>98.95</v>
      </c>
      <c r="G11">
        <v>59.97</v>
      </c>
      <c r="H11">
        <v>0.85</v>
      </c>
      <c r="I11">
        <v>99</v>
      </c>
      <c r="J11">
        <v>208.94</v>
      </c>
      <c r="K11">
        <v>54.38</v>
      </c>
      <c r="L11">
        <v>10</v>
      </c>
      <c r="M11">
        <v>97</v>
      </c>
      <c r="N11">
        <v>44.56</v>
      </c>
      <c r="O11">
        <v>26003.41</v>
      </c>
      <c r="P11">
        <v>1360.35</v>
      </c>
      <c r="Q11">
        <v>1206.69</v>
      </c>
      <c r="R11">
        <v>317.53</v>
      </c>
      <c r="S11">
        <v>132.07</v>
      </c>
      <c r="T11">
        <v>74982.10000000001</v>
      </c>
      <c r="U11">
        <v>0.42</v>
      </c>
      <c r="V11">
        <v>0.75</v>
      </c>
      <c r="W11">
        <v>0.43</v>
      </c>
      <c r="X11">
        <v>4.41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0.9589</v>
      </c>
      <c r="E12">
        <v>104.29</v>
      </c>
      <c r="F12">
        <v>98.31</v>
      </c>
      <c r="G12">
        <v>66.28</v>
      </c>
      <c r="H12">
        <v>0.93</v>
      </c>
      <c r="I12">
        <v>89</v>
      </c>
      <c r="J12">
        <v>210.55</v>
      </c>
      <c r="K12">
        <v>54.38</v>
      </c>
      <c r="L12">
        <v>11</v>
      </c>
      <c r="M12">
        <v>87</v>
      </c>
      <c r="N12">
        <v>45.17</v>
      </c>
      <c r="O12">
        <v>26201.54</v>
      </c>
      <c r="P12">
        <v>1350.02</v>
      </c>
      <c r="Q12">
        <v>1206.71</v>
      </c>
      <c r="R12">
        <v>294.82</v>
      </c>
      <c r="S12">
        <v>132.07</v>
      </c>
      <c r="T12">
        <v>63675.6</v>
      </c>
      <c r="U12">
        <v>0.45</v>
      </c>
      <c r="V12">
        <v>0.75</v>
      </c>
      <c r="W12">
        <v>0.42</v>
      </c>
      <c r="X12">
        <v>3.77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0.9589</v>
      </c>
      <c r="E13">
        <v>104.29</v>
      </c>
      <c r="F13">
        <v>98.58</v>
      </c>
      <c r="G13">
        <v>72.14</v>
      </c>
      <c r="H13">
        <v>1</v>
      </c>
      <c r="I13">
        <v>82</v>
      </c>
      <c r="J13">
        <v>212.16</v>
      </c>
      <c r="K13">
        <v>54.38</v>
      </c>
      <c r="L13">
        <v>12</v>
      </c>
      <c r="M13">
        <v>80</v>
      </c>
      <c r="N13">
        <v>45.78</v>
      </c>
      <c r="O13">
        <v>26400.51</v>
      </c>
      <c r="P13">
        <v>1351.8</v>
      </c>
      <c r="Q13">
        <v>1206.7</v>
      </c>
      <c r="R13">
        <v>305.58</v>
      </c>
      <c r="S13">
        <v>132.07</v>
      </c>
      <c r="T13">
        <v>69092.89</v>
      </c>
      <c r="U13">
        <v>0.43</v>
      </c>
      <c r="V13">
        <v>0.75</v>
      </c>
      <c r="W13">
        <v>0.41</v>
      </c>
      <c r="X13">
        <v>4.04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0.9669</v>
      </c>
      <c r="E14">
        <v>103.42</v>
      </c>
      <c r="F14">
        <v>97.98</v>
      </c>
      <c r="G14">
        <v>78.39</v>
      </c>
      <c r="H14">
        <v>1.08</v>
      </c>
      <c r="I14">
        <v>75</v>
      </c>
      <c r="J14">
        <v>213.78</v>
      </c>
      <c r="K14">
        <v>54.38</v>
      </c>
      <c r="L14">
        <v>13</v>
      </c>
      <c r="M14">
        <v>73</v>
      </c>
      <c r="N14">
        <v>46.4</v>
      </c>
      <c r="O14">
        <v>26600.32</v>
      </c>
      <c r="P14">
        <v>1342.34</v>
      </c>
      <c r="Q14">
        <v>1206.69</v>
      </c>
      <c r="R14">
        <v>284.97</v>
      </c>
      <c r="S14">
        <v>132.07</v>
      </c>
      <c r="T14">
        <v>58824.44</v>
      </c>
      <c r="U14">
        <v>0.46</v>
      </c>
      <c r="V14">
        <v>0.76</v>
      </c>
      <c r="W14">
        <v>0.39</v>
      </c>
      <c r="X14">
        <v>3.45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0.9712</v>
      </c>
      <c r="E15">
        <v>102.97</v>
      </c>
      <c r="F15">
        <v>97.73</v>
      </c>
      <c r="G15">
        <v>83.77</v>
      </c>
      <c r="H15">
        <v>1.15</v>
      </c>
      <c r="I15">
        <v>70</v>
      </c>
      <c r="J15">
        <v>215.41</v>
      </c>
      <c r="K15">
        <v>54.38</v>
      </c>
      <c r="L15">
        <v>14</v>
      </c>
      <c r="M15">
        <v>68</v>
      </c>
      <c r="N15">
        <v>47.03</v>
      </c>
      <c r="O15">
        <v>26801</v>
      </c>
      <c r="P15">
        <v>1338.02</v>
      </c>
      <c r="Q15">
        <v>1206.69</v>
      </c>
      <c r="R15">
        <v>276.22</v>
      </c>
      <c r="S15">
        <v>132.07</v>
      </c>
      <c r="T15">
        <v>54474.49</v>
      </c>
      <c r="U15">
        <v>0.48</v>
      </c>
      <c r="V15">
        <v>0.76</v>
      </c>
      <c r="W15">
        <v>0.39</v>
      </c>
      <c r="X15">
        <v>3.19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0.9754</v>
      </c>
      <c r="E16">
        <v>102.52</v>
      </c>
      <c r="F16">
        <v>97.48</v>
      </c>
      <c r="G16">
        <v>89.98</v>
      </c>
      <c r="H16">
        <v>1.23</v>
      </c>
      <c r="I16">
        <v>65</v>
      </c>
      <c r="J16">
        <v>217.04</v>
      </c>
      <c r="K16">
        <v>54.38</v>
      </c>
      <c r="L16">
        <v>15</v>
      </c>
      <c r="M16">
        <v>63</v>
      </c>
      <c r="N16">
        <v>47.66</v>
      </c>
      <c r="O16">
        <v>27002.55</v>
      </c>
      <c r="P16">
        <v>1332.35</v>
      </c>
      <c r="Q16">
        <v>1206.69</v>
      </c>
      <c r="R16">
        <v>267.46</v>
      </c>
      <c r="S16">
        <v>132.07</v>
      </c>
      <c r="T16">
        <v>50118.11</v>
      </c>
      <c r="U16">
        <v>0.49</v>
      </c>
      <c r="V16">
        <v>0.76</v>
      </c>
      <c r="W16">
        <v>0.38</v>
      </c>
      <c r="X16">
        <v>2.94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0.9786</v>
      </c>
      <c r="E17">
        <v>102.19</v>
      </c>
      <c r="F17">
        <v>97.3</v>
      </c>
      <c r="G17">
        <v>95.70999999999999</v>
      </c>
      <c r="H17">
        <v>1.3</v>
      </c>
      <c r="I17">
        <v>61</v>
      </c>
      <c r="J17">
        <v>218.68</v>
      </c>
      <c r="K17">
        <v>54.38</v>
      </c>
      <c r="L17">
        <v>16</v>
      </c>
      <c r="M17">
        <v>59</v>
      </c>
      <c r="N17">
        <v>48.31</v>
      </c>
      <c r="O17">
        <v>27204.98</v>
      </c>
      <c r="P17">
        <v>1329.57</v>
      </c>
      <c r="Q17">
        <v>1206.7</v>
      </c>
      <c r="R17">
        <v>261.62</v>
      </c>
      <c r="S17">
        <v>132.07</v>
      </c>
      <c r="T17">
        <v>47215.72</v>
      </c>
      <c r="U17">
        <v>0.5</v>
      </c>
      <c r="V17">
        <v>0.76</v>
      </c>
      <c r="W17">
        <v>0.37</v>
      </c>
      <c r="X17">
        <v>2.76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0.9821</v>
      </c>
      <c r="E18">
        <v>101.82</v>
      </c>
      <c r="F18">
        <v>97.09</v>
      </c>
      <c r="G18">
        <v>102.2</v>
      </c>
      <c r="H18">
        <v>1.37</v>
      </c>
      <c r="I18">
        <v>57</v>
      </c>
      <c r="J18">
        <v>220.33</v>
      </c>
      <c r="K18">
        <v>54.38</v>
      </c>
      <c r="L18">
        <v>17</v>
      </c>
      <c r="M18">
        <v>55</v>
      </c>
      <c r="N18">
        <v>48.95</v>
      </c>
      <c r="O18">
        <v>27408.3</v>
      </c>
      <c r="P18">
        <v>1325.32</v>
      </c>
      <c r="Q18">
        <v>1206.7</v>
      </c>
      <c r="R18">
        <v>254.49</v>
      </c>
      <c r="S18">
        <v>132.07</v>
      </c>
      <c r="T18">
        <v>43674.7</v>
      </c>
      <c r="U18">
        <v>0.52</v>
      </c>
      <c r="V18">
        <v>0.76</v>
      </c>
      <c r="W18">
        <v>0.37</v>
      </c>
      <c r="X18">
        <v>2.55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0.9845</v>
      </c>
      <c r="E19">
        <v>101.58</v>
      </c>
      <c r="F19">
        <v>96.95999999999999</v>
      </c>
      <c r="G19">
        <v>107.73</v>
      </c>
      <c r="H19">
        <v>1.44</v>
      </c>
      <c r="I19">
        <v>54</v>
      </c>
      <c r="J19">
        <v>221.99</v>
      </c>
      <c r="K19">
        <v>54.38</v>
      </c>
      <c r="L19">
        <v>18</v>
      </c>
      <c r="M19">
        <v>52</v>
      </c>
      <c r="N19">
        <v>49.61</v>
      </c>
      <c r="O19">
        <v>27612.53</v>
      </c>
      <c r="P19">
        <v>1322.08</v>
      </c>
      <c r="Q19">
        <v>1206.69</v>
      </c>
      <c r="R19">
        <v>250.07</v>
      </c>
      <c r="S19">
        <v>132.07</v>
      </c>
      <c r="T19">
        <v>41478.67</v>
      </c>
      <c r="U19">
        <v>0.53</v>
      </c>
      <c r="V19">
        <v>0.76</v>
      </c>
      <c r="W19">
        <v>0.36</v>
      </c>
      <c r="X19">
        <v>2.42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0.9869</v>
      </c>
      <c r="E20">
        <v>101.33</v>
      </c>
      <c r="F20">
        <v>96.83</v>
      </c>
      <c r="G20">
        <v>113.92</v>
      </c>
      <c r="H20">
        <v>1.51</v>
      </c>
      <c r="I20">
        <v>51</v>
      </c>
      <c r="J20">
        <v>223.65</v>
      </c>
      <c r="K20">
        <v>54.38</v>
      </c>
      <c r="L20">
        <v>19</v>
      </c>
      <c r="M20">
        <v>49</v>
      </c>
      <c r="N20">
        <v>50.27</v>
      </c>
      <c r="O20">
        <v>27817.81</v>
      </c>
      <c r="P20">
        <v>1318.71</v>
      </c>
      <c r="Q20">
        <v>1206.7</v>
      </c>
      <c r="R20">
        <v>245.83</v>
      </c>
      <c r="S20">
        <v>132.07</v>
      </c>
      <c r="T20">
        <v>39370.68</v>
      </c>
      <c r="U20">
        <v>0.54</v>
      </c>
      <c r="V20">
        <v>0.77</v>
      </c>
      <c r="W20">
        <v>0.35</v>
      </c>
      <c r="X20">
        <v>2.29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0.9885</v>
      </c>
      <c r="E21">
        <v>101.16</v>
      </c>
      <c r="F21">
        <v>96.73999999999999</v>
      </c>
      <c r="G21">
        <v>118.46</v>
      </c>
      <c r="H21">
        <v>1.58</v>
      </c>
      <c r="I21">
        <v>49</v>
      </c>
      <c r="J21">
        <v>225.32</v>
      </c>
      <c r="K21">
        <v>54.38</v>
      </c>
      <c r="L21">
        <v>20</v>
      </c>
      <c r="M21">
        <v>47</v>
      </c>
      <c r="N21">
        <v>50.95</v>
      </c>
      <c r="O21">
        <v>28023.89</v>
      </c>
      <c r="P21">
        <v>1315.7</v>
      </c>
      <c r="Q21">
        <v>1206.7</v>
      </c>
      <c r="R21">
        <v>242.45</v>
      </c>
      <c r="S21">
        <v>132.07</v>
      </c>
      <c r="T21">
        <v>37692.54</v>
      </c>
      <c r="U21">
        <v>0.54</v>
      </c>
      <c r="V21">
        <v>0.77</v>
      </c>
      <c r="W21">
        <v>0.36</v>
      </c>
      <c r="X21">
        <v>2.2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0.9913</v>
      </c>
      <c r="E22">
        <v>100.88</v>
      </c>
      <c r="F22">
        <v>96.56999999999999</v>
      </c>
      <c r="G22">
        <v>125.96</v>
      </c>
      <c r="H22">
        <v>1.64</v>
      </c>
      <c r="I22">
        <v>46</v>
      </c>
      <c r="J22">
        <v>227</v>
      </c>
      <c r="K22">
        <v>54.38</v>
      </c>
      <c r="L22">
        <v>21</v>
      </c>
      <c r="M22">
        <v>44</v>
      </c>
      <c r="N22">
        <v>51.62</v>
      </c>
      <c r="O22">
        <v>28230.92</v>
      </c>
      <c r="P22">
        <v>1313.35</v>
      </c>
      <c r="Q22">
        <v>1206.71</v>
      </c>
      <c r="R22">
        <v>236.64</v>
      </c>
      <c r="S22">
        <v>132.07</v>
      </c>
      <c r="T22">
        <v>34804.33</v>
      </c>
      <c r="U22">
        <v>0.5600000000000001</v>
      </c>
      <c r="V22">
        <v>0.77</v>
      </c>
      <c r="W22">
        <v>0.35</v>
      </c>
      <c r="X22">
        <v>2.03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0.9959</v>
      </c>
      <c r="E23">
        <v>100.41</v>
      </c>
      <c r="F23">
        <v>96.18000000000001</v>
      </c>
      <c r="G23">
        <v>131.15</v>
      </c>
      <c r="H23">
        <v>1.71</v>
      </c>
      <c r="I23">
        <v>44</v>
      </c>
      <c r="J23">
        <v>228.69</v>
      </c>
      <c r="K23">
        <v>54.38</v>
      </c>
      <c r="L23">
        <v>22</v>
      </c>
      <c r="M23">
        <v>42</v>
      </c>
      <c r="N23">
        <v>52.31</v>
      </c>
      <c r="O23">
        <v>28438.91</v>
      </c>
      <c r="P23">
        <v>1306.99</v>
      </c>
      <c r="Q23">
        <v>1206.73</v>
      </c>
      <c r="R23">
        <v>222.49</v>
      </c>
      <c r="S23">
        <v>132.07</v>
      </c>
      <c r="T23">
        <v>27739.64</v>
      </c>
      <c r="U23">
        <v>0.59</v>
      </c>
      <c r="V23">
        <v>0.77</v>
      </c>
      <c r="W23">
        <v>0.36</v>
      </c>
      <c r="X23">
        <v>1.64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0.9929</v>
      </c>
      <c r="E24">
        <v>100.72</v>
      </c>
      <c r="F24">
        <v>96.56999999999999</v>
      </c>
      <c r="G24">
        <v>137.95</v>
      </c>
      <c r="H24">
        <v>1.77</v>
      </c>
      <c r="I24">
        <v>42</v>
      </c>
      <c r="J24">
        <v>230.38</v>
      </c>
      <c r="K24">
        <v>54.38</v>
      </c>
      <c r="L24">
        <v>23</v>
      </c>
      <c r="M24">
        <v>40</v>
      </c>
      <c r="N24">
        <v>53</v>
      </c>
      <c r="O24">
        <v>28647.87</v>
      </c>
      <c r="P24">
        <v>1311.55</v>
      </c>
      <c r="Q24">
        <v>1206.69</v>
      </c>
      <c r="R24">
        <v>237.07</v>
      </c>
      <c r="S24">
        <v>132.07</v>
      </c>
      <c r="T24">
        <v>35036.58</v>
      </c>
      <c r="U24">
        <v>0.5600000000000001</v>
      </c>
      <c r="V24">
        <v>0.77</v>
      </c>
      <c r="W24">
        <v>0.34</v>
      </c>
      <c r="X24">
        <v>2.03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0.9956</v>
      </c>
      <c r="E25">
        <v>100.44</v>
      </c>
      <c r="F25">
        <v>96.37</v>
      </c>
      <c r="G25">
        <v>144.55</v>
      </c>
      <c r="H25">
        <v>1.84</v>
      </c>
      <c r="I25">
        <v>40</v>
      </c>
      <c r="J25">
        <v>232.08</v>
      </c>
      <c r="K25">
        <v>54.38</v>
      </c>
      <c r="L25">
        <v>24</v>
      </c>
      <c r="M25">
        <v>38</v>
      </c>
      <c r="N25">
        <v>53.71</v>
      </c>
      <c r="O25">
        <v>28857.81</v>
      </c>
      <c r="P25">
        <v>1305.23</v>
      </c>
      <c r="Q25">
        <v>1206.7</v>
      </c>
      <c r="R25">
        <v>230.04</v>
      </c>
      <c r="S25">
        <v>132.07</v>
      </c>
      <c r="T25">
        <v>31534.44</v>
      </c>
      <c r="U25">
        <v>0.57</v>
      </c>
      <c r="V25">
        <v>0.77</v>
      </c>
      <c r="W25">
        <v>0.34</v>
      </c>
      <c r="X25">
        <v>1.83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0.9964</v>
      </c>
      <c r="E26">
        <v>100.36</v>
      </c>
      <c r="F26">
        <v>96.33</v>
      </c>
      <c r="G26">
        <v>148.2</v>
      </c>
      <c r="H26">
        <v>1.9</v>
      </c>
      <c r="I26">
        <v>39</v>
      </c>
      <c r="J26">
        <v>233.79</v>
      </c>
      <c r="K26">
        <v>54.38</v>
      </c>
      <c r="L26">
        <v>25</v>
      </c>
      <c r="M26">
        <v>37</v>
      </c>
      <c r="N26">
        <v>54.42</v>
      </c>
      <c r="O26">
        <v>29068.74</v>
      </c>
      <c r="P26">
        <v>1306.29</v>
      </c>
      <c r="Q26">
        <v>1206.69</v>
      </c>
      <c r="R26">
        <v>228.84</v>
      </c>
      <c r="S26">
        <v>132.07</v>
      </c>
      <c r="T26">
        <v>30939.07</v>
      </c>
      <c r="U26">
        <v>0.58</v>
      </c>
      <c r="V26">
        <v>0.77</v>
      </c>
      <c r="W26">
        <v>0.33</v>
      </c>
      <c r="X26">
        <v>1.79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0.9986</v>
      </c>
      <c r="E27">
        <v>100.14</v>
      </c>
      <c r="F27">
        <v>96.18000000000001</v>
      </c>
      <c r="G27">
        <v>155.97</v>
      </c>
      <c r="H27">
        <v>1.96</v>
      </c>
      <c r="I27">
        <v>37</v>
      </c>
      <c r="J27">
        <v>235.51</v>
      </c>
      <c r="K27">
        <v>54.38</v>
      </c>
      <c r="L27">
        <v>26</v>
      </c>
      <c r="M27">
        <v>35</v>
      </c>
      <c r="N27">
        <v>55.14</v>
      </c>
      <c r="O27">
        <v>29280.69</v>
      </c>
      <c r="P27">
        <v>1303.59</v>
      </c>
      <c r="Q27">
        <v>1206.69</v>
      </c>
      <c r="R27">
        <v>223.92</v>
      </c>
      <c r="S27">
        <v>132.07</v>
      </c>
      <c r="T27">
        <v>28487.87</v>
      </c>
      <c r="U27">
        <v>0.59</v>
      </c>
      <c r="V27">
        <v>0.77</v>
      </c>
      <c r="W27">
        <v>0.33</v>
      </c>
      <c r="X27">
        <v>1.64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0.9993</v>
      </c>
      <c r="E28">
        <v>100.07</v>
      </c>
      <c r="F28">
        <v>96.15000000000001</v>
      </c>
      <c r="G28">
        <v>160.25</v>
      </c>
      <c r="H28">
        <v>2.02</v>
      </c>
      <c r="I28">
        <v>36</v>
      </c>
      <c r="J28">
        <v>237.24</v>
      </c>
      <c r="K28">
        <v>54.38</v>
      </c>
      <c r="L28">
        <v>27</v>
      </c>
      <c r="M28">
        <v>34</v>
      </c>
      <c r="N28">
        <v>55.86</v>
      </c>
      <c r="O28">
        <v>29493.67</v>
      </c>
      <c r="P28">
        <v>1302.08</v>
      </c>
      <c r="Q28">
        <v>1206.69</v>
      </c>
      <c r="R28">
        <v>222.73</v>
      </c>
      <c r="S28">
        <v>132.07</v>
      </c>
      <c r="T28">
        <v>27898.18</v>
      </c>
      <c r="U28">
        <v>0.59</v>
      </c>
      <c r="V28">
        <v>0.77</v>
      </c>
      <c r="W28">
        <v>0.33</v>
      </c>
      <c r="X28">
        <v>1.61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0.9997</v>
      </c>
      <c r="E29">
        <v>100.03</v>
      </c>
      <c r="F29">
        <v>96.15000000000001</v>
      </c>
      <c r="G29">
        <v>164.83</v>
      </c>
      <c r="H29">
        <v>2.08</v>
      </c>
      <c r="I29">
        <v>35</v>
      </c>
      <c r="J29">
        <v>238.97</v>
      </c>
      <c r="K29">
        <v>54.38</v>
      </c>
      <c r="L29">
        <v>28</v>
      </c>
      <c r="M29">
        <v>33</v>
      </c>
      <c r="N29">
        <v>56.6</v>
      </c>
      <c r="O29">
        <v>29707.68</v>
      </c>
      <c r="P29">
        <v>1301.98</v>
      </c>
      <c r="Q29">
        <v>1206.69</v>
      </c>
      <c r="R29">
        <v>222.78</v>
      </c>
      <c r="S29">
        <v>132.07</v>
      </c>
      <c r="T29">
        <v>27925.64</v>
      </c>
      <c r="U29">
        <v>0.59</v>
      </c>
      <c r="V29">
        <v>0.77</v>
      </c>
      <c r="W29">
        <v>0.33</v>
      </c>
      <c r="X29">
        <v>1.61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1.0009</v>
      </c>
      <c r="E30">
        <v>99.91</v>
      </c>
      <c r="F30">
        <v>96.06999999999999</v>
      </c>
      <c r="G30">
        <v>169.54</v>
      </c>
      <c r="H30">
        <v>2.14</v>
      </c>
      <c r="I30">
        <v>34</v>
      </c>
      <c r="J30">
        <v>240.72</v>
      </c>
      <c r="K30">
        <v>54.38</v>
      </c>
      <c r="L30">
        <v>29</v>
      </c>
      <c r="M30">
        <v>32</v>
      </c>
      <c r="N30">
        <v>57.34</v>
      </c>
      <c r="O30">
        <v>29922.88</v>
      </c>
      <c r="P30">
        <v>1300.03</v>
      </c>
      <c r="Q30">
        <v>1206.69</v>
      </c>
      <c r="R30">
        <v>219.95</v>
      </c>
      <c r="S30">
        <v>132.07</v>
      </c>
      <c r="T30">
        <v>26518.51</v>
      </c>
      <c r="U30">
        <v>0.6</v>
      </c>
      <c r="V30">
        <v>0.77</v>
      </c>
      <c r="W30">
        <v>0.33</v>
      </c>
      <c r="X30">
        <v>1.53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1.0029</v>
      </c>
      <c r="E31">
        <v>99.70999999999999</v>
      </c>
      <c r="F31">
        <v>95.95</v>
      </c>
      <c r="G31">
        <v>179.91</v>
      </c>
      <c r="H31">
        <v>2.2</v>
      </c>
      <c r="I31">
        <v>32</v>
      </c>
      <c r="J31">
        <v>242.47</v>
      </c>
      <c r="K31">
        <v>54.38</v>
      </c>
      <c r="L31">
        <v>30</v>
      </c>
      <c r="M31">
        <v>30</v>
      </c>
      <c r="N31">
        <v>58.1</v>
      </c>
      <c r="O31">
        <v>30139.04</v>
      </c>
      <c r="P31">
        <v>1295.42</v>
      </c>
      <c r="Q31">
        <v>1206.69</v>
      </c>
      <c r="R31">
        <v>215.92</v>
      </c>
      <c r="S31">
        <v>132.07</v>
      </c>
      <c r="T31">
        <v>24514.32</v>
      </c>
      <c r="U31">
        <v>0.61</v>
      </c>
      <c r="V31">
        <v>0.77</v>
      </c>
      <c r="W31">
        <v>0.33</v>
      </c>
      <c r="X31">
        <v>1.41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1.0039</v>
      </c>
      <c r="E32">
        <v>99.61</v>
      </c>
      <c r="F32">
        <v>95.89</v>
      </c>
      <c r="G32">
        <v>185.59</v>
      </c>
      <c r="H32">
        <v>2.26</v>
      </c>
      <c r="I32">
        <v>31</v>
      </c>
      <c r="J32">
        <v>244.23</v>
      </c>
      <c r="K32">
        <v>54.38</v>
      </c>
      <c r="L32">
        <v>31</v>
      </c>
      <c r="M32">
        <v>29</v>
      </c>
      <c r="N32">
        <v>58.86</v>
      </c>
      <c r="O32">
        <v>30356.28</v>
      </c>
      <c r="P32">
        <v>1296.73</v>
      </c>
      <c r="Q32">
        <v>1206.69</v>
      </c>
      <c r="R32">
        <v>213.73</v>
      </c>
      <c r="S32">
        <v>132.07</v>
      </c>
      <c r="T32">
        <v>23421.43</v>
      </c>
      <c r="U32">
        <v>0.62</v>
      </c>
      <c r="V32">
        <v>0.77</v>
      </c>
      <c r="W32">
        <v>0.33</v>
      </c>
      <c r="X32">
        <v>1.35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1.0047</v>
      </c>
      <c r="E33">
        <v>99.54000000000001</v>
      </c>
      <c r="F33">
        <v>95.84999999999999</v>
      </c>
      <c r="G33">
        <v>191.7</v>
      </c>
      <c r="H33">
        <v>2.31</v>
      </c>
      <c r="I33">
        <v>30</v>
      </c>
      <c r="J33">
        <v>246</v>
      </c>
      <c r="K33">
        <v>54.38</v>
      </c>
      <c r="L33">
        <v>32</v>
      </c>
      <c r="M33">
        <v>28</v>
      </c>
      <c r="N33">
        <v>59.63</v>
      </c>
      <c r="O33">
        <v>30574.64</v>
      </c>
      <c r="P33">
        <v>1293.16</v>
      </c>
      <c r="Q33">
        <v>1206.69</v>
      </c>
      <c r="R33">
        <v>212.32</v>
      </c>
      <c r="S33">
        <v>132.07</v>
      </c>
      <c r="T33">
        <v>22722.28</v>
      </c>
      <c r="U33">
        <v>0.62</v>
      </c>
      <c r="V33">
        <v>0.77</v>
      </c>
      <c r="W33">
        <v>0.33</v>
      </c>
      <c r="X33">
        <v>1.31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1.0089</v>
      </c>
      <c r="E34">
        <v>99.12</v>
      </c>
      <c r="F34">
        <v>95.48</v>
      </c>
      <c r="G34">
        <v>197.54</v>
      </c>
      <c r="H34">
        <v>2.37</v>
      </c>
      <c r="I34">
        <v>29</v>
      </c>
      <c r="J34">
        <v>247.78</v>
      </c>
      <c r="K34">
        <v>54.38</v>
      </c>
      <c r="L34">
        <v>33</v>
      </c>
      <c r="M34">
        <v>27</v>
      </c>
      <c r="N34">
        <v>60.41</v>
      </c>
      <c r="O34">
        <v>30794.11</v>
      </c>
      <c r="P34">
        <v>1287.72</v>
      </c>
      <c r="Q34">
        <v>1206.7</v>
      </c>
      <c r="R34">
        <v>199.54</v>
      </c>
      <c r="S34">
        <v>132.07</v>
      </c>
      <c r="T34">
        <v>16338.95</v>
      </c>
      <c r="U34">
        <v>0.66</v>
      </c>
      <c r="V34">
        <v>0.78</v>
      </c>
      <c r="W34">
        <v>0.31</v>
      </c>
      <c r="X34">
        <v>0.9399999999999999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1.005</v>
      </c>
      <c r="E35">
        <v>99.51000000000001</v>
      </c>
      <c r="F35">
        <v>95.86</v>
      </c>
      <c r="G35">
        <v>198.33</v>
      </c>
      <c r="H35">
        <v>2.42</v>
      </c>
      <c r="I35">
        <v>29</v>
      </c>
      <c r="J35">
        <v>249.57</v>
      </c>
      <c r="K35">
        <v>54.38</v>
      </c>
      <c r="L35">
        <v>34</v>
      </c>
      <c r="M35">
        <v>27</v>
      </c>
      <c r="N35">
        <v>61.2</v>
      </c>
      <c r="O35">
        <v>31014.73</v>
      </c>
      <c r="P35">
        <v>1293.12</v>
      </c>
      <c r="Q35">
        <v>1206.7</v>
      </c>
      <c r="R35">
        <v>212.96</v>
      </c>
      <c r="S35">
        <v>132.07</v>
      </c>
      <c r="T35">
        <v>23046.13</v>
      </c>
      <c r="U35">
        <v>0.62</v>
      </c>
      <c r="V35">
        <v>0.77</v>
      </c>
      <c r="W35">
        <v>0.32</v>
      </c>
      <c r="X35">
        <v>1.32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1.0059</v>
      </c>
      <c r="E36">
        <v>99.42</v>
      </c>
      <c r="F36">
        <v>95.81</v>
      </c>
      <c r="G36">
        <v>205.31</v>
      </c>
      <c r="H36">
        <v>2.48</v>
      </c>
      <c r="I36">
        <v>28</v>
      </c>
      <c r="J36">
        <v>251.37</v>
      </c>
      <c r="K36">
        <v>54.38</v>
      </c>
      <c r="L36">
        <v>35</v>
      </c>
      <c r="M36">
        <v>26</v>
      </c>
      <c r="N36">
        <v>61.99</v>
      </c>
      <c r="O36">
        <v>31236.5</v>
      </c>
      <c r="P36">
        <v>1291.69</v>
      </c>
      <c r="Q36">
        <v>1206.69</v>
      </c>
      <c r="R36">
        <v>211.19</v>
      </c>
      <c r="S36">
        <v>132.07</v>
      </c>
      <c r="T36">
        <v>22165.88</v>
      </c>
      <c r="U36">
        <v>0.63</v>
      </c>
      <c r="V36">
        <v>0.77</v>
      </c>
      <c r="W36">
        <v>0.32</v>
      </c>
      <c r="X36">
        <v>1.27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1.0069</v>
      </c>
      <c r="E37">
        <v>99.31999999999999</v>
      </c>
      <c r="F37">
        <v>95.75</v>
      </c>
      <c r="G37">
        <v>212.78</v>
      </c>
      <c r="H37">
        <v>2.53</v>
      </c>
      <c r="I37">
        <v>27</v>
      </c>
      <c r="J37">
        <v>253.18</v>
      </c>
      <c r="K37">
        <v>54.38</v>
      </c>
      <c r="L37">
        <v>36</v>
      </c>
      <c r="M37">
        <v>25</v>
      </c>
      <c r="N37">
        <v>62.8</v>
      </c>
      <c r="O37">
        <v>31459.45</v>
      </c>
      <c r="P37">
        <v>1293.69</v>
      </c>
      <c r="Q37">
        <v>1206.69</v>
      </c>
      <c r="R37">
        <v>209.15</v>
      </c>
      <c r="S37">
        <v>132.07</v>
      </c>
      <c r="T37">
        <v>21154.03</v>
      </c>
      <c r="U37">
        <v>0.63</v>
      </c>
      <c r="V37">
        <v>0.77</v>
      </c>
      <c r="W37">
        <v>0.32</v>
      </c>
      <c r="X37">
        <v>1.21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1.0079</v>
      </c>
      <c r="E38">
        <v>99.22</v>
      </c>
      <c r="F38">
        <v>95.69</v>
      </c>
      <c r="G38">
        <v>220.83</v>
      </c>
      <c r="H38">
        <v>2.58</v>
      </c>
      <c r="I38">
        <v>26</v>
      </c>
      <c r="J38">
        <v>255</v>
      </c>
      <c r="K38">
        <v>54.38</v>
      </c>
      <c r="L38">
        <v>37</v>
      </c>
      <c r="M38">
        <v>24</v>
      </c>
      <c r="N38">
        <v>63.62</v>
      </c>
      <c r="O38">
        <v>31683.59</v>
      </c>
      <c r="P38">
        <v>1290.02</v>
      </c>
      <c r="Q38">
        <v>1206.69</v>
      </c>
      <c r="R38">
        <v>207.34</v>
      </c>
      <c r="S38">
        <v>132.07</v>
      </c>
      <c r="T38">
        <v>20251.59</v>
      </c>
      <c r="U38">
        <v>0.64</v>
      </c>
      <c r="V38">
        <v>0.77</v>
      </c>
      <c r="W38">
        <v>0.31</v>
      </c>
      <c r="X38">
        <v>1.15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1.0077</v>
      </c>
      <c r="E39">
        <v>99.23</v>
      </c>
      <c r="F39">
        <v>95.7</v>
      </c>
      <c r="G39">
        <v>220.86</v>
      </c>
      <c r="H39">
        <v>2.63</v>
      </c>
      <c r="I39">
        <v>26</v>
      </c>
      <c r="J39">
        <v>256.82</v>
      </c>
      <c r="K39">
        <v>54.38</v>
      </c>
      <c r="L39">
        <v>38</v>
      </c>
      <c r="M39">
        <v>24</v>
      </c>
      <c r="N39">
        <v>64.45</v>
      </c>
      <c r="O39">
        <v>31909.08</v>
      </c>
      <c r="P39">
        <v>1290.78</v>
      </c>
      <c r="Q39">
        <v>1206.69</v>
      </c>
      <c r="R39">
        <v>207.62</v>
      </c>
      <c r="S39">
        <v>132.07</v>
      </c>
      <c r="T39">
        <v>20392.2</v>
      </c>
      <c r="U39">
        <v>0.64</v>
      </c>
      <c r="V39">
        <v>0.77</v>
      </c>
      <c r="W39">
        <v>0.32</v>
      </c>
      <c r="X39">
        <v>1.17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1.0088</v>
      </c>
      <c r="E40">
        <v>99.13</v>
      </c>
      <c r="F40">
        <v>95.64</v>
      </c>
      <c r="G40">
        <v>229.54</v>
      </c>
      <c r="H40">
        <v>2.68</v>
      </c>
      <c r="I40">
        <v>25</v>
      </c>
      <c r="J40">
        <v>258.66</v>
      </c>
      <c r="K40">
        <v>54.38</v>
      </c>
      <c r="L40">
        <v>39</v>
      </c>
      <c r="M40">
        <v>23</v>
      </c>
      <c r="N40">
        <v>65.28</v>
      </c>
      <c r="O40">
        <v>32135.68</v>
      </c>
      <c r="P40">
        <v>1289.85</v>
      </c>
      <c r="Q40">
        <v>1206.69</v>
      </c>
      <c r="R40">
        <v>205.48</v>
      </c>
      <c r="S40">
        <v>132.07</v>
      </c>
      <c r="T40">
        <v>19324.85</v>
      </c>
      <c r="U40">
        <v>0.64</v>
      </c>
      <c r="V40">
        <v>0.78</v>
      </c>
      <c r="W40">
        <v>0.31</v>
      </c>
      <c r="X40">
        <v>1.1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1.0087</v>
      </c>
      <c r="E41">
        <v>99.14</v>
      </c>
      <c r="F41">
        <v>95.65000000000001</v>
      </c>
      <c r="G41">
        <v>229.57</v>
      </c>
      <c r="H41">
        <v>2.73</v>
      </c>
      <c r="I41">
        <v>25</v>
      </c>
      <c r="J41">
        <v>260.51</v>
      </c>
      <c r="K41">
        <v>54.38</v>
      </c>
      <c r="L41">
        <v>40</v>
      </c>
      <c r="M41">
        <v>23</v>
      </c>
      <c r="N41">
        <v>66.13</v>
      </c>
      <c r="O41">
        <v>32363.54</v>
      </c>
      <c r="P41">
        <v>1289.97</v>
      </c>
      <c r="Q41">
        <v>1206.69</v>
      </c>
      <c r="R41">
        <v>205.89</v>
      </c>
      <c r="S41">
        <v>132.07</v>
      </c>
      <c r="T41">
        <v>19533.02</v>
      </c>
      <c r="U41">
        <v>0.64</v>
      </c>
      <c r="V41">
        <v>0.77</v>
      </c>
      <c r="W41">
        <v>0.31</v>
      </c>
      <c r="X41">
        <v>1.11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0.4468</v>
      </c>
      <c r="E2">
        <v>223.8</v>
      </c>
      <c r="F2">
        <v>171.66</v>
      </c>
      <c r="G2">
        <v>6.66</v>
      </c>
      <c r="H2">
        <v>0.11</v>
      </c>
      <c r="I2">
        <v>1546</v>
      </c>
      <c r="J2">
        <v>159.12</v>
      </c>
      <c r="K2">
        <v>50.28</v>
      </c>
      <c r="L2">
        <v>1</v>
      </c>
      <c r="M2">
        <v>1544</v>
      </c>
      <c r="N2">
        <v>27.84</v>
      </c>
      <c r="O2">
        <v>19859.16</v>
      </c>
      <c r="P2">
        <v>2102.18</v>
      </c>
      <c r="Q2">
        <v>1207.02</v>
      </c>
      <c r="R2">
        <v>2792.58</v>
      </c>
      <c r="S2">
        <v>132.07</v>
      </c>
      <c r="T2">
        <v>1305271.11</v>
      </c>
      <c r="U2">
        <v>0.05</v>
      </c>
      <c r="V2">
        <v>0.43</v>
      </c>
      <c r="W2">
        <v>2.76</v>
      </c>
      <c r="X2">
        <v>77.09999999999999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0.721</v>
      </c>
      <c r="E3">
        <v>138.7</v>
      </c>
      <c r="F3">
        <v>119.36</v>
      </c>
      <c r="G3">
        <v>13.56</v>
      </c>
      <c r="H3">
        <v>0.22</v>
      </c>
      <c r="I3">
        <v>528</v>
      </c>
      <c r="J3">
        <v>160.54</v>
      </c>
      <c r="K3">
        <v>50.28</v>
      </c>
      <c r="L3">
        <v>2</v>
      </c>
      <c r="M3">
        <v>526</v>
      </c>
      <c r="N3">
        <v>28.26</v>
      </c>
      <c r="O3">
        <v>20034.4</v>
      </c>
      <c r="P3">
        <v>1454.9</v>
      </c>
      <c r="Q3">
        <v>1206.77</v>
      </c>
      <c r="R3">
        <v>1009.79</v>
      </c>
      <c r="S3">
        <v>132.07</v>
      </c>
      <c r="T3">
        <v>418968.36</v>
      </c>
      <c r="U3">
        <v>0.13</v>
      </c>
      <c r="V3">
        <v>0.62</v>
      </c>
      <c r="W3">
        <v>1.12</v>
      </c>
      <c r="X3">
        <v>24.81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0.819</v>
      </c>
      <c r="E4">
        <v>122.1</v>
      </c>
      <c r="F4">
        <v>109.43</v>
      </c>
      <c r="G4">
        <v>20.45</v>
      </c>
      <c r="H4">
        <v>0.33</v>
      </c>
      <c r="I4">
        <v>321</v>
      </c>
      <c r="J4">
        <v>161.97</v>
      </c>
      <c r="K4">
        <v>50.28</v>
      </c>
      <c r="L4">
        <v>3</v>
      </c>
      <c r="M4">
        <v>319</v>
      </c>
      <c r="N4">
        <v>28.69</v>
      </c>
      <c r="O4">
        <v>20210.21</v>
      </c>
      <c r="P4">
        <v>1329.52</v>
      </c>
      <c r="Q4">
        <v>1206.73</v>
      </c>
      <c r="R4">
        <v>672.84</v>
      </c>
      <c r="S4">
        <v>132.07</v>
      </c>
      <c r="T4">
        <v>251525.3</v>
      </c>
      <c r="U4">
        <v>0.2</v>
      </c>
      <c r="V4">
        <v>0.68</v>
      </c>
      <c r="W4">
        <v>0.78</v>
      </c>
      <c r="X4">
        <v>14.89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0.8708</v>
      </c>
      <c r="E5">
        <v>114.84</v>
      </c>
      <c r="F5">
        <v>105.1</v>
      </c>
      <c r="G5">
        <v>27.42</v>
      </c>
      <c r="H5">
        <v>0.43</v>
      </c>
      <c r="I5">
        <v>230</v>
      </c>
      <c r="J5">
        <v>163.4</v>
      </c>
      <c r="K5">
        <v>50.28</v>
      </c>
      <c r="L5">
        <v>4</v>
      </c>
      <c r="M5">
        <v>228</v>
      </c>
      <c r="N5">
        <v>29.12</v>
      </c>
      <c r="O5">
        <v>20386.62</v>
      </c>
      <c r="P5">
        <v>1273.29</v>
      </c>
      <c r="Q5">
        <v>1206.69</v>
      </c>
      <c r="R5">
        <v>525.91</v>
      </c>
      <c r="S5">
        <v>132.07</v>
      </c>
      <c r="T5">
        <v>178518.68</v>
      </c>
      <c r="U5">
        <v>0.25</v>
      </c>
      <c r="V5">
        <v>0.71</v>
      </c>
      <c r="W5">
        <v>0.64</v>
      </c>
      <c r="X5">
        <v>10.56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0.9018</v>
      </c>
      <c r="E6">
        <v>110.89</v>
      </c>
      <c r="F6">
        <v>102.77</v>
      </c>
      <c r="G6">
        <v>34.26</v>
      </c>
      <c r="H6">
        <v>0.54</v>
      </c>
      <c r="I6">
        <v>180</v>
      </c>
      <c r="J6">
        <v>164.83</v>
      </c>
      <c r="K6">
        <v>50.28</v>
      </c>
      <c r="L6">
        <v>5</v>
      </c>
      <c r="M6">
        <v>178</v>
      </c>
      <c r="N6">
        <v>29.55</v>
      </c>
      <c r="O6">
        <v>20563.61</v>
      </c>
      <c r="P6">
        <v>1241.36</v>
      </c>
      <c r="Q6">
        <v>1206.71</v>
      </c>
      <c r="R6">
        <v>446.69</v>
      </c>
      <c r="S6">
        <v>132.07</v>
      </c>
      <c r="T6">
        <v>139157.28</v>
      </c>
      <c r="U6">
        <v>0.3</v>
      </c>
      <c r="V6">
        <v>0.72</v>
      </c>
      <c r="W6">
        <v>0.57</v>
      </c>
      <c r="X6">
        <v>8.23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0.9235</v>
      </c>
      <c r="E7">
        <v>108.29</v>
      </c>
      <c r="F7">
        <v>101.23</v>
      </c>
      <c r="G7">
        <v>41.32</v>
      </c>
      <c r="H7">
        <v>0.64</v>
      </c>
      <c r="I7">
        <v>147</v>
      </c>
      <c r="J7">
        <v>166.27</v>
      </c>
      <c r="K7">
        <v>50.28</v>
      </c>
      <c r="L7">
        <v>6</v>
      </c>
      <c r="M7">
        <v>145</v>
      </c>
      <c r="N7">
        <v>29.99</v>
      </c>
      <c r="O7">
        <v>20741.2</v>
      </c>
      <c r="P7">
        <v>1219.18</v>
      </c>
      <c r="Q7">
        <v>1206.71</v>
      </c>
      <c r="R7">
        <v>394.47</v>
      </c>
      <c r="S7">
        <v>132.07</v>
      </c>
      <c r="T7">
        <v>113214.05</v>
      </c>
      <c r="U7">
        <v>0.33</v>
      </c>
      <c r="V7">
        <v>0.73</v>
      </c>
      <c r="W7">
        <v>0.52</v>
      </c>
      <c r="X7">
        <v>6.69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0.9384</v>
      </c>
      <c r="E8">
        <v>106.56</v>
      </c>
      <c r="F8">
        <v>100.21</v>
      </c>
      <c r="G8">
        <v>48.1</v>
      </c>
      <c r="H8">
        <v>0.74</v>
      </c>
      <c r="I8">
        <v>125</v>
      </c>
      <c r="J8">
        <v>167.72</v>
      </c>
      <c r="K8">
        <v>50.28</v>
      </c>
      <c r="L8">
        <v>7</v>
      </c>
      <c r="M8">
        <v>123</v>
      </c>
      <c r="N8">
        <v>30.44</v>
      </c>
      <c r="O8">
        <v>20919.39</v>
      </c>
      <c r="P8">
        <v>1203.65</v>
      </c>
      <c r="Q8">
        <v>1206.71</v>
      </c>
      <c r="R8">
        <v>360.4</v>
      </c>
      <c r="S8">
        <v>132.07</v>
      </c>
      <c r="T8">
        <v>96287.52</v>
      </c>
      <c r="U8">
        <v>0.37</v>
      </c>
      <c r="V8">
        <v>0.74</v>
      </c>
      <c r="W8">
        <v>0.46</v>
      </c>
      <c r="X8">
        <v>5.67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0.9506</v>
      </c>
      <c r="E9">
        <v>105.19</v>
      </c>
      <c r="F9">
        <v>99.39</v>
      </c>
      <c r="G9">
        <v>55.22</v>
      </c>
      <c r="H9">
        <v>0.84</v>
      </c>
      <c r="I9">
        <v>108</v>
      </c>
      <c r="J9">
        <v>169.17</v>
      </c>
      <c r="K9">
        <v>50.28</v>
      </c>
      <c r="L9">
        <v>8</v>
      </c>
      <c r="M9">
        <v>106</v>
      </c>
      <c r="N9">
        <v>30.89</v>
      </c>
      <c r="O9">
        <v>21098.19</v>
      </c>
      <c r="P9">
        <v>1190.25</v>
      </c>
      <c r="Q9">
        <v>1206.71</v>
      </c>
      <c r="R9">
        <v>332.12</v>
      </c>
      <c r="S9">
        <v>132.07</v>
      </c>
      <c r="T9">
        <v>82231.99000000001</v>
      </c>
      <c r="U9">
        <v>0.4</v>
      </c>
      <c r="V9">
        <v>0.75</v>
      </c>
      <c r="W9">
        <v>0.45</v>
      </c>
      <c r="X9">
        <v>4.85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0.9604</v>
      </c>
      <c r="E10">
        <v>104.12</v>
      </c>
      <c r="F10">
        <v>98.73999999999999</v>
      </c>
      <c r="G10">
        <v>62.36</v>
      </c>
      <c r="H10">
        <v>0.9399999999999999</v>
      </c>
      <c r="I10">
        <v>95</v>
      </c>
      <c r="J10">
        <v>170.62</v>
      </c>
      <c r="K10">
        <v>50.28</v>
      </c>
      <c r="L10">
        <v>9</v>
      </c>
      <c r="M10">
        <v>93</v>
      </c>
      <c r="N10">
        <v>31.34</v>
      </c>
      <c r="O10">
        <v>21277.6</v>
      </c>
      <c r="P10">
        <v>1179.6</v>
      </c>
      <c r="Q10">
        <v>1206.7</v>
      </c>
      <c r="R10">
        <v>309.82</v>
      </c>
      <c r="S10">
        <v>132.07</v>
      </c>
      <c r="T10">
        <v>71145.57000000001</v>
      </c>
      <c r="U10">
        <v>0.43</v>
      </c>
      <c r="V10">
        <v>0.75</v>
      </c>
      <c r="W10">
        <v>0.43</v>
      </c>
      <c r="X10">
        <v>4.2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0.9701</v>
      </c>
      <c r="E11">
        <v>103.08</v>
      </c>
      <c r="F11">
        <v>98.02</v>
      </c>
      <c r="G11">
        <v>69.19</v>
      </c>
      <c r="H11">
        <v>1.03</v>
      </c>
      <c r="I11">
        <v>85</v>
      </c>
      <c r="J11">
        <v>172.08</v>
      </c>
      <c r="K11">
        <v>50.28</v>
      </c>
      <c r="L11">
        <v>10</v>
      </c>
      <c r="M11">
        <v>83</v>
      </c>
      <c r="N11">
        <v>31.8</v>
      </c>
      <c r="O11">
        <v>21457.64</v>
      </c>
      <c r="P11">
        <v>1167.79</v>
      </c>
      <c r="Q11">
        <v>1206.71</v>
      </c>
      <c r="R11">
        <v>286.76</v>
      </c>
      <c r="S11">
        <v>132.07</v>
      </c>
      <c r="T11">
        <v>59668.88</v>
      </c>
      <c r="U11">
        <v>0.46</v>
      </c>
      <c r="V11">
        <v>0.76</v>
      </c>
      <c r="W11">
        <v>0.36</v>
      </c>
      <c r="X11">
        <v>3.48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0.9715</v>
      </c>
      <c r="E12">
        <v>102.93</v>
      </c>
      <c r="F12">
        <v>98.12</v>
      </c>
      <c r="G12">
        <v>76.45999999999999</v>
      </c>
      <c r="H12">
        <v>1.12</v>
      </c>
      <c r="I12">
        <v>77</v>
      </c>
      <c r="J12">
        <v>173.55</v>
      </c>
      <c r="K12">
        <v>50.28</v>
      </c>
      <c r="L12">
        <v>11</v>
      </c>
      <c r="M12">
        <v>75</v>
      </c>
      <c r="N12">
        <v>32.27</v>
      </c>
      <c r="O12">
        <v>21638.31</v>
      </c>
      <c r="P12">
        <v>1165.73</v>
      </c>
      <c r="Q12">
        <v>1206.71</v>
      </c>
      <c r="R12">
        <v>289.66</v>
      </c>
      <c r="S12">
        <v>132.07</v>
      </c>
      <c r="T12">
        <v>61155.6</v>
      </c>
      <c r="U12">
        <v>0.46</v>
      </c>
      <c r="V12">
        <v>0.76</v>
      </c>
      <c r="W12">
        <v>0.39</v>
      </c>
      <c r="X12">
        <v>3.58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0.9766</v>
      </c>
      <c r="E13">
        <v>102.39</v>
      </c>
      <c r="F13">
        <v>97.78</v>
      </c>
      <c r="G13">
        <v>82.63</v>
      </c>
      <c r="H13">
        <v>1.22</v>
      </c>
      <c r="I13">
        <v>71</v>
      </c>
      <c r="J13">
        <v>175.02</v>
      </c>
      <c r="K13">
        <v>50.28</v>
      </c>
      <c r="L13">
        <v>12</v>
      </c>
      <c r="M13">
        <v>69</v>
      </c>
      <c r="N13">
        <v>32.74</v>
      </c>
      <c r="O13">
        <v>21819.6</v>
      </c>
      <c r="P13">
        <v>1159.42</v>
      </c>
      <c r="Q13">
        <v>1206.71</v>
      </c>
      <c r="R13">
        <v>278.01</v>
      </c>
      <c r="S13">
        <v>132.07</v>
      </c>
      <c r="T13">
        <v>55360.22</v>
      </c>
      <c r="U13">
        <v>0.48</v>
      </c>
      <c r="V13">
        <v>0.76</v>
      </c>
      <c r="W13">
        <v>0.38</v>
      </c>
      <c r="X13">
        <v>3.24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0.9816</v>
      </c>
      <c r="E14">
        <v>101.87</v>
      </c>
      <c r="F14">
        <v>97.45</v>
      </c>
      <c r="G14">
        <v>89.95999999999999</v>
      </c>
      <c r="H14">
        <v>1.31</v>
      </c>
      <c r="I14">
        <v>65</v>
      </c>
      <c r="J14">
        <v>176.49</v>
      </c>
      <c r="K14">
        <v>50.28</v>
      </c>
      <c r="L14">
        <v>13</v>
      </c>
      <c r="M14">
        <v>63</v>
      </c>
      <c r="N14">
        <v>33.21</v>
      </c>
      <c r="O14">
        <v>22001.54</v>
      </c>
      <c r="P14">
        <v>1151.97</v>
      </c>
      <c r="Q14">
        <v>1206.7</v>
      </c>
      <c r="R14">
        <v>266.94</v>
      </c>
      <c r="S14">
        <v>132.07</v>
      </c>
      <c r="T14">
        <v>49854.76</v>
      </c>
      <c r="U14">
        <v>0.49</v>
      </c>
      <c r="V14">
        <v>0.76</v>
      </c>
      <c r="W14">
        <v>0.38</v>
      </c>
      <c r="X14">
        <v>2.91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0.9851</v>
      </c>
      <c r="E15">
        <v>101.51</v>
      </c>
      <c r="F15">
        <v>97.25</v>
      </c>
      <c r="G15">
        <v>97.25</v>
      </c>
      <c r="H15">
        <v>1.4</v>
      </c>
      <c r="I15">
        <v>60</v>
      </c>
      <c r="J15">
        <v>177.97</v>
      </c>
      <c r="K15">
        <v>50.28</v>
      </c>
      <c r="L15">
        <v>14</v>
      </c>
      <c r="M15">
        <v>58</v>
      </c>
      <c r="N15">
        <v>33.69</v>
      </c>
      <c r="O15">
        <v>22184.13</v>
      </c>
      <c r="P15">
        <v>1147.23</v>
      </c>
      <c r="Q15">
        <v>1206.7</v>
      </c>
      <c r="R15">
        <v>259.94</v>
      </c>
      <c r="S15">
        <v>132.07</v>
      </c>
      <c r="T15">
        <v>46382.22</v>
      </c>
      <c r="U15">
        <v>0.51</v>
      </c>
      <c r="V15">
        <v>0.76</v>
      </c>
      <c r="W15">
        <v>0.37</v>
      </c>
      <c r="X15">
        <v>2.71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0.9883</v>
      </c>
      <c r="E16">
        <v>101.18</v>
      </c>
      <c r="F16">
        <v>97.05</v>
      </c>
      <c r="G16">
        <v>103.98</v>
      </c>
      <c r="H16">
        <v>1.48</v>
      </c>
      <c r="I16">
        <v>56</v>
      </c>
      <c r="J16">
        <v>179.46</v>
      </c>
      <c r="K16">
        <v>50.28</v>
      </c>
      <c r="L16">
        <v>15</v>
      </c>
      <c r="M16">
        <v>54</v>
      </c>
      <c r="N16">
        <v>34.18</v>
      </c>
      <c r="O16">
        <v>22367.38</v>
      </c>
      <c r="P16">
        <v>1141.09</v>
      </c>
      <c r="Q16">
        <v>1206.7</v>
      </c>
      <c r="R16">
        <v>253.28</v>
      </c>
      <c r="S16">
        <v>132.07</v>
      </c>
      <c r="T16">
        <v>43071.03</v>
      </c>
      <c r="U16">
        <v>0.52</v>
      </c>
      <c r="V16">
        <v>0.76</v>
      </c>
      <c r="W16">
        <v>0.36</v>
      </c>
      <c r="X16">
        <v>2.51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0.9915</v>
      </c>
      <c r="E17">
        <v>100.86</v>
      </c>
      <c r="F17">
        <v>96.86</v>
      </c>
      <c r="G17">
        <v>111.76</v>
      </c>
      <c r="H17">
        <v>1.57</v>
      </c>
      <c r="I17">
        <v>52</v>
      </c>
      <c r="J17">
        <v>180.95</v>
      </c>
      <c r="K17">
        <v>50.28</v>
      </c>
      <c r="L17">
        <v>16</v>
      </c>
      <c r="M17">
        <v>50</v>
      </c>
      <c r="N17">
        <v>34.67</v>
      </c>
      <c r="O17">
        <v>22551.28</v>
      </c>
      <c r="P17">
        <v>1136</v>
      </c>
      <c r="Q17">
        <v>1206.71</v>
      </c>
      <c r="R17">
        <v>246.6</v>
      </c>
      <c r="S17">
        <v>132.07</v>
      </c>
      <c r="T17">
        <v>39754.68</v>
      </c>
      <c r="U17">
        <v>0.54</v>
      </c>
      <c r="V17">
        <v>0.77</v>
      </c>
      <c r="W17">
        <v>0.36</v>
      </c>
      <c r="X17">
        <v>2.32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0.9937</v>
      </c>
      <c r="E18">
        <v>100.63</v>
      </c>
      <c r="F18">
        <v>96.73</v>
      </c>
      <c r="G18">
        <v>118.44</v>
      </c>
      <c r="H18">
        <v>1.65</v>
      </c>
      <c r="I18">
        <v>49</v>
      </c>
      <c r="J18">
        <v>182.45</v>
      </c>
      <c r="K18">
        <v>50.28</v>
      </c>
      <c r="L18">
        <v>17</v>
      </c>
      <c r="M18">
        <v>47</v>
      </c>
      <c r="N18">
        <v>35.17</v>
      </c>
      <c r="O18">
        <v>22735.98</v>
      </c>
      <c r="P18">
        <v>1130.58</v>
      </c>
      <c r="Q18">
        <v>1206.71</v>
      </c>
      <c r="R18">
        <v>242.06</v>
      </c>
      <c r="S18">
        <v>132.07</v>
      </c>
      <c r="T18">
        <v>37495.8</v>
      </c>
      <c r="U18">
        <v>0.55</v>
      </c>
      <c r="V18">
        <v>0.77</v>
      </c>
      <c r="W18">
        <v>0.35</v>
      </c>
      <c r="X18">
        <v>2.19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0.9963</v>
      </c>
      <c r="E19">
        <v>100.37</v>
      </c>
      <c r="F19">
        <v>96.56999999999999</v>
      </c>
      <c r="G19">
        <v>125.96</v>
      </c>
      <c r="H19">
        <v>1.74</v>
      </c>
      <c r="I19">
        <v>46</v>
      </c>
      <c r="J19">
        <v>183.95</v>
      </c>
      <c r="K19">
        <v>50.28</v>
      </c>
      <c r="L19">
        <v>18</v>
      </c>
      <c r="M19">
        <v>44</v>
      </c>
      <c r="N19">
        <v>35.67</v>
      </c>
      <c r="O19">
        <v>22921.24</v>
      </c>
      <c r="P19">
        <v>1126.79</v>
      </c>
      <c r="Q19">
        <v>1206.7</v>
      </c>
      <c r="R19">
        <v>236.6</v>
      </c>
      <c r="S19">
        <v>132.07</v>
      </c>
      <c r="T19">
        <v>34784.39</v>
      </c>
      <c r="U19">
        <v>0.5600000000000001</v>
      </c>
      <c r="V19">
        <v>0.77</v>
      </c>
      <c r="W19">
        <v>0.35</v>
      </c>
      <c r="X19">
        <v>2.03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1.0014</v>
      </c>
      <c r="E20">
        <v>99.86</v>
      </c>
      <c r="F20">
        <v>96.12</v>
      </c>
      <c r="G20">
        <v>131.07</v>
      </c>
      <c r="H20">
        <v>1.82</v>
      </c>
      <c r="I20">
        <v>44</v>
      </c>
      <c r="J20">
        <v>185.46</v>
      </c>
      <c r="K20">
        <v>50.28</v>
      </c>
      <c r="L20">
        <v>19</v>
      </c>
      <c r="M20">
        <v>42</v>
      </c>
      <c r="N20">
        <v>36.18</v>
      </c>
      <c r="O20">
        <v>23107.19</v>
      </c>
      <c r="P20">
        <v>1118.64</v>
      </c>
      <c r="Q20">
        <v>1206.7</v>
      </c>
      <c r="R20">
        <v>220.94</v>
      </c>
      <c r="S20">
        <v>132.07</v>
      </c>
      <c r="T20">
        <v>26960.28</v>
      </c>
      <c r="U20">
        <v>0.6</v>
      </c>
      <c r="V20">
        <v>0.77</v>
      </c>
      <c r="W20">
        <v>0.34</v>
      </c>
      <c r="X20">
        <v>1.58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0.9982</v>
      </c>
      <c r="E21">
        <v>100.18</v>
      </c>
      <c r="F21">
        <v>96.5</v>
      </c>
      <c r="G21">
        <v>137.86</v>
      </c>
      <c r="H21">
        <v>1.9</v>
      </c>
      <c r="I21">
        <v>42</v>
      </c>
      <c r="J21">
        <v>186.97</v>
      </c>
      <c r="K21">
        <v>50.28</v>
      </c>
      <c r="L21">
        <v>20</v>
      </c>
      <c r="M21">
        <v>40</v>
      </c>
      <c r="N21">
        <v>36.69</v>
      </c>
      <c r="O21">
        <v>23293.82</v>
      </c>
      <c r="P21">
        <v>1119.01</v>
      </c>
      <c r="Q21">
        <v>1206.69</v>
      </c>
      <c r="R21">
        <v>234.69</v>
      </c>
      <c r="S21">
        <v>132.07</v>
      </c>
      <c r="T21">
        <v>33848.28</v>
      </c>
      <c r="U21">
        <v>0.5600000000000001</v>
      </c>
      <c r="V21">
        <v>0.77</v>
      </c>
      <c r="W21">
        <v>0.34</v>
      </c>
      <c r="X21">
        <v>1.96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1.0011</v>
      </c>
      <c r="E22">
        <v>99.89</v>
      </c>
      <c r="F22">
        <v>96.31</v>
      </c>
      <c r="G22">
        <v>148.17</v>
      </c>
      <c r="H22">
        <v>1.98</v>
      </c>
      <c r="I22">
        <v>39</v>
      </c>
      <c r="J22">
        <v>188.49</v>
      </c>
      <c r="K22">
        <v>50.28</v>
      </c>
      <c r="L22">
        <v>21</v>
      </c>
      <c r="M22">
        <v>37</v>
      </c>
      <c r="N22">
        <v>37.21</v>
      </c>
      <c r="O22">
        <v>23481.16</v>
      </c>
      <c r="P22">
        <v>1113.19</v>
      </c>
      <c r="Q22">
        <v>1206.69</v>
      </c>
      <c r="R22">
        <v>228.11</v>
      </c>
      <c r="S22">
        <v>132.07</v>
      </c>
      <c r="T22">
        <v>30572.1</v>
      </c>
      <c r="U22">
        <v>0.58</v>
      </c>
      <c r="V22">
        <v>0.77</v>
      </c>
      <c r="W22">
        <v>0.33</v>
      </c>
      <c r="X22">
        <v>1.77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1.002</v>
      </c>
      <c r="E23">
        <v>99.8</v>
      </c>
      <c r="F23">
        <v>96.25</v>
      </c>
      <c r="G23">
        <v>151.98</v>
      </c>
      <c r="H23">
        <v>2.05</v>
      </c>
      <c r="I23">
        <v>38</v>
      </c>
      <c r="J23">
        <v>190.01</v>
      </c>
      <c r="K23">
        <v>50.28</v>
      </c>
      <c r="L23">
        <v>22</v>
      </c>
      <c r="M23">
        <v>36</v>
      </c>
      <c r="N23">
        <v>37.74</v>
      </c>
      <c r="O23">
        <v>23669.2</v>
      </c>
      <c r="P23">
        <v>1111.42</v>
      </c>
      <c r="Q23">
        <v>1206.69</v>
      </c>
      <c r="R23">
        <v>226.06</v>
      </c>
      <c r="S23">
        <v>132.07</v>
      </c>
      <c r="T23">
        <v>29553.72</v>
      </c>
      <c r="U23">
        <v>0.58</v>
      </c>
      <c r="V23">
        <v>0.77</v>
      </c>
      <c r="W23">
        <v>0.34</v>
      </c>
      <c r="X23">
        <v>1.71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1.0036</v>
      </c>
      <c r="E24">
        <v>99.64</v>
      </c>
      <c r="F24">
        <v>96.16</v>
      </c>
      <c r="G24">
        <v>160.26</v>
      </c>
      <c r="H24">
        <v>2.13</v>
      </c>
      <c r="I24">
        <v>36</v>
      </c>
      <c r="J24">
        <v>191.55</v>
      </c>
      <c r="K24">
        <v>50.28</v>
      </c>
      <c r="L24">
        <v>23</v>
      </c>
      <c r="M24">
        <v>34</v>
      </c>
      <c r="N24">
        <v>38.27</v>
      </c>
      <c r="O24">
        <v>23857.96</v>
      </c>
      <c r="P24">
        <v>1107.31</v>
      </c>
      <c r="Q24">
        <v>1206.69</v>
      </c>
      <c r="R24">
        <v>222.94</v>
      </c>
      <c r="S24">
        <v>132.07</v>
      </c>
      <c r="T24">
        <v>28000.97</v>
      </c>
      <c r="U24">
        <v>0.59</v>
      </c>
      <c r="V24">
        <v>0.77</v>
      </c>
      <c r="W24">
        <v>0.33</v>
      </c>
      <c r="X24">
        <v>1.62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1.0053</v>
      </c>
      <c r="E25">
        <v>99.47</v>
      </c>
      <c r="F25">
        <v>96.05</v>
      </c>
      <c r="G25">
        <v>169.5</v>
      </c>
      <c r="H25">
        <v>2.21</v>
      </c>
      <c r="I25">
        <v>34</v>
      </c>
      <c r="J25">
        <v>193.08</v>
      </c>
      <c r="K25">
        <v>50.28</v>
      </c>
      <c r="L25">
        <v>24</v>
      </c>
      <c r="M25">
        <v>32</v>
      </c>
      <c r="N25">
        <v>38.8</v>
      </c>
      <c r="O25">
        <v>24047.45</v>
      </c>
      <c r="P25">
        <v>1103.52</v>
      </c>
      <c r="Q25">
        <v>1206.69</v>
      </c>
      <c r="R25">
        <v>219.3</v>
      </c>
      <c r="S25">
        <v>132.07</v>
      </c>
      <c r="T25">
        <v>26190.94</v>
      </c>
      <c r="U25">
        <v>0.6</v>
      </c>
      <c r="V25">
        <v>0.77</v>
      </c>
      <c r="W25">
        <v>0.33</v>
      </c>
      <c r="X25">
        <v>1.51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1.0062</v>
      </c>
      <c r="E26">
        <v>99.38</v>
      </c>
      <c r="F26">
        <v>96</v>
      </c>
      <c r="G26">
        <v>174.54</v>
      </c>
      <c r="H26">
        <v>2.28</v>
      </c>
      <c r="I26">
        <v>33</v>
      </c>
      <c r="J26">
        <v>194.62</v>
      </c>
      <c r="K26">
        <v>50.28</v>
      </c>
      <c r="L26">
        <v>25</v>
      </c>
      <c r="M26">
        <v>31</v>
      </c>
      <c r="N26">
        <v>39.34</v>
      </c>
      <c r="O26">
        <v>24237.67</v>
      </c>
      <c r="P26">
        <v>1100.88</v>
      </c>
      <c r="Q26">
        <v>1206.69</v>
      </c>
      <c r="R26">
        <v>217.4</v>
      </c>
      <c r="S26">
        <v>132.07</v>
      </c>
      <c r="T26">
        <v>25246.41</v>
      </c>
      <c r="U26">
        <v>0.61</v>
      </c>
      <c r="V26">
        <v>0.77</v>
      </c>
      <c r="W26">
        <v>0.33</v>
      </c>
      <c r="X26">
        <v>1.46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1.0069</v>
      </c>
      <c r="E27">
        <v>99.31</v>
      </c>
      <c r="F27">
        <v>95.95999999999999</v>
      </c>
      <c r="G27">
        <v>179.92</v>
      </c>
      <c r="H27">
        <v>2.35</v>
      </c>
      <c r="I27">
        <v>32</v>
      </c>
      <c r="J27">
        <v>196.17</v>
      </c>
      <c r="K27">
        <v>50.28</v>
      </c>
      <c r="L27">
        <v>26</v>
      </c>
      <c r="M27">
        <v>30</v>
      </c>
      <c r="N27">
        <v>39.89</v>
      </c>
      <c r="O27">
        <v>24428.62</v>
      </c>
      <c r="P27">
        <v>1097.44</v>
      </c>
      <c r="Q27">
        <v>1206.7</v>
      </c>
      <c r="R27">
        <v>216.18</v>
      </c>
      <c r="S27">
        <v>132.07</v>
      </c>
      <c r="T27">
        <v>24642.23</v>
      </c>
      <c r="U27">
        <v>0.61</v>
      </c>
      <c r="V27">
        <v>0.77</v>
      </c>
      <c r="W27">
        <v>0.33</v>
      </c>
      <c r="X27">
        <v>1.42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1.0086</v>
      </c>
      <c r="E28">
        <v>99.15000000000001</v>
      </c>
      <c r="F28">
        <v>95.86</v>
      </c>
      <c r="G28">
        <v>191.71</v>
      </c>
      <c r="H28">
        <v>2.42</v>
      </c>
      <c r="I28">
        <v>30</v>
      </c>
      <c r="J28">
        <v>197.73</v>
      </c>
      <c r="K28">
        <v>50.28</v>
      </c>
      <c r="L28">
        <v>27</v>
      </c>
      <c r="M28">
        <v>28</v>
      </c>
      <c r="N28">
        <v>40.45</v>
      </c>
      <c r="O28">
        <v>24620.33</v>
      </c>
      <c r="P28">
        <v>1091.97</v>
      </c>
      <c r="Q28">
        <v>1206.69</v>
      </c>
      <c r="R28">
        <v>212.54</v>
      </c>
      <c r="S28">
        <v>132.07</v>
      </c>
      <c r="T28">
        <v>22834.47</v>
      </c>
      <c r="U28">
        <v>0.62</v>
      </c>
      <c r="V28">
        <v>0.77</v>
      </c>
      <c r="W28">
        <v>0.33</v>
      </c>
      <c r="X28">
        <v>1.32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1.01</v>
      </c>
      <c r="E29">
        <v>99.01000000000001</v>
      </c>
      <c r="F29">
        <v>95.75</v>
      </c>
      <c r="G29">
        <v>198.11</v>
      </c>
      <c r="H29">
        <v>2.49</v>
      </c>
      <c r="I29">
        <v>29</v>
      </c>
      <c r="J29">
        <v>199.29</v>
      </c>
      <c r="K29">
        <v>50.28</v>
      </c>
      <c r="L29">
        <v>28</v>
      </c>
      <c r="M29">
        <v>27</v>
      </c>
      <c r="N29">
        <v>41.01</v>
      </c>
      <c r="O29">
        <v>24812.8</v>
      </c>
      <c r="P29">
        <v>1088.3</v>
      </c>
      <c r="Q29">
        <v>1206.69</v>
      </c>
      <c r="R29">
        <v>209.61</v>
      </c>
      <c r="S29">
        <v>132.07</v>
      </c>
      <c r="T29">
        <v>21373.58</v>
      </c>
      <c r="U29">
        <v>0.63</v>
      </c>
      <c r="V29">
        <v>0.77</v>
      </c>
      <c r="W29">
        <v>0.3</v>
      </c>
      <c r="X29">
        <v>1.21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1.0102</v>
      </c>
      <c r="E30">
        <v>98.98999999999999</v>
      </c>
      <c r="F30">
        <v>95.77</v>
      </c>
      <c r="G30">
        <v>205.21</v>
      </c>
      <c r="H30">
        <v>2.56</v>
      </c>
      <c r="I30">
        <v>28</v>
      </c>
      <c r="J30">
        <v>200.85</v>
      </c>
      <c r="K30">
        <v>50.28</v>
      </c>
      <c r="L30">
        <v>29</v>
      </c>
      <c r="M30">
        <v>26</v>
      </c>
      <c r="N30">
        <v>41.57</v>
      </c>
      <c r="O30">
        <v>25006.03</v>
      </c>
      <c r="P30">
        <v>1086.28</v>
      </c>
      <c r="Q30">
        <v>1206.71</v>
      </c>
      <c r="R30">
        <v>209.69</v>
      </c>
      <c r="S30">
        <v>132.07</v>
      </c>
      <c r="T30">
        <v>21419.64</v>
      </c>
      <c r="U30">
        <v>0.63</v>
      </c>
      <c r="V30">
        <v>0.77</v>
      </c>
      <c r="W30">
        <v>0.32</v>
      </c>
      <c r="X30">
        <v>1.23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1.0108</v>
      </c>
      <c r="E31">
        <v>98.94</v>
      </c>
      <c r="F31">
        <v>95.73999999999999</v>
      </c>
      <c r="G31">
        <v>212.76</v>
      </c>
      <c r="H31">
        <v>2.63</v>
      </c>
      <c r="I31">
        <v>27</v>
      </c>
      <c r="J31">
        <v>202.43</v>
      </c>
      <c r="K31">
        <v>50.28</v>
      </c>
      <c r="L31">
        <v>30</v>
      </c>
      <c r="M31">
        <v>25</v>
      </c>
      <c r="N31">
        <v>42.15</v>
      </c>
      <c r="O31">
        <v>25200.04</v>
      </c>
      <c r="P31">
        <v>1084.48</v>
      </c>
      <c r="Q31">
        <v>1206.69</v>
      </c>
      <c r="R31">
        <v>208.79</v>
      </c>
      <c r="S31">
        <v>132.07</v>
      </c>
      <c r="T31">
        <v>20971.62</v>
      </c>
      <c r="U31">
        <v>0.63</v>
      </c>
      <c r="V31">
        <v>0.77</v>
      </c>
      <c r="W31">
        <v>0.32</v>
      </c>
      <c r="X31">
        <v>1.2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1.0115</v>
      </c>
      <c r="E32">
        <v>98.86</v>
      </c>
      <c r="F32">
        <v>95.7</v>
      </c>
      <c r="G32">
        <v>220.84</v>
      </c>
      <c r="H32">
        <v>2.7</v>
      </c>
      <c r="I32">
        <v>26</v>
      </c>
      <c r="J32">
        <v>204.01</v>
      </c>
      <c r="K32">
        <v>50.28</v>
      </c>
      <c r="L32">
        <v>31</v>
      </c>
      <c r="M32">
        <v>24</v>
      </c>
      <c r="N32">
        <v>42.73</v>
      </c>
      <c r="O32">
        <v>25394.96</v>
      </c>
      <c r="P32">
        <v>1080.87</v>
      </c>
      <c r="Q32">
        <v>1206.69</v>
      </c>
      <c r="R32">
        <v>207.56</v>
      </c>
      <c r="S32">
        <v>132.07</v>
      </c>
      <c r="T32">
        <v>20361.33</v>
      </c>
      <c r="U32">
        <v>0.64</v>
      </c>
      <c r="V32">
        <v>0.77</v>
      </c>
      <c r="W32">
        <v>0.31</v>
      </c>
      <c r="X32">
        <v>1.16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1.0116</v>
      </c>
      <c r="E33">
        <v>98.84999999999999</v>
      </c>
      <c r="F33">
        <v>95.69</v>
      </c>
      <c r="G33">
        <v>220.83</v>
      </c>
      <c r="H33">
        <v>2.76</v>
      </c>
      <c r="I33">
        <v>26</v>
      </c>
      <c r="J33">
        <v>205.59</v>
      </c>
      <c r="K33">
        <v>50.28</v>
      </c>
      <c r="L33">
        <v>32</v>
      </c>
      <c r="M33">
        <v>24</v>
      </c>
      <c r="N33">
        <v>43.31</v>
      </c>
      <c r="O33">
        <v>25590.57</v>
      </c>
      <c r="P33">
        <v>1076.32</v>
      </c>
      <c r="Q33">
        <v>1206.69</v>
      </c>
      <c r="R33">
        <v>207.16</v>
      </c>
      <c r="S33">
        <v>132.07</v>
      </c>
      <c r="T33">
        <v>20162.04</v>
      </c>
      <c r="U33">
        <v>0.64</v>
      </c>
      <c r="V33">
        <v>0.77</v>
      </c>
      <c r="W33">
        <v>0.31</v>
      </c>
      <c r="X33">
        <v>1.15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1.0122</v>
      </c>
      <c r="E34">
        <v>98.79000000000001</v>
      </c>
      <c r="F34">
        <v>95.66</v>
      </c>
      <c r="G34">
        <v>229.58</v>
      </c>
      <c r="H34">
        <v>2.83</v>
      </c>
      <c r="I34">
        <v>25</v>
      </c>
      <c r="J34">
        <v>207.19</v>
      </c>
      <c r="K34">
        <v>50.28</v>
      </c>
      <c r="L34">
        <v>33</v>
      </c>
      <c r="M34">
        <v>23</v>
      </c>
      <c r="N34">
        <v>43.91</v>
      </c>
      <c r="O34">
        <v>25786.97</v>
      </c>
      <c r="P34">
        <v>1076.42</v>
      </c>
      <c r="Q34">
        <v>1206.69</v>
      </c>
      <c r="R34">
        <v>206.02</v>
      </c>
      <c r="S34">
        <v>132.07</v>
      </c>
      <c r="T34">
        <v>19597.79</v>
      </c>
      <c r="U34">
        <v>0.64</v>
      </c>
      <c r="V34">
        <v>0.77</v>
      </c>
      <c r="W34">
        <v>0.32</v>
      </c>
      <c r="X34">
        <v>1.12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1.0134</v>
      </c>
      <c r="E35">
        <v>98.67</v>
      </c>
      <c r="F35">
        <v>95.58</v>
      </c>
      <c r="G35">
        <v>238.94</v>
      </c>
      <c r="H35">
        <v>2.89</v>
      </c>
      <c r="I35">
        <v>24</v>
      </c>
      <c r="J35">
        <v>208.78</v>
      </c>
      <c r="K35">
        <v>50.28</v>
      </c>
      <c r="L35">
        <v>34</v>
      </c>
      <c r="M35">
        <v>22</v>
      </c>
      <c r="N35">
        <v>44.5</v>
      </c>
      <c r="O35">
        <v>25984.2</v>
      </c>
      <c r="P35">
        <v>1072.43</v>
      </c>
      <c r="Q35">
        <v>1206.7</v>
      </c>
      <c r="R35">
        <v>203.17</v>
      </c>
      <c r="S35">
        <v>132.07</v>
      </c>
      <c r="T35">
        <v>18177.4</v>
      </c>
      <c r="U35">
        <v>0.65</v>
      </c>
      <c r="V35">
        <v>0.78</v>
      </c>
      <c r="W35">
        <v>0.31</v>
      </c>
      <c r="X35">
        <v>1.04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1.0141</v>
      </c>
      <c r="E36">
        <v>98.61</v>
      </c>
      <c r="F36">
        <v>95.54000000000001</v>
      </c>
      <c r="G36">
        <v>249.25</v>
      </c>
      <c r="H36">
        <v>2.96</v>
      </c>
      <c r="I36">
        <v>23</v>
      </c>
      <c r="J36">
        <v>210.39</v>
      </c>
      <c r="K36">
        <v>50.28</v>
      </c>
      <c r="L36">
        <v>35</v>
      </c>
      <c r="M36">
        <v>21</v>
      </c>
      <c r="N36">
        <v>45.11</v>
      </c>
      <c r="O36">
        <v>26182.25</v>
      </c>
      <c r="P36">
        <v>1068</v>
      </c>
      <c r="Q36">
        <v>1206.7</v>
      </c>
      <c r="R36">
        <v>202.03</v>
      </c>
      <c r="S36">
        <v>132.07</v>
      </c>
      <c r="T36">
        <v>17611.54</v>
      </c>
      <c r="U36">
        <v>0.65</v>
      </c>
      <c r="V36">
        <v>0.78</v>
      </c>
      <c r="W36">
        <v>0.31</v>
      </c>
      <c r="X36">
        <v>1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1.0154</v>
      </c>
      <c r="E37">
        <v>98.48</v>
      </c>
      <c r="F37">
        <v>95.41</v>
      </c>
      <c r="G37">
        <v>248.91</v>
      </c>
      <c r="H37">
        <v>3.02</v>
      </c>
      <c r="I37">
        <v>23</v>
      </c>
      <c r="J37">
        <v>212</v>
      </c>
      <c r="K37">
        <v>50.28</v>
      </c>
      <c r="L37">
        <v>36</v>
      </c>
      <c r="M37">
        <v>21</v>
      </c>
      <c r="N37">
        <v>45.72</v>
      </c>
      <c r="O37">
        <v>26381.14</v>
      </c>
      <c r="P37">
        <v>1063.72</v>
      </c>
      <c r="Q37">
        <v>1206.7</v>
      </c>
      <c r="R37">
        <v>197.02</v>
      </c>
      <c r="S37">
        <v>132.07</v>
      </c>
      <c r="T37">
        <v>15107.59</v>
      </c>
      <c r="U37">
        <v>0.67</v>
      </c>
      <c r="V37">
        <v>0.78</v>
      </c>
      <c r="W37">
        <v>0.32</v>
      </c>
      <c r="X37">
        <v>0.87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1.0148</v>
      </c>
      <c r="E38">
        <v>98.54000000000001</v>
      </c>
      <c r="F38">
        <v>95.51000000000001</v>
      </c>
      <c r="G38">
        <v>260.49</v>
      </c>
      <c r="H38">
        <v>3.08</v>
      </c>
      <c r="I38">
        <v>22</v>
      </c>
      <c r="J38">
        <v>213.62</v>
      </c>
      <c r="K38">
        <v>50.28</v>
      </c>
      <c r="L38">
        <v>37</v>
      </c>
      <c r="M38">
        <v>20</v>
      </c>
      <c r="N38">
        <v>46.34</v>
      </c>
      <c r="O38">
        <v>26580.87</v>
      </c>
      <c r="P38">
        <v>1065.85</v>
      </c>
      <c r="Q38">
        <v>1206.69</v>
      </c>
      <c r="R38">
        <v>201.24</v>
      </c>
      <c r="S38">
        <v>132.07</v>
      </c>
      <c r="T38">
        <v>17220.42</v>
      </c>
      <c r="U38">
        <v>0.66</v>
      </c>
      <c r="V38">
        <v>0.78</v>
      </c>
      <c r="W38">
        <v>0.3</v>
      </c>
      <c r="X38">
        <v>0.97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1.0154</v>
      </c>
      <c r="E39">
        <v>98.48</v>
      </c>
      <c r="F39">
        <v>95.48</v>
      </c>
      <c r="G39">
        <v>272.8</v>
      </c>
      <c r="H39">
        <v>3.14</v>
      </c>
      <c r="I39">
        <v>21</v>
      </c>
      <c r="J39">
        <v>215.25</v>
      </c>
      <c r="K39">
        <v>50.28</v>
      </c>
      <c r="L39">
        <v>38</v>
      </c>
      <c r="M39">
        <v>19</v>
      </c>
      <c r="N39">
        <v>46.97</v>
      </c>
      <c r="O39">
        <v>26781.46</v>
      </c>
      <c r="P39">
        <v>1060.71</v>
      </c>
      <c r="Q39">
        <v>1206.69</v>
      </c>
      <c r="R39">
        <v>200.07</v>
      </c>
      <c r="S39">
        <v>132.07</v>
      </c>
      <c r="T39">
        <v>16641.4</v>
      </c>
      <c r="U39">
        <v>0.66</v>
      </c>
      <c r="V39">
        <v>0.78</v>
      </c>
      <c r="W39">
        <v>0.31</v>
      </c>
      <c r="X39">
        <v>0.9399999999999999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1.0154</v>
      </c>
      <c r="E40">
        <v>98.48999999999999</v>
      </c>
      <c r="F40">
        <v>95.48999999999999</v>
      </c>
      <c r="G40">
        <v>272.82</v>
      </c>
      <c r="H40">
        <v>3.2</v>
      </c>
      <c r="I40">
        <v>21</v>
      </c>
      <c r="J40">
        <v>216.88</v>
      </c>
      <c r="K40">
        <v>50.28</v>
      </c>
      <c r="L40">
        <v>39</v>
      </c>
      <c r="M40">
        <v>19</v>
      </c>
      <c r="N40">
        <v>47.6</v>
      </c>
      <c r="O40">
        <v>26982.93</v>
      </c>
      <c r="P40">
        <v>1059.44</v>
      </c>
      <c r="Q40">
        <v>1206.69</v>
      </c>
      <c r="R40">
        <v>200.13</v>
      </c>
      <c r="S40">
        <v>132.07</v>
      </c>
      <c r="T40">
        <v>16673.8</v>
      </c>
      <c r="U40">
        <v>0.66</v>
      </c>
      <c r="V40">
        <v>0.78</v>
      </c>
      <c r="W40">
        <v>0.31</v>
      </c>
      <c r="X40">
        <v>0.95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1.0167</v>
      </c>
      <c r="E41">
        <v>98.36</v>
      </c>
      <c r="F41">
        <v>95.39</v>
      </c>
      <c r="G41">
        <v>286.16</v>
      </c>
      <c r="H41">
        <v>3.25</v>
      </c>
      <c r="I41">
        <v>20</v>
      </c>
      <c r="J41">
        <v>218.52</v>
      </c>
      <c r="K41">
        <v>50.28</v>
      </c>
      <c r="L41">
        <v>40</v>
      </c>
      <c r="M41">
        <v>18</v>
      </c>
      <c r="N41">
        <v>48.24</v>
      </c>
      <c r="O41">
        <v>27185.27</v>
      </c>
      <c r="P41">
        <v>1053.6</v>
      </c>
      <c r="Q41">
        <v>1206.69</v>
      </c>
      <c r="R41">
        <v>196.82</v>
      </c>
      <c r="S41">
        <v>132.07</v>
      </c>
      <c r="T41">
        <v>15021.55</v>
      </c>
      <c r="U41">
        <v>0.67</v>
      </c>
      <c r="V41">
        <v>0.78</v>
      </c>
      <c r="W41">
        <v>0.31</v>
      </c>
      <c r="X41">
        <v>0.85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0.6955</v>
      </c>
      <c r="E2">
        <v>143.78</v>
      </c>
      <c r="F2">
        <v>129.3</v>
      </c>
      <c r="G2">
        <v>10.61</v>
      </c>
      <c r="H2">
        <v>0.22</v>
      </c>
      <c r="I2">
        <v>731</v>
      </c>
      <c r="J2">
        <v>80.84</v>
      </c>
      <c r="K2">
        <v>35.1</v>
      </c>
      <c r="L2">
        <v>1</v>
      </c>
      <c r="M2">
        <v>729</v>
      </c>
      <c r="N2">
        <v>9.74</v>
      </c>
      <c r="O2">
        <v>10204.21</v>
      </c>
      <c r="P2">
        <v>1004.12</v>
      </c>
      <c r="Q2">
        <v>1206.8</v>
      </c>
      <c r="R2">
        <v>1348.3</v>
      </c>
      <c r="S2">
        <v>132.07</v>
      </c>
      <c r="T2">
        <v>587207.12</v>
      </c>
      <c r="U2">
        <v>0.1</v>
      </c>
      <c r="V2">
        <v>0.57</v>
      </c>
      <c r="W2">
        <v>1.44</v>
      </c>
      <c r="X2">
        <v>34.75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0.8655</v>
      </c>
      <c r="E3">
        <v>115.54</v>
      </c>
      <c r="F3">
        <v>108.46</v>
      </c>
      <c r="G3">
        <v>21.62</v>
      </c>
      <c r="H3">
        <v>0.43</v>
      </c>
      <c r="I3">
        <v>301</v>
      </c>
      <c r="J3">
        <v>82.04000000000001</v>
      </c>
      <c r="K3">
        <v>35.1</v>
      </c>
      <c r="L3">
        <v>2</v>
      </c>
      <c r="M3">
        <v>299</v>
      </c>
      <c r="N3">
        <v>9.94</v>
      </c>
      <c r="O3">
        <v>10352.53</v>
      </c>
      <c r="P3">
        <v>831.0599999999999</v>
      </c>
      <c r="Q3">
        <v>1206.73</v>
      </c>
      <c r="R3">
        <v>639.87</v>
      </c>
      <c r="S3">
        <v>132.07</v>
      </c>
      <c r="T3">
        <v>235144.11</v>
      </c>
      <c r="U3">
        <v>0.21</v>
      </c>
      <c r="V3">
        <v>0.68</v>
      </c>
      <c r="W3">
        <v>0.76</v>
      </c>
      <c r="X3">
        <v>13.92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0.9237</v>
      </c>
      <c r="E4">
        <v>108.26</v>
      </c>
      <c r="F4">
        <v>103.13</v>
      </c>
      <c r="G4">
        <v>32.91</v>
      </c>
      <c r="H4">
        <v>0.63</v>
      </c>
      <c r="I4">
        <v>188</v>
      </c>
      <c r="J4">
        <v>83.25</v>
      </c>
      <c r="K4">
        <v>35.1</v>
      </c>
      <c r="L4">
        <v>3</v>
      </c>
      <c r="M4">
        <v>186</v>
      </c>
      <c r="N4">
        <v>10.15</v>
      </c>
      <c r="O4">
        <v>10501.19</v>
      </c>
      <c r="P4">
        <v>779.91</v>
      </c>
      <c r="Q4">
        <v>1206.71</v>
      </c>
      <c r="R4">
        <v>459.04</v>
      </c>
      <c r="S4">
        <v>132.07</v>
      </c>
      <c r="T4">
        <v>145290.27</v>
      </c>
      <c r="U4">
        <v>0.29</v>
      </c>
      <c r="V4">
        <v>0.72</v>
      </c>
      <c r="W4">
        <v>0.57</v>
      </c>
      <c r="X4">
        <v>8.59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0.9528</v>
      </c>
      <c r="E5">
        <v>104.95</v>
      </c>
      <c r="F5">
        <v>100.72</v>
      </c>
      <c r="G5">
        <v>44.43</v>
      </c>
      <c r="H5">
        <v>0.83</v>
      </c>
      <c r="I5">
        <v>136</v>
      </c>
      <c r="J5">
        <v>84.45999999999999</v>
      </c>
      <c r="K5">
        <v>35.1</v>
      </c>
      <c r="L5">
        <v>4</v>
      </c>
      <c r="M5">
        <v>134</v>
      </c>
      <c r="N5">
        <v>10.36</v>
      </c>
      <c r="O5">
        <v>10650.22</v>
      </c>
      <c r="P5">
        <v>751.28</v>
      </c>
      <c r="Q5">
        <v>1206.69</v>
      </c>
      <c r="R5">
        <v>377.41</v>
      </c>
      <c r="S5">
        <v>132.07</v>
      </c>
      <c r="T5">
        <v>104738.98</v>
      </c>
      <c r="U5">
        <v>0.35</v>
      </c>
      <c r="V5">
        <v>0.74</v>
      </c>
      <c r="W5">
        <v>0.49</v>
      </c>
      <c r="X5">
        <v>6.18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0.9708</v>
      </c>
      <c r="E6">
        <v>103.01</v>
      </c>
      <c r="F6">
        <v>99.29000000000001</v>
      </c>
      <c r="G6">
        <v>56.2</v>
      </c>
      <c r="H6">
        <v>1.02</v>
      </c>
      <c r="I6">
        <v>106</v>
      </c>
      <c r="J6">
        <v>85.67</v>
      </c>
      <c r="K6">
        <v>35.1</v>
      </c>
      <c r="L6">
        <v>5</v>
      </c>
      <c r="M6">
        <v>104</v>
      </c>
      <c r="N6">
        <v>10.57</v>
      </c>
      <c r="O6">
        <v>10799.59</v>
      </c>
      <c r="P6">
        <v>730.77</v>
      </c>
      <c r="Q6">
        <v>1206.69</v>
      </c>
      <c r="R6">
        <v>328.98</v>
      </c>
      <c r="S6">
        <v>132.07</v>
      </c>
      <c r="T6">
        <v>80670.87</v>
      </c>
      <c r="U6">
        <v>0.4</v>
      </c>
      <c r="V6">
        <v>0.75</v>
      </c>
      <c r="W6">
        <v>0.45</v>
      </c>
      <c r="X6">
        <v>4.76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0.9887</v>
      </c>
      <c r="E7">
        <v>101.14</v>
      </c>
      <c r="F7">
        <v>97.77</v>
      </c>
      <c r="G7">
        <v>68.20999999999999</v>
      </c>
      <c r="H7">
        <v>1.21</v>
      </c>
      <c r="I7">
        <v>86</v>
      </c>
      <c r="J7">
        <v>86.88</v>
      </c>
      <c r="K7">
        <v>35.1</v>
      </c>
      <c r="L7">
        <v>6</v>
      </c>
      <c r="M7">
        <v>84</v>
      </c>
      <c r="N7">
        <v>10.78</v>
      </c>
      <c r="O7">
        <v>10949.33</v>
      </c>
      <c r="P7">
        <v>708.59</v>
      </c>
      <c r="Q7">
        <v>1206.69</v>
      </c>
      <c r="R7">
        <v>276.83</v>
      </c>
      <c r="S7">
        <v>132.07</v>
      </c>
      <c r="T7">
        <v>54699.18</v>
      </c>
      <c r="U7">
        <v>0.48</v>
      </c>
      <c r="V7">
        <v>0.76</v>
      </c>
      <c r="W7">
        <v>0.39</v>
      </c>
      <c r="X7">
        <v>3.23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0.9897</v>
      </c>
      <c r="E8">
        <v>101.04</v>
      </c>
      <c r="F8">
        <v>97.89</v>
      </c>
      <c r="G8">
        <v>80.45999999999999</v>
      </c>
      <c r="H8">
        <v>1.39</v>
      </c>
      <c r="I8">
        <v>73</v>
      </c>
      <c r="J8">
        <v>88.09999999999999</v>
      </c>
      <c r="K8">
        <v>35.1</v>
      </c>
      <c r="L8">
        <v>7</v>
      </c>
      <c r="M8">
        <v>71</v>
      </c>
      <c r="N8">
        <v>11</v>
      </c>
      <c r="O8">
        <v>11099.43</v>
      </c>
      <c r="P8">
        <v>699.23</v>
      </c>
      <c r="Q8">
        <v>1206.7</v>
      </c>
      <c r="R8">
        <v>281.54</v>
      </c>
      <c r="S8">
        <v>132.07</v>
      </c>
      <c r="T8">
        <v>57117.35</v>
      </c>
      <c r="U8">
        <v>0.47</v>
      </c>
      <c r="V8">
        <v>0.76</v>
      </c>
      <c r="W8">
        <v>0.39</v>
      </c>
      <c r="X8">
        <v>3.35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0.9962</v>
      </c>
      <c r="E9">
        <v>100.38</v>
      </c>
      <c r="F9">
        <v>97.40000000000001</v>
      </c>
      <c r="G9">
        <v>92.76000000000001</v>
      </c>
      <c r="H9">
        <v>1.57</v>
      </c>
      <c r="I9">
        <v>63</v>
      </c>
      <c r="J9">
        <v>89.31999999999999</v>
      </c>
      <c r="K9">
        <v>35.1</v>
      </c>
      <c r="L9">
        <v>8</v>
      </c>
      <c r="M9">
        <v>61</v>
      </c>
      <c r="N9">
        <v>11.22</v>
      </c>
      <c r="O9">
        <v>11249.89</v>
      </c>
      <c r="P9">
        <v>685.35</v>
      </c>
      <c r="Q9">
        <v>1206.7</v>
      </c>
      <c r="R9">
        <v>264.97</v>
      </c>
      <c r="S9">
        <v>132.07</v>
      </c>
      <c r="T9">
        <v>48882.7</v>
      </c>
      <c r="U9">
        <v>0.5</v>
      </c>
      <c r="V9">
        <v>0.76</v>
      </c>
      <c r="W9">
        <v>0.38</v>
      </c>
      <c r="X9">
        <v>2.86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1.0015</v>
      </c>
      <c r="E10">
        <v>99.84999999999999</v>
      </c>
      <c r="F10">
        <v>97.01000000000001</v>
      </c>
      <c r="G10">
        <v>105.83</v>
      </c>
      <c r="H10">
        <v>1.75</v>
      </c>
      <c r="I10">
        <v>55</v>
      </c>
      <c r="J10">
        <v>90.54000000000001</v>
      </c>
      <c r="K10">
        <v>35.1</v>
      </c>
      <c r="L10">
        <v>9</v>
      </c>
      <c r="M10">
        <v>53</v>
      </c>
      <c r="N10">
        <v>11.44</v>
      </c>
      <c r="O10">
        <v>11400.71</v>
      </c>
      <c r="P10">
        <v>671.98</v>
      </c>
      <c r="Q10">
        <v>1206.69</v>
      </c>
      <c r="R10">
        <v>251.71</v>
      </c>
      <c r="S10">
        <v>132.07</v>
      </c>
      <c r="T10">
        <v>42291.04</v>
      </c>
      <c r="U10">
        <v>0.52</v>
      </c>
      <c r="V10">
        <v>0.76</v>
      </c>
      <c r="W10">
        <v>0.36</v>
      </c>
      <c r="X10">
        <v>2.47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1.0063</v>
      </c>
      <c r="E11">
        <v>99.38</v>
      </c>
      <c r="F11">
        <v>96.66</v>
      </c>
      <c r="G11">
        <v>120.82</v>
      </c>
      <c r="H11">
        <v>1.91</v>
      </c>
      <c r="I11">
        <v>48</v>
      </c>
      <c r="J11">
        <v>91.77</v>
      </c>
      <c r="K11">
        <v>35.1</v>
      </c>
      <c r="L11">
        <v>10</v>
      </c>
      <c r="M11">
        <v>46</v>
      </c>
      <c r="N11">
        <v>11.67</v>
      </c>
      <c r="O11">
        <v>11551.91</v>
      </c>
      <c r="P11">
        <v>656.3</v>
      </c>
      <c r="Q11">
        <v>1206.69</v>
      </c>
      <c r="R11">
        <v>239.68</v>
      </c>
      <c r="S11">
        <v>132.07</v>
      </c>
      <c r="T11">
        <v>36314.71</v>
      </c>
      <c r="U11">
        <v>0.55</v>
      </c>
      <c r="V11">
        <v>0.77</v>
      </c>
      <c r="W11">
        <v>0.35</v>
      </c>
      <c r="X11">
        <v>2.12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1.0098</v>
      </c>
      <c r="E12">
        <v>99.03</v>
      </c>
      <c r="F12">
        <v>96.40000000000001</v>
      </c>
      <c r="G12">
        <v>134.51</v>
      </c>
      <c r="H12">
        <v>2.08</v>
      </c>
      <c r="I12">
        <v>43</v>
      </c>
      <c r="J12">
        <v>93</v>
      </c>
      <c r="K12">
        <v>35.1</v>
      </c>
      <c r="L12">
        <v>11</v>
      </c>
      <c r="M12">
        <v>41</v>
      </c>
      <c r="N12">
        <v>11.9</v>
      </c>
      <c r="O12">
        <v>11703.47</v>
      </c>
      <c r="P12">
        <v>642.0700000000001</v>
      </c>
      <c r="Q12">
        <v>1206.69</v>
      </c>
      <c r="R12">
        <v>231.78</v>
      </c>
      <c r="S12">
        <v>132.07</v>
      </c>
      <c r="T12">
        <v>32387.72</v>
      </c>
      <c r="U12">
        <v>0.57</v>
      </c>
      <c r="V12">
        <v>0.77</v>
      </c>
      <c r="W12">
        <v>0.32</v>
      </c>
      <c r="X12">
        <v>1.86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1.0113</v>
      </c>
      <c r="E13">
        <v>98.88</v>
      </c>
      <c r="F13">
        <v>96.31999999999999</v>
      </c>
      <c r="G13">
        <v>148.18</v>
      </c>
      <c r="H13">
        <v>2.24</v>
      </c>
      <c r="I13">
        <v>39</v>
      </c>
      <c r="J13">
        <v>94.23</v>
      </c>
      <c r="K13">
        <v>35.1</v>
      </c>
      <c r="L13">
        <v>12</v>
      </c>
      <c r="M13">
        <v>30</v>
      </c>
      <c r="N13">
        <v>12.13</v>
      </c>
      <c r="O13">
        <v>11855.41</v>
      </c>
      <c r="P13">
        <v>627.97</v>
      </c>
      <c r="Q13">
        <v>1206.69</v>
      </c>
      <c r="R13">
        <v>228.12</v>
      </c>
      <c r="S13">
        <v>132.07</v>
      </c>
      <c r="T13">
        <v>30577.47</v>
      </c>
      <c r="U13">
        <v>0.58</v>
      </c>
      <c r="V13">
        <v>0.77</v>
      </c>
      <c r="W13">
        <v>0.34</v>
      </c>
      <c r="X13">
        <v>1.78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1.0128</v>
      </c>
      <c r="E14">
        <v>98.73999999999999</v>
      </c>
      <c r="F14">
        <v>96.20999999999999</v>
      </c>
      <c r="G14">
        <v>156.01</v>
      </c>
      <c r="H14">
        <v>2.39</v>
      </c>
      <c r="I14">
        <v>37</v>
      </c>
      <c r="J14">
        <v>95.45999999999999</v>
      </c>
      <c r="K14">
        <v>35.1</v>
      </c>
      <c r="L14">
        <v>13</v>
      </c>
      <c r="M14">
        <v>13</v>
      </c>
      <c r="N14">
        <v>12.36</v>
      </c>
      <c r="O14">
        <v>12007.73</v>
      </c>
      <c r="P14">
        <v>624.33</v>
      </c>
      <c r="Q14">
        <v>1206.71</v>
      </c>
      <c r="R14">
        <v>223.61</v>
      </c>
      <c r="S14">
        <v>132.07</v>
      </c>
      <c r="T14">
        <v>28332.63</v>
      </c>
      <c r="U14">
        <v>0.59</v>
      </c>
      <c r="V14">
        <v>0.77</v>
      </c>
      <c r="W14">
        <v>0.36</v>
      </c>
      <c r="X14">
        <v>1.67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1.0134</v>
      </c>
      <c r="E15">
        <v>98.68000000000001</v>
      </c>
      <c r="F15">
        <v>96.16</v>
      </c>
      <c r="G15">
        <v>160.27</v>
      </c>
      <c r="H15">
        <v>2.55</v>
      </c>
      <c r="I15">
        <v>36</v>
      </c>
      <c r="J15">
        <v>96.7</v>
      </c>
      <c r="K15">
        <v>35.1</v>
      </c>
      <c r="L15">
        <v>14</v>
      </c>
      <c r="M15">
        <v>1</v>
      </c>
      <c r="N15">
        <v>12.6</v>
      </c>
      <c r="O15">
        <v>12160.43</v>
      </c>
      <c r="P15">
        <v>629.6799999999999</v>
      </c>
      <c r="Q15">
        <v>1206.7</v>
      </c>
      <c r="R15">
        <v>221.63</v>
      </c>
      <c r="S15">
        <v>132.07</v>
      </c>
      <c r="T15">
        <v>27347.22</v>
      </c>
      <c r="U15">
        <v>0.6</v>
      </c>
      <c r="V15">
        <v>0.77</v>
      </c>
      <c r="W15">
        <v>0.37</v>
      </c>
      <c r="X15">
        <v>1.62</v>
      </c>
      <c r="Y15">
        <v>0.5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1.0133</v>
      </c>
      <c r="E16">
        <v>98.68000000000001</v>
      </c>
      <c r="F16">
        <v>96.17</v>
      </c>
      <c r="G16">
        <v>160.29</v>
      </c>
      <c r="H16">
        <v>2.69</v>
      </c>
      <c r="I16">
        <v>36</v>
      </c>
      <c r="J16">
        <v>97.94</v>
      </c>
      <c r="K16">
        <v>35.1</v>
      </c>
      <c r="L16">
        <v>15</v>
      </c>
      <c r="M16">
        <v>1</v>
      </c>
      <c r="N16">
        <v>12.84</v>
      </c>
      <c r="O16">
        <v>12313.51</v>
      </c>
      <c r="P16">
        <v>636.59</v>
      </c>
      <c r="Q16">
        <v>1206.7</v>
      </c>
      <c r="R16">
        <v>221.91</v>
      </c>
      <c r="S16">
        <v>132.07</v>
      </c>
      <c r="T16">
        <v>27485.27</v>
      </c>
      <c r="U16">
        <v>0.6</v>
      </c>
      <c r="V16">
        <v>0.77</v>
      </c>
      <c r="W16">
        <v>0.37</v>
      </c>
      <c r="X16">
        <v>1.63</v>
      </c>
      <c r="Y16">
        <v>0.5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1.0133</v>
      </c>
      <c r="E17">
        <v>98.68000000000001</v>
      </c>
      <c r="F17">
        <v>96.17</v>
      </c>
      <c r="G17">
        <v>160.29</v>
      </c>
      <c r="H17">
        <v>2.84</v>
      </c>
      <c r="I17">
        <v>36</v>
      </c>
      <c r="J17">
        <v>99.19</v>
      </c>
      <c r="K17">
        <v>35.1</v>
      </c>
      <c r="L17">
        <v>16</v>
      </c>
      <c r="M17">
        <v>0</v>
      </c>
      <c r="N17">
        <v>13.09</v>
      </c>
      <c r="O17">
        <v>12466.97</v>
      </c>
      <c r="P17">
        <v>643.5599999999999</v>
      </c>
      <c r="Q17">
        <v>1206.7</v>
      </c>
      <c r="R17">
        <v>221.86</v>
      </c>
      <c r="S17">
        <v>132.07</v>
      </c>
      <c r="T17">
        <v>27461.69</v>
      </c>
      <c r="U17">
        <v>0.6</v>
      </c>
      <c r="V17">
        <v>0.77</v>
      </c>
      <c r="W17">
        <v>0.38</v>
      </c>
      <c r="X17">
        <v>1.63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0.6044</v>
      </c>
      <c r="E2">
        <v>165.45</v>
      </c>
      <c r="F2">
        <v>141.7</v>
      </c>
      <c r="G2">
        <v>8.699999999999999</v>
      </c>
      <c r="H2">
        <v>0.16</v>
      </c>
      <c r="I2">
        <v>977</v>
      </c>
      <c r="J2">
        <v>107.41</v>
      </c>
      <c r="K2">
        <v>41.65</v>
      </c>
      <c r="L2">
        <v>1</v>
      </c>
      <c r="M2">
        <v>975</v>
      </c>
      <c r="N2">
        <v>14.77</v>
      </c>
      <c r="O2">
        <v>13481.73</v>
      </c>
      <c r="P2">
        <v>1337.68</v>
      </c>
      <c r="Q2">
        <v>1206.85</v>
      </c>
      <c r="R2">
        <v>1770.47</v>
      </c>
      <c r="S2">
        <v>132.07</v>
      </c>
      <c r="T2">
        <v>797060.05</v>
      </c>
      <c r="U2">
        <v>0.07000000000000001</v>
      </c>
      <c r="V2">
        <v>0.52</v>
      </c>
      <c r="W2">
        <v>1.84</v>
      </c>
      <c r="X2">
        <v>47.15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0.8152</v>
      </c>
      <c r="E3">
        <v>122.67</v>
      </c>
      <c r="F3">
        <v>112.19</v>
      </c>
      <c r="G3">
        <v>17.71</v>
      </c>
      <c r="H3">
        <v>0.32</v>
      </c>
      <c r="I3">
        <v>380</v>
      </c>
      <c r="J3">
        <v>108.68</v>
      </c>
      <c r="K3">
        <v>41.65</v>
      </c>
      <c r="L3">
        <v>2</v>
      </c>
      <c r="M3">
        <v>378</v>
      </c>
      <c r="N3">
        <v>15.03</v>
      </c>
      <c r="O3">
        <v>13638.32</v>
      </c>
      <c r="P3">
        <v>1050.41</v>
      </c>
      <c r="Q3">
        <v>1206.77</v>
      </c>
      <c r="R3">
        <v>766.45</v>
      </c>
      <c r="S3">
        <v>132.07</v>
      </c>
      <c r="T3">
        <v>298037.89</v>
      </c>
      <c r="U3">
        <v>0.17</v>
      </c>
      <c r="V3">
        <v>0.66</v>
      </c>
      <c r="W3">
        <v>0.88</v>
      </c>
      <c r="X3">
        <v>17.65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0.8875</v>
      </c>
      <c r="E4">
        <v>112.68</v>
      </c>
      <c r="F4">
        <v>105.4</v>
      </c>
      <c r="G4">
        <v>26.8</v>
      </c>
      <c r="H4">
        <v>0.48</v>
      </c>
      <c r="I4">
        <v>236</v>
      </c>
      <c r="J4">
        <v>109.96</v>
      </c>
      <c r="K4">
        <v>41.65</v>
      </c>
      <c r="L4">
        <v>3</v>
      </c>
      <c r="M4">
        <v>234</v>
      </c>
      <c r="N4">
        <v>15.31</v>
      </c>
      <c r="O4">
        <v>13795.21</v>
      </c>
      <c r="P4">
        <v>979.24</v>
      </c>
      <c r="Q4">
        <v>1206.72</v>
      </c>
      <c r="R4">
        <v>535.87</v>
      </c>
      <c r="S4">
        <v>132.07</v>
      </c>
      <c r="T4">
        <v>183466.13</v>
      </c>
      <c r="U4">
        <v>0.25</v>
      </c>
      <c r="V4">
        <v>0.7</v>
      </c>
      <c r="W4">
        <v>0.66</v>
      </c>
      <c r="X4">
        <v>10.86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0.9252</v>
      </c>
      <c r="E5">
        <v>108.09</v>
      </c>
      <c r="F5">
        <v>102.25</v>
      </c>
      <c r="G5">
        <v>35.88</v>
      </c>
      <c r="H5">
        <v>0.63</v>
      </c>
      <c r="I5">
        <v>171</v>
      </c>
      <c r="J5">
        <v>111.23</v>
      </c>
      <c r="K5">
        <v>41.65</v>
      </c>
      <c r="L5">
        <v>4</v>
      </c>
      <c r="M5">
        <v>169</v>
      </c>
      <c r="N5">
        <v>15.58</v>
      </c>
      <c r="O5">
        <v>13952.52</v>
      </c>
      <c r="P5">
        <v>943.17</v>
      </c>
      <c r="Q5">
        <v>1206.73</v>
      </c>
      <c r="R5">
        <v>429.28</v>
      </c>
      <c r="S5">
        <v>132.07</v>
      </c>
      <c r="T5">
        <v>130499.12</v>
      </c>
      <c r="U5">
        <v>0.31</v>
      </c>
      <c r="V5">
        <v>0.72</v>
      </c>
      <c r="W5">
        <v>0.55</v>
      </c>
      <c r="X5">
        <v>7.71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0.9466</v>
      </c>
      <c r="E6">
        <v>105.65</v>
      </c>
      <c r="F6">
        <v>100.63</v>
      </c>
      <c r="G6">
        <v>45.06</v>
      </c>
      <c r="H6">
        <v>0.78</v>
      </c>
      <c r="I6">
        <v>134</v>
      </c>
      <c r="J6">
        <v>112.51</v>
      </c>
      <c r="K6">
        <v>41.65</v>
      </c>
      <c r="L6">
        <v>5</v>
      </c>
      <c r="M6">
        <v>132</v>
      </c>
      <c r="N6">
        <v>15.86</v>
      </c>
      <c r="O6">
        <v>14110.24</v>
      </c>
      <c r="P6">
        <v>921.67</v>
      </c>
      <c r="Q6">
        <v>1206.73</v>
      </c>
      <c r="R6">
        <v>374.31</v>
      </c>
      <c r="S6">
        <v>132.07</v>
      </c>
      <c r="T6">
        <v>103195.04</v>
      </c>
      <c r="U6">
        <v>0.35</v>
      </c>
      <c r="V6">
        <v>0.74</v>
      </c>
      <c r="W6">
        <v>0.49</v>
      </c>
      <c r="X6">
        <v>6.09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0.9625</v>
      </c>
      <c r="E7">
        <v>103.9</v>
      </c>
      <c r="F7">
        <v>99.44</v>
      </c>
      <c r="G7">
        <v>54.74</v>
      </c>
      <c r="H7">
        <v>0.93</v>
      </c>
      <c r="I7">
        <v>109</v>
      </c>
      <c r="J7">
        <v>113.79</v>
      </c>
      <c r="K7">
        <v>41.65</v>
      </c>
      <c r="L7">
        <v>6</v>
      </c>
      <c r="M7">
        <v>107</v>
      </c>
      <c r="N7">
        <v>16.14</v>
      </c>
      <c r="O7">
        <v>14268.39</v>
      </c>
      <c r="P7">
        <v>903.39</v>
      </c>
      <c r="Q7">
        <v>1206.71</v>
      </c>
      <c r="R7">
        <v>333.72</v>
      </c>
      <c r="S7">
        <v>132.07</v>
      </c>
      <c r="T7">
        <v>83027.58</v>
      </c>
      <c r="U7">
        <v>0.4</v>
      </c>
      <c r="V7">
        <v>0.75</v>
      </c>
      <c r="W7">
        <v>0.45</v>
      </c>
      <c r="X7">
        <v>4.9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0.9733000000000001</v>
      </c>
      <c r="E8">
        <v>102.74</v>
      </c>
      <c r="F8">
        <v>98.64</v>
      </c>
      <c r="G8">
        <v>63.64</v>
      </c>
      <c r="H8">
        <v>1.07</v>
      </c>
      <c r="I8">
        <v>93</v>
      </c>
      <c r="J8">
        <v>115.08</v>
      </c>
      <c r="K8">
        <v>41.65</v>
      </c>
      <c r="L8">
        <v>7</v>
      </c>
      <c r="M8">
        <v>91</v>
      </c>
      <c r="N8">
        <v>16.43</v>
      </c>
      <c r="O8">
        <v>14426.96</v>
      </c>
      <c r="P8">
        <v>890.48</v>
      </c>
      <c r="Q8">
        <v>1206.7</v>
      </c>
      <c r="R8">
        <v>306.53</v>
      </c>
      <c r="S8">
        <v>132.07</v>
      </c>
      <c r="T8">
        <v>69509.91</v>
      </c>
      <c r="U8">
        <v>0.43</v>
      </c>
      <c r="V8">
        <v>0.75</v>
      </c>
      <c r="W8">
        <v>0.42</v>
      </c>
      <c r="X8">
        <v>4.1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0.9785</v>
      </c>
      <c r="E9">
        <v>102.19</v>
      </c>
      <c r="F9">
        <v>98.38</v>
      </c>
      <c r="G9">
        <v>73.78</v>
      </c>
      <c r="H9">
        <v>1.21</v>
      </c>
      <c r="I9">
        <v>80</v>
      </c>
      <c r="J9">
        <v>116.37</v>
      </c>
      <c r="K9">
        <v>41.65</v>
      </c>
      <c r="L9">
        <v>8</v>
      </c>
      <c r="M9">
        <v>78</v>
      </c>
      <c r="N9">
        <v>16.72</v>
      </c>
      <c r="O9">
        <v>14585.96</v>
      </c>
      <c r="P9">
        <v>880.27</v>
      </c>
      <c r="Q9">
        <v>1206.7</v>
      </c>
      <c r="R9">
        <v>298.57</v>
      </c>
      <c r="S9">
        <v>132.07</v>
      </c>
      <c r="T9">
        <v>65595.73</v>
      </c>
      <c r="U9">
        <v>0.44</v>
      </c>
      <c r="V9">
        <v>0.75</v>
      </c>
      <c r="W9">
        <v>0.4</v>
      </c>
      <c r="X9">
        <v>3.84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0.9871</v>
      </c>
      <c r="E10">
        <v>101.3</v>
      </c>
      <c r="F10">
        <v>97.70999999999999</v>
      </c>
      <c r="G10">
        <v>83.75</v>
      </c>
      <c r="H10">
        <v>1.35</v>
      </c>
      <c r="I10">
        <v>70</v>
      </c>
      <c r="J10">
        <v>117.66</v>
      </c>
      <c r="K10">
        <v>41.65</v>
      </c>
      <c r="L10">
        <v>9</v>
      </c>
      <c r="M10">
        <v>68</v>
      </c>
      <c r="N10">
        <v>17.01</v>
      </c>
      <c r="O10">
        <v>14745.39</v>
      </c>
      <c r="P10">
        <v>866.95</v>
      </c>
      <c r="Q10">
        <v>1206.69</v>
      </c>
      <c r="R10">
        <v>275.58</v>
      </c>
      <c r="S10">
        <v>132.07</v>
      </c>
      <c r="T10">
        <v>54152.98</v>
      </c>
      <c r="U10">
        <v>0.48</v>
      </c>
      <c r="V10">
        <v>0.76</v>
      </c>
      <c r="W10">
        <v>0.39</v>
      </c>
      <c r="X10">
        <v>3.17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0.9917</v>
      </c>
      <c r="E11">
        <v>100.83</v>
      </c>
      <c r="F11">
        <v>97.40000000000001</v>
      </c>
      <c r="G11">
        <v>92.76000000000001</v>
      </c>
      <c r="H11">
        <v>1.48</v>
      </c>
      <c r="I11">
        <v>63</v>
      </c>
      <c r="J11">
        <v>118.96</v>
      </c>
      <c r="K11">
        <v>41.65</v>
      </c>
      <c r="L11">
        <v>10</v>
      </c>
      <c r="M11">
        <v>61</v>
      </c>
      <c r="N11">
        <v>17.31</v>
      </c>
      <c r="O11">
        <v>14905.25</v>
      </c>
      <c r="P11">
        <v>857.84</v>
      </c>
      <c r="Q11">
        <v>1206.69</v>
      </c>
      <c r="R11">
        <v>264.91</v>
      </c>
      <c r="S11">
        <v>132.07</v>
      </c>
      <c r="T11">
        <v>48852.84</v>
      </c>
      <c r="U11">
        <v>0.5</v>
      </c>
      <c r="V11">
        <v>0.76</v>
      </c>
      <c r="W11">
        <v>0.37</v>
      </c>
      <c r="X11">
        <v>2.86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0.9958</v>
      </c>
      <c r="E12">
        <v>100.42</v>
      </c>
      <c r="F12">
        <v>97.11</v>
      </c>
      <c r="G12">
        <v>102.23</v>
      </c>
      <c r="H12">
        <v>1.61</v>
      </c>
      <c r="I12">
        <v>57</v>
      </c>
      <c r="J12">
        <v>120.26</v>
      </c>
      <c r="K12">
        <v>41.65</v>
      </c>
      <c r="L12">
        <v>11</v>
      </c>
      <c r="M12">
        <v>55</v>
      </c>
      <c r="N12">
        <v>17.61</v>
      </c>
      <c r="O12">
        <v>15065.56</v>
      </c>
      <c r="P12">
        <v>847.73</v>
      </c>
      <c r="Q12">
        <v>1206.69</v>
      </c>
      <c r="R12">
        <v>255.22</v>
      </c>
      <c r="S12">
        <v>132.07</v>
      </c>
      <c r="T12">
        <v>44038.98</v>
      </c>
      <c r="U12">
        <v>0.52</v>
      </c>
      <c r="V12">
        <v>0.76</v>
      </c>
      <c r="W12">
        <v>0.37</v>
      </c>
      <c r="X12">
        <v>2.57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0.9993</v>
      </c>
      <c r="E13">
        <v>100.07</v>
      </c>
      <c r="F13">
        <v>96.88</v>
      </c>
      <c r="G13">
        <v>111.78</v>
      </c>
      <c r="H13">
        <v>1.74</v>
      </c>
      <c r="I13">
        <v>52</v>
      </c>
      <c r="J13">
        <v>121.56</v>
      </c>
      <c r="K13">
        <v>41.65</v>
      </c>
      <c r="L13">
        <v>12</v>
      </c>
      <c r="M13">
        <v>50</v>
      </c>
      <c r="N13">
        <v>17.91</v>
      </c>
      <c r="O13">
        <v>15226.31</v>
      </c>
      <c r="P13">
        <v>839.61</v>
      </c>
      <c r="Q13">
        <v>1206.69</v>
      </c>
      <c r="R13">
        <v>247.37</v>
      </c>
      <c r="S13">
        <v>132.07</v>
      </c>
      <c r="T13">
        <v>40137.38</v>
      </c>
      <c r="U13">
        <v>0.53</v>
      </c>
      <c r="V13">
        <v>0.77</v>
      </c>
      <c r="W13">
        <v>0.36</v>
      </c>
      <c r="X13">
        <v>2.34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1.0029</v>
      </c>
      <c r="E14">
        <v>99.70999999999999</v>
      </c>
      <c r="F14">
        <v>96.63</v>
      </c>
      <c r="G14">
        <v>123.36</v>
      </c>
      <c r="H14">
        <v>1.87</v>
      </c>
      <c r="I14">
        <v>47</v>
      </c>
      <c r="J14">
        <v>122.87</v>
      </c>
      <c r="K14">
        <v>41.65</v>
      </c>
      <c r="L14">
        <v>13</v>
      </c>
      <c r="M14">
        <v>45</v>
      </c>
      <c r="N14">
        <v>18.22</v>
      </c>
      <c r="O14">
        <v>15387.5</v>
      </c>
      <c r="P14">
        <v>830.39</v>
      </c>
      <c r="Q14">
        <v>1206.69</v>
      </c>
      <c r="R14">
        <v>238.79</v>
      </c>
      <c r="S14">
        <v>132.07</v>
      </c>
      <c r="T14">
        <v>35874.37</v>
      </c>
      <c r="U14">
        <v>0.55</v>
      </c>
      <c r="V14">
        <v>0.77</v>
      </c>
      <c r="W14">
        <v>0.35</v>
      </c>
      <c r="X14">
        <v>2.09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1.0086</v>
      </c>
      <c r="E15">
        <v>99.15000000000001</v>
      </c>
      <c r="F15">
        <v>96.15000000000001</v>
      </c>
      <c r="G15">
        <v>134.17</v>
      </c>
      <c r="H15">
        <v>1.99</v>
      </c>
      <c r="I15">
        <v>43</v>
      </c>
      <c r="J15">
        <v>124.18</v>
      </c>
      <c r="K15">
        <v>41.65</v>
      </c>
      <c r="L15">
        <v>14</v>
      </c>
      <c r="M15">
        <v>41</v>
      </c>
      <c r="N15">
        <v>18.53</v>
      </c>
      <c r="O15">
        <v>15549.15</v>
      </c>
      <c r="P15">
        <v>817.88</v>
      </c>
      <c r="Q15">
        <v>1206.69</v>
      </c>
      <c r="R15">
        <v>223.04</v>
      </c>
      <c r="S15">
        <v>132.07</v>
      </c>
      <c r="T15">
        <v>28017.6</v>
      </c>
      <c r="U15">
        <v>0.59</v>
      </c>
      <c r="V15">
        <v>0.77</v>
      </c>
      <c r="W15">
        <v>0.32</v>
      </c>
      <c r="X15">
        <v>1.62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1.0074</v>
      </c>
      <c r="E16">
        <v>99.26000000000001</v>
      </c>
      <c r="F16">
        <v>96.34</v>
      </c>
      <c r="G16">
        <v>144.51</v>
      </c>
      <c r="H16">
        <v>2.11</v>
      </c>
      <c r="I16">
        <v>40</v>
      </c>
      <c r="J16">
        <v>125.49</v>
      </c>
      <c r="K16">
        <v>41.65</v>
      </c>
      <c r="L16">
        <v>15</v>
      </c>
      <c r="M16">
        <v>38</v>
      </c>
      <c r="N16">
        <v>18.84</v>
      </c>
      <c r="O16">
        <v>15711.24</v>
      </c>
      <c r="P16">
        <v>811.8200000000001</v>
      </c>
      <c r="Q16">
        <v>1206.69</v>
      </c>
      <c r="R16">
        <v>229.13</v>
      </c>
      <c r="S16">
        <v>132.07</v>
      </c>
      <c r="T16">
        <v>31079.21</v>
      </c>
      <c r="U16">
        <v>0.58</v>
      </c>
      <c r="V16">
        <v>0.77</v>
      </c>
      <c r="W16">
        <v>0.34</v>
      </c>
      <c r="X16">
        <v>1.8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1.0097</v>
      </c>
      <c r="E17">
        <v>99.04000000000001</v>
      </c>
      <c r="F17">
        <v>96.18000000000001</v>
      </c>
      <c r="G17">
        <v>155.96</v>
      </c>
      <c r="H17">
        <v>2.23</v>
      </c>
      <c r="I17">
        <v>37</v>
      </c>
      <c r="J17">
        <v>126.81</v>
      </c>
      <c r="K17">
        <v>41.65</v>
      </c>
      <c r="L17">
        <v>16</v>
      </c>
      <c r="M17">
        <v>35</v>
      </c>
      <c r="N17">
        <v>19.16</v>
      </c>
      <c r="O17">
        <v>15873.8</v>
      </c>
      <c r="P17">
        <v>803.52</v>
      </c>
      <c r="Q17">
        <v>1206.69</v>
      </c>
      <c r="R17">
        <v>223.65</v>
      </c>
      <c r="S17">
        <v>132.07</v>
      </c>
      <c r="T17">
        <v>28350.18</v>
      </c>
      <c r="U17">
        <v>0.59</v>
      </c>
      <c r="V17">
        <v>0.77</v>
      </c>
      <c r="W17">
        <v>0.33</v>
      </c>
      <c r="X17">
        <v>1.64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1.0111</v>
      </c>
      <c r="E18">
        <v>98.91</v>
      </c>
      <c r="F18">
        <v>96.09</v>
      </c>
      <c r="G18">
        <v>164.73</v>
      </c>
      <c r="H18">
        <v>2.34</v>
      </c>
      <c r="I18">
        <v>35</v>
      </c>
      <c r="J18">
        <v>128.13</v>
      </c>
      <c r="K18">
        <v>41.65</v>
      </c>
      <c r="L18">
        <v>17</v>
      </c>
      <c r="M18">
        <v>33</v>
      </c>
      <c r="N18">
        <v>19.48</v>
      </c>
      <c r="O18">
        <v>16036.82</v>
      </c>
      <c r="P18">
        <v>795.6799999999999</v>
      </c>
      <c r="Q18">
        <v>1206.69</v>
      </c>
      <c r="R18">
        <v>220.64</v>
      </c>
      <c r="S18">
        <v>132.07</v>
      </c>
      <c r="T18">
        <v>26858.5</v>
      </c>
      <c r="U18">
        <v>0.6</v>
      </c>
      <c r="V18">
        <v>0.77</v>
      </c>
      <c r="W18">
        <v>0.33</v>
      </c>
      <c r="X18">
        <v>1.55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1.0124</v>
      </c>
      <c r="E19">
        <v>98.77</v>
      </c>
      <c r="F19">
        <v>96.01000000000001</v>
      </c>
      <c r="G19">
        <v>174.56</v>
      </c>
      <c r="H19">
        <v>2.46</v>
      </c>
      <c r="I19">
        <v>33</v>
      </c>
      <c r="J19">
        <v>129.46</v>
      </c>
      <c r="K19">
        <v>41.65</v>
      </c>
      <c r="L19">
        <v>18</v>
      </c>
      <c r="M19">
        <v>31</v>
      </c>
      <c r="N19">
        <v>19.81</v>
      </c>
      <c r="O19">
        <v>16200.3</v>
      </c>
      <c r="P19">
        <v>784.9</v>
      </c>
      <c r="Q19">
        <v>1206.69</v>
      </c>
      <c r="R19">
        <v>217.64</v>
      </c>
      <c r="S19">
        <v>132.07</v>
      </c>
      <c r="T19">
        <v>25367.2</v>
      </c>
      <c r="U19">
        <v>0.61</v>
      </c>
      <c r="V19">
        <v>0.77</v>
      </c>
      <c r="W19">
        <v>0.33</v>
      </c>
      <c r="X19">
        <v>1.47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1.0136</v>
      </c>
      <c r="E20">
        <v>98.65000000000001</v>
      </c>
      <c r="F20">
        <v>95.93000000000001</v>
      </c>
      <c r="G20">
        <v>185.67</v>
      </c>
      <c r="H20">
        <v>2.57</v>
      </c>
      <c r="I20">
        <v>31</v>
      </c>
      <c r="J20">
        <v>130.79</v>
      </c>
      <c r="K20">
        <v>41.65</v>
      </c>
      <c r="L20">
        <v>19</v>
      </c>
      <c r="M20">
        <v>29</v>
      </c>
      <c r="N20">
        <v>20.14</v>
      </c>
      <c r="O20">
        <v>16364.25</v>
      </c>
      <c r="P20">
        <v>777.09</v>
      </c>
      <c r="Q20">
        <v>1206.69</v>
      </c>
      <c r="R20">
        <v>215.17</v>
      </c>
      <c r="S20">
        <v>132.07</v>
      </c>
      <c r="T20">
        <v>24140.5</v>
      </c>
      <c r="U20">
        <v>0.61</v>
      </c>
      <c r="V20">
        <v>0.77</v>
      </c>
      <c r="W20">
        <v>0.32</v>
      </c>
      <c r="X20">
        <v>1.39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1.0158</v>
      </c>
      <c r="E21">
        <v>98.44</v>
      </c>
      <c r="F21">
        <v>95.76000000000001</v>
      </c>
      <c r="G21">
        <v>198.13</v>
      </c>
      <c r="H21">
        <v>2.67</v>
      </c>
      <c r="I21">
        <v>29</v>
      </c>
      <c r="J21">
        <v>132.12</v>
      </c>
      <c r="K21">
        <v>41.65</v>
      </c>
      <c r="L21">
        <v>20</v>
      </c>
      <c r="M21">
        <v>26</v>
      </c>
      <c r="N21">
        <v>20.47</v>
      </c>
      <c r="O21">
        <v>16528.68</v>
      </c>
      <c r="P21">
        <v>768.91</v>
      </c>
      <c r="Q21">
        <v>1206.69</v>
      </c>
      <c r="R21">
        <v>209.55</v>
      </c>
      <c r="S21">
        <v>132.07</v>
      </c>
      <c r="T21">
        <v>21343.46</v>
      </c>
      <c r="U21">
        <v>0.63</v>
      </c>
      <c r="V21">
        <v>0.77</v>
      </c>
      <c r="W21">
        <v>0.32</v>
      </c>
      <c r="X21">
        <v>1.22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1.0164</v>
      </c>
      <c r="E22">
        <v>98.39</v>
      </c>
      <c r="F22">
        <v>95.75</v>
      </c>
      <c r="G22">
        <v>212.79</v>
      </c>
      <c r="H22">
        <v>2.78</v>
      </c>
      <c r="I22">
        <v>27</v>
      </c>
      <c r="J22">
        <v>133.46</v>
      </c>
      <c r="K22">
        <v>41.65</v>
      </c>
      <c r="L22">
        <v>21</v>
      </c>
      <c r="M22">
        <v>20</v>
      </c>
      <c r="N22">
        <v>20.81</v>
      </c>
      <c r="O22">
        <v>16693.59</v>
      </c>
      <c r="P22">
        <v>759.72</v>
      </c>
      <c r="Q22">
        <v>1206.73</v>
      </c>
      <c r="R22">
        <v>209.07</v>
      </c>
      <c r="S22">
        <v>132.07</v>
      </c>
      <c r="T22">
        <v>21114.22</v>
      </c>
      <c r="U22">
        <v>0.63</v>
      </c>
      <c r="V22">
        <v>0.77</v>
      </c>
      <c r="W22">
        <v>0.33</v>
      </c>
      <c r="X22">
        <v>1.22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1.017</v>
      </c>
      <c r="E23">
        <v>98.33</v>
      </c>
      <c r="F23">
        <v>95.70999999999999</v>
      </c>
      <c r="G23">
        <v>220.88</v>
      </c>
      <c r="H23">
        <v>2.88</v>
      </c>
      <c r="I23">
        <v>26</v>
      </c>
      <c r="J23">
        <v>134.8</v>
      </c>
      <c r="K23">
        <v>41.65</v>
      </c>
      <c r="L23">
        <v>22</v>
      </c>
      <c r="M23">
        <v>13</v>
      </c>
      <c r="N23">
        <v>21.15</v>
      </c>
      <c r="O23">
        <v>16859.1</v>
      </c>
      <c r="P23">
        <v>755.3099999999999</v>
      </c>
      <c r="Q23">
        <v>1206.69</v>
      </c>
      <c r="R23">
        <v>207.39</v>
      </c>
      <c r="S23">
        <v>132.07</v>
      </c>
      <c r="T23">
        <v>20279.2</v>
      </c>
      <c r="U23">
        <v>0.64</v>
      </c>
      <c r="V23">
        <v>0.77</v>
      </c>
      <c r="W23">
        <v>0.33</v>
      </c>
      <c r="X23">
        <v>1.17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1.017</v>
      </c>
      <c r="E24">
        <v>98.33</v>
      </c>
      <c r="F24">
        <v>95.72</v>
      </c>
      <c r="G24">
        <v>220.89</v>
      </c>
      <c r="H24">
        <v>2.99</v>
      </c>
      <c r="I24">
        <v>26</v>
      </c>
      <c r="J24">
        <v>136.14</v>
      </c>
      <c r="K24">
        <v>41.65</v>
      </c>
      <c r="L24">
        <v>23</v>
      </c>
      <c r="M24">
        <v>4</v>
      </c>
      <c r="N24">
        <v>21.49</v>
      </c>
      <c r="O24">
        <v>17024.98</v>
      </c>
      <c r="P24">
        <v>758.99</v>
      </c>
      <c r="Q24">
        <v>1206.7</v>
      </c>
      <c r="R24">
        <v>207.08</v>
      </c>
      <c r="S24">
        <v>132.07</v>
      </c>
      <c r="T24">
        <v>20121.76</v>
      </c>
      <c r="U24">
        <v>0.64</v>
      </c>
      <c r="V24">
        <v>0.77</v>
      </c>
      <c r="W24">
        <v>0.34</v>
      </c>
      <c r="X24">
        <v>1.18</v>
      </c>
      <c r="Y24">
        <v>0.5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1.017</v>
      </c>
      <c r="E25">
        <v>98.33</v>
      </c>
      <c r="F25">
        <v>95.70999999999999</v>
      </c>
      <c r="G25">
        <v>220.87</v>
      </c>
      <c r="H25">
        <v>3.09</v>
      </c>
      <c r="I25">
        <v>26</v>
      </c>
      <c r="J25">
        <v>137.49</v>
      </c>
      <c r="K25">
        <v>41.65</v>
      </c>
      <c r="L25">
        <v>24</v>
      </c>
      <c r="M25">
        <v>0</v>
      </c>
      <c r="N25">
        <v>21.84</v>
      </c>
      <c r="O25">
        <v>17191.35</v>
      </c>
      <c r="P25">
        <v>763.87</v>
      </c>
      <c r="Q25">
        <v>1206.69</v>
      </c>
      <c r="R25">
        <v>206.73</v>
      </c>
      <c r="S25">
        <v>132.07</v>
      </c>
      <c r="T25">
        <v>19947.43</v>
      </c>
      <c r="U25">
        <v>0.64</v>
      </c>
      <c r="V25">
        <v>0.77</v>
      </c>
      <c r="W25">
        <v>0.35</v>
      </c>
      <c r="X25">
        <v>1.17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0.7648</v>
      </c>
      <c r="E2">
        <v>130.74</v>
      </c>
      <c r="F2">
        <v>121.12</v>
      </c>
      <c r="G2">
        <v>12.88</v>
      </c>
      <c r="H2">
        <v>0.28</v>
      </c>
      <c r="I2">
        <v>564</v>
      </c>
      <c r="J2">
        <v>61.76</v>
      </c>
      <c r="K2">
        <v>28.92</v>
      </c>
      <c r="L2">
        <v>1</v>
      </c>
      <c r="M2">
        <v>562</v>
      </c>
      <c r="N2">
        <v>6.84</v>
      </c>
      <c r="O2">
        <v>7851.41</v>
      </c>
      <c r="P2">
        <v>776.11</v>
      </c>
      <c r="Q2">
        <v>1206.81</v>
      </c>
      <c r="R2">
        <v>1069.4</v>
      </c>
      <c r="S2">
        <v>132.07</v>
      </c>
      <c r="T2">
        <v>448592.55</v>
      </c>
      <c r="U2">
        <v>0.12</v>
      </c>
      <c r="V2">
        <v>0.61</v>
      </c>
      <c r="W2">
        <v>1.17</v>
      </c>
      <c r="X2">
        <v>26.57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0.9028</v>
      </c>
      <c r="E3">
        <v>110.77</v>
      </c>
      <c r="F3">
        <v>105.64</v>
      </c>
      <c r="G3">
        <v>26.41</v>
      </c>
      <c r="H3">
        <v>0.55</v>
      </c>
      <c r="I3">
        <v>240</v>
      </c>
      <c r="J3">
        <v>62.92</v>
      </c>
      <c r="K3">
        <v>28.92</v>
      </c>
      <c r="L3">
        <v>2</v>
      </c>
      <c r="M3">
        <v>238</v>
      </c>
      <c r="N3">
        <v>7</v>
      </c>
      <c r="O3">
        <v>7994.37</v>
      </c>
      <c r="P3">
        <v>662.26</v>
      </c>
      <c r="Q3">
        <v>1206.75</v>
      </c>
      <c r="R3">
        <v>543.95</v>
      </c>
      <c r="S3">
        <v>132.07</v>
      </c>
      <c r="T3">
        <v>187485.23</v>
      </c>
      <c r="U3">
        <v>0.24</v>
      </c>
      <c r="V3">
        <v>0.7</v>
      </c>
      <c r="W3">
        <v>0.66</v>
      </c>
      <c r="X3">
        <v>11.09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0.9502</v>
      </c>
      <c r="E4">
        <v>105.24</v>
      </c>
      <c r="F4">
        <v>101.36</v>
      </c>
      <c r="G4">
        <v>40.55</v>
      </c>
      <c r="H4">
        <v>0.8100000000000001</v>
      </c>
      <c r="I4">
        <v>150</v>
      </c>
      <c r="J4">
        <v>64.08</v>
      </c>
      <c r="K4">
        <v>28.92</v>
      </c>
      <c r="L4">
        <v>3</v>
      </c>
      <c r="M4">
        <v>148</v>
      </c>
      <c r="N4">
        <v>7.16</v>
      </c>
      <c r="O4">
        <v>8137.65</v>
      </c>
      <c r="P4">
        <v>620.86</v>
      </c>
      <c r="Q4">
        <v>1206.7</v>
      </c>
      <c r="R4">
        <v>399.62</v>
      </c>
      <c r="S4">
        <v>132.07</v>
      </c>
      <c r="T4">
        <v>115773.47</v>
      </c>
      <c r="U4">
        <v>0.33</v>
      </c>
      <c r="V4">
        <v>0.73</v>
      </c>
      <c r="W4">
        <v>0.51</v>
      </c>
      <c r="X4">
        <v>6.82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0.9739</v>
      </c>
      <c r="E5">
        <v>102.68</v>
      </c>
      <c r="F5">
        <v>99.39</v>
      </c>
      <c r="G5">
        <v>55.22</v>
      </c>
      <c r="H5">
        <v>1.07</v>
      </c>
      <c r="I5">
        <v>108</v>
      </c>
      <c r="J5">
        <v>65.25</v>
      </c>
      <c r="K5">
        <v>28.92</v>
      </c>
      <c r="L5">
        <v>4</v>
      </c>
      <c r="M5">
        <v>106</v>
      </c>
      <c r="N5">
        <v>7.33</v>
      </c>
      <c r="O5">
        <v>8281.25</v>
      </c>
      <c r="P5">
        <v>593.91</v>
      </c>
      <c r="Q5">
        <v>1206.7</v>
      </c>
      <c r="R5">
        <v>332.19</v>
      </c>
      <c r="S5">
        <v>132.07</v>
      </c>
      <c r="T5">
        <v>82268.28999999999</v>
      </c>
      <c r="U5">
        <v>0.4</v>
      </c>
      <c r="V5">
        <v>0.75</v>
      </c>
      <c r="W5">
        <v>0.45</v>
      </c>
      <c r="X5">
        <v>4.85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0.9838</v>
      </c>
      <c r="E6">
        <v>101.65</v>
      </c>
      <c r="F6">
        <v>98.69</v>
      </c>
      <c r="G6">
        <v>70.48999999999999</v>
      </c>
      <c r="H6">
        <v>1.31</v>
      </c>
      <c r="I6">
        <v>84</v>
      </c>
      <c r="J6">
        <v>66.42</v>
      </c>
      <c r="K6">
        <v>28.92</v>
      </c>
      <c r="L6">
        <v>5</v>
      </c>
      <c r="M6">
        <v>82</v>
      </c>
      <c r="N6">
        <v>7.49</v>
      </c>
      <c r="O6">
        <v>8425.16</v>
      </c>
      <c r="P6">
        <v>575.15</v>
      </c>
      <c r="Q6">
        <v>1206.69</v>
      </c>
      <c r="R6">
        <v>309.87</v>
      </c>
      <c r="S6">
        <v>132.07</v>
      </c>
      <c r="T6">
        <v>71226.96000000001</v>
      </c>
      <c r="U6">
        <v>0.43</v>
      </c>
      <c r="V6">
        <v>0.75</v>
      </c>
      <c r="W6">
        <v>0.39</v>
      </c>
      <c r="X6">
        <v>4.15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0.9969</v>
      </c>
      <c r="E7">
        <v>100.31</v>
      </c>
      <c r="F7">
        <v>97.58</v>
      </c>
      <c r="G7">
        <v>87.39</v>
      </c>
      <c r="H7">
        <v>1.55</v>
      </c>
      <c r="I7">
        <v>67</v>
      </c>
      <c r="J7">
        <v>67.59</v>
      </c>
      <c r="K7">
        <v>28.92</v>
      </c>
      <c r="L7">
        <v>6</v>
      </c>
      <c r="M7">
        <v>65</v>
      </c>
      <c r="N7">
        <v>7.66</v>
      </c>
      <c r="O7">
        <v>8569.4</v>
      </c>
      <c r="P7">
        <v>552.5599999999999</v>
      </c>
      <c r="Q7">
        <v>1206.69</v>
      </c>
      <c r="R7">
        <v>270.91</v>
      </c>
      <c r="S7">
        <v>132.07</v>
      </c>
      <c r="T7">
        <v>51831.2</v>
      </c>
      <c r="U7">
        <v>0.49</v>
      </c>
      <c r="V7">
        <v>0.76</v>
      </c>
      <c r="W7">
        <v>0.39</v>
      </c>
      <c r="X7">
        <v>3.04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1.0037</v>
      </c>
      <c r="E8">
        <v>99.63</v>
      </c>
      <c r="F8">
        <v>97.05</v>
      </c>
      <c r="G8">
        <v>103.99</v>
      </c>
      <c r="H8">
        <v>1.78</v>
      </c>
      <c r="I8">
        <v>56</v>
      </c>
      <c r="J8">
        <v>68.76000000000001</v>
      </c>
      <c r="K8">
        <v>28.92</v>
      </c>
      <c r="L8">
        <v>7</v>
      </c>
      <c r="M8">
        <v>46</v>
      </c>
      <c r="N8">
        <v>7.83</v>
      </c>
      <c r="O8">
        <v>8713.950000000001</v>
      </c>
      <c r="P8">
        <v>534.03</v>
      </c>
      <c r="Q8">
        <v>1206.7</v>
      </c>
      <c r="R8">
        <v>252.82</v>
      </c>
      <c r="S8">
        <v>132.07</v>
      </c>
      <c r="T8">
        <v>42840.24</v>
      </c>
      <c r="U8">
        <v>0.52</v>
      </c>
      <c r="V8">
        <v>0.76</v>
      </c>
      <c r="W8">
        <v>0.38</v>
      </c>
      <c r="X8">
        <v>2.52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1.0063</v>
      </c>
      <c r="E9">
        <v>99.38</v>
      </c>
      <c r="F9">
        <v>96.87</v>
      </c>
      <c r="G9">
        <v>113.97</v>
      </c>
      <c r="H9">
        <v>2</v>
      </c>
      <c r="I9">
        <v>51</v>
      </c>
      <c r="J9">
        <v>69.93000000000001</v>
      </c>
      <c r="K9">
        <v>28.92</v>
      </c>
      <c r="L9">
        <v>8</v>
      </c>
      <c r="M9">
        <v>15</v>
      </c>
      <c r="N9">
        <v>8.01</v>
      </c>
      <c r="O9">
        <v>8858.84</v>
      </c>
      <c r="P9">
        <v>524.4</v>
      </c>
      <c r="Q9">
        <v>1206.71</v>
      </c>
      <c r="R9">
        <v>245.64</v>
      </c>
      <c r="S9">
        <v>132.07</v>
      </c>
      <c r="T9">
        <v>39275.59</v>
      </c>
      <c r="U9">
        <v>0.54</v>
      </c>
      <c r="V9">
        <v>0.77</v>
      </c>
      <c r="W9">
        <v>0.4</v>
      </c>
      <c r="X9">
        <v>2.33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1.0069</v>
      </c>
      <c r="E10">
        <v>99.31999999999999</v>
      </c>
      <c r="F10">
        <v>96.83</v>
      </c>
      <c r="G10">
        <v>116.19</v>
      </c>
      <c r="H10">
        <v>2.21</v>
      </c>
      <c r="I10">
        <v>50</v>
      </c>
      <c r="J10">
        <v>71.11</v>
      </c>
      <c r="K10">
        <v>28.92</v>
      </c>
      <c r="L10">
        <v>9</v>
      </c>
      <c r="M10">
        <v>0</v>
      </c>
      <c r="N10">
        <v>8.19</v>
      </c>
      <c r="O10">
        <v>9004.040000000001</v>
      </c>
      <c r="P10">
        <v>528.66</v>
      </c>
      <c r="Q10">
        <v>1206.74</v>
      </c>
      <c r="R10">
        <v>243.24</v>
      </c>
      <c r="S10">
        <v>132.07</v>
      </c>
      <c r="T10">
        <v>38081.99</v>
      </c>
      <c r="U10">
        <v>0.54</v>
      </c>
      <c r="V10">
        <v>0.77</v>
      </c>
      <c r="W10">
        <v>0.42</v>
      </c>
      <c r="X10">
        <v>2.29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0.4227</v>
      </c>
      <c r="E2">
        <v>236.58</v>
      </c>
      <c r="F2">
        <v>177.92</v>
      </c>
      <c r="G2">
        <v>6.43</v>
      </c>
      <c r="H2">
        <v>0.11</v>
      </c>
      <c r="I2">
        <v>1661</v>
      </c>
      <c r="J2">
        <v>167.88</v>
      </c>
      <c r="K2">
        <v>51.39</v>
      </c>
      <c r="L2">
        <v>1</v>
      </c>
      <c r="M2">
        <v>1659</v>
      </c>
      <c r="N2">
        <v>30.49</v>
      </c>
      <c r="O2">
        <v>20939.59</v>
      </c>
      <c r="P2">
        <v>2256.04</v>
      </c>
      <c r="Q2">
        <v>1207.06</v>
      </c>
      <c r="R2">
        <v>3006.44</v>
      </c>
      <c r="S2">
        <v>132.07</v>
      </c>
      <c r="T2">
        <v>1411627.01</v>
      </c>
      <c r="U2">
        <v>0.04</v>
      </c>
      <c r="V2">
        <v>0.42</v>
      </c>
      <c r="W2">
        <v>2.96</v>
      </c>
      <c r="X2">
        <v>83.36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0.7064</v>
      </c>
      <c r="E3">
        <v>141.57</v>
      </c>
      <c r="F3">
        <v>120.49</v>
      </c>
      <c r="G3">
        <v>13.1</v>
      </c>
      <c r="H3">
        <v>0.21</v>
      </c>
      <c r="I3">
        <v>552</v>
      </c>
      <c r="J3">
        <v>169.33</v>
      </c>
      <c r="K3">
        <v>51.39</v>
      </c>
      <c r="L3">
        <v>2</v>
      </c>
      <c r="M3">
        <v>550</v>
      </c>
      <c r="N3">
        <v>30.94</v>
      </c>
      <c r="O3">
        <v>21118.46</v>
      </c>
      <c r="P3">
        <v>1521.26</v>
      </c>
      <c r="Q3">
        <v>1206.76</v>
      </c>
      <c r="R3">
        <v>1048.5</v>
      </c>
      <c r="S3">
        <v>132.07</v>
      </c>
      <c r="T3">
        <v>438202.56</v>
      </c>
      <c r="U3">
        <v>0.13</v>
      </c>
      <c r="V3">
        <v>0.62</v>
      </c>
      <c r="W3">
        <v>1.16</v>
      </c>
      <c r="X3">
        <v>25.95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0.8083</v>
      </c>
      <c r="E4">
        <v>123.72</v>
      </c>
      <c r="F4">
        <v>110.02</v>
      </c>
      <c r="G4">
        <v>19.76</v>
      </c>
      <c r="H4">
        <v>0.31</v>
      </c>
      <c r="I4">
        <v>334</v>
      </c>
      <c r="J4">
        <v>170.79</v>
      </c>
      <c r="K4">
        <v>51.39</v>
      </c>
      <c r="L4">
        <v>3</v>
      </c>
      <c r="M4">
        <v>332</v>
      </c>
      <c r="N4">
        <v>31.4</v>
      </c>
      <c r="O4">
        <v>21297.94</v>
      </c>
      <c r="P4">
        <v>1385.25</v>
      </c>
      <c r="Q4">
        <v>1206.74</v>
      </c>
      <c r="R4">
        <v>692.5</v>
      </c>
      <c r="S4">
        <v>132.07</v>
      </c>
      <c r="T4">
        <v>261290.06</v>
      </c>
      <c r="U4">
        <v>0.19</v>
      </c>
      <c r="V4">
        <v>0.67</v>
      </c>
      <c r="W4">
        <v>0.82</v>
      </c>
      <c r="X4">
        <v>15.48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0.8614000000000001</v>
      </c>
      <c r="E5">
        <v>116.09</v>
      </c>
      <c r="F5">
        <v>105.58</v>
      </c>
      <c r="G5">
        <v>26.4</v>
      </c>
      <c r="H5">
        <v>0.41</v>
      </c>
      <c r="I5">
        <v>240</v>
      </c>
      <c r="J5">
        <v>172.25</v>
      </c>
      <c r="K5">
        <v>51.39</v>
      </c>
      <c r="L5">
        <v>4</v>
      </c>
      <c r="M5">
        <v>238</v>
      </c>
      <c r="N5">
        <v>31.86</v>
      </c>
      <c r="O5">
        <v>21478.05</v>
      </c>
      <c r="P5">
        <v>1325.58</v>
      </c>
      <c r="Q5">
        <v>1206.71</v>
      </c>
      <c r="R5">
        <v>542.84</v>
      </c>
      <c r="S5">
        <v>132.07</v>
      </c>
      <c r="T5">
        <v>186931.82</v>
      </c>
      <c r="U5">
        <v>0.24</v>
      </c>
      <c r="V5">
        <v>0.7</v>
      </c>
      <c r="W5">
        <v>0.64</v>
      </c>
      <c r="X5">
        <v>11.04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0.8945</v>
      </c>
      <c r="E6">
        <v>111.8</v>
      </c>
      <c r="F6">
        <v>103.09</v>
      </c>
      <c r="G6">
        <v>33.08</v>
      </c>
      <c r="H6">
        <v>0.51</v>
      </c>
      <c r="I6">
        <v>187</v>
      </c>
      <c r="J6">
        <v>173.71</v>
      </c>
      <c r="K6">
        <v>51.39</v>
      </c>
      <c r="L6">
        <v>5</v>
      </c>
      <c r="M6">
        <v>185</v>
      </c>
      <c r="N6">
        <v>32.32</v>
      </c>
      <c r="O6">
        <v>21658.78</v>
      </c>
      <c r="P6">
        <v>1291.29</v>
      </c>
      <c r="Q6">
        <v>1206.74</v>
      </c>
      <c r="R6">
        <v>457.6</v>
      </c>
      <c r="S6">
        <v>132.07</v>
      </c>
      <c r="T6">
        <v>144576.31</v>
      </c>
      <c r="U6">
        <v>0.29</v>
      </c>
      <c r="V6">
        <v>0.72</v>
      </c>
      <c r="W6">
        <v>0.58</v>
      </c>
      <c r="X6">
        <v>8.550000000000001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0.9169</v>
      </c>
      <c r="E7">
        <v>109.06</v>
      </c>
      <c r="F7">
        <v>101.5</v>
      </c>
      <c r="G7">
        <v>39.81</v>
      </c>
      <c r="H7">
        <v>0.61</v>
      </c>
      <c r="I7">
        <v>153</v>
      </c>
      <c r="J7">
        <v>175.18</v>
      </c>
      <c r="K7">
        <v>51.39</v>
      </c>
      <c r="L7">
        <v>6</v>
      </c>
      <c r="M7">
        <v>151</v>
      </c>
      <c r="N7">
        <v>32.79</v>
      </c>
      <c r="O7">
        <v>21840.16</v>
      </c>
      <c r="P7">
        <v>1268.58</v>
      </c>
      <c r="Q7">
        <v>1206.69</v>
      </c>
      <c r="R7">
        <v>404.19</v>
      </c>
      <c r="S7">
        <v>132.07</v>
      </c>
      <c r="T7">
        <v>118044.33</v>
      </c>
      <c r="U7">
        <v>0.33</v>
      </c>
      <c r="V7">
        <v>0.73</v>
      </c>
      <c r="W7">
        <v>0.51</v>
      </c>
      <c r="X7">
        <v>6.97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0.9332</v>
      </c>
      <c r="E8">
        <v>107.16</v>
      </c>
      <c r="F8">
        <v>100.38</v>
      </c>
      <c r="G8">
        <v>46.33</v>
      </c>
      <c r="H8">
        <v>0.7</v>
      </c>
      <c r="I8">
        <v>130</v>
      </c>
      <c r="J8">
        <v>176.66</v>
      </c>
      <c r="K8">
        <v>51.39</v>
      </c>
      <c r="L8">
        <v>7</v>
      </c>
      <c r="M8">
        <v>128</v>
      </c>
      <c r="N8">
        <v>33.27</v>
      </c>
      <c r="O8">
        <v>22022.17</v>
      </c>
      <c r="P8">
        <v>1251.49</v>
      </c>
      <c r="Q8">
        <v>1206.71</v>
      </c>
      <c r="R8">
        <v>365.88</v>
      </c>
      <c r="S8">
        <v>132.07</v>
      </c>
      <c r="T8">
        <v>99002.19</v>
      </c>
      <c r="U8">
        <v>0.36</v>
      </c>
      <c r="V8">
        <v>0.74</v>
      </c>
      <c r="W8">
        <v>0.48</v>
      </c>
      <c r="X8">
        <v>5.84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0.9457</v>
      </c>
      <c r="E9">
        <v>105.74</v>
      </c>
      <c r="F9">
        <v>99.56999999999999</v>
      </c>
      <c r="G9">
        <v>53.34</v>
      </c>
      <c r="H9">
        <v>0.8</v>
      </c>
      <c r="I9">
        <v>112</v>
      </c>
      <c r="J9">
        <v>178.14</v>
      </c>
      <c r="K9">
        <v>51.39</v>
      </c>
      <c r="L9">
        <v>8</v>
      </c>
      <c r="M9">
        <v>110</v>
      </c>
      <c r="N9">
        <v>33.75</v>
      </c>
      <c r="O9">
        <v>22204.83</v>
      </c>
      <c r="P9">
        <v>1238.21</v>
      </c>
      <c r="Q9">
        <v>1206.69</v>
      </c>
      <c r="R9">
        <v>338.41</v>
      </c>
      <c r="S9">
        <v>132.07</v>
      </c>
      <c r="T9">
        <v>85355.88</v>
      </c>
      <c r="U9">
        <v>0.39</v>
      </c>
      <c r="V9">
        <v>0.74</v>
      </c>
      <c r="W9">
        <v>0.45</v>
      </c>
      <c r="X9">
        <v>5.03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0.9554</v>
      </c>
      <c r="E10">
        <v>104.67</v>
      </c>
      <c r="F10">
        <v>98.94</v>
      </c>
      <c r="G10">
        <v>59.96</v>
      </c>
      <c r="H10">
        <v>0.89</v>
      </c>
      <c r="I10">
        <v>99</v>
      </c>
      <c r="J10">
        <v>179.63</v>
      </c>
      <c r="K10">
        <v>51.39</v>
      </c>
      <c r="L10">
        <v>9</v>
      </c>
      <c r="M10">
        <v>97</v>
      </c>
      <c r="N10">
        <v>34.24</v>
      </c>
      <c r="O10">
        <v>22388.15</v>
      </c>
      <c r="P10">
        <v>1227.9</v>
      </c>
      <c r="Q10">
        <v>1206.71</v>
      </c>
      <c r="R10">
        <v>316.97</v>
      </c>
      <c r="S10">
        <v>132.07</v>
      </c>
      <c r="T10">
        <v>74701.07000000001</v>
      </c>
      <c r="U10">
        <v>0.42</v>
      </c>
      <c r="V10">
        <v>0.75</v>
      </c>
      <c r="W10">
        <v>0.43</v>
      </c>
      <c r="X10">
        <v>4.4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0.9651</v>
      </c>
      <c r="E11">
        <v>103.61</v>
      </c>
      <c r="F11">
        <v>98.23</v>
      </c>
      <c r="G11">
        <v>66.22</v>
      </c>
      <c r="H11">
        <v>0.98</v>
      </c>
      <c r="I11">
        <v>89</v>
      </c>
      <c r="J11">
        <v>181.12</v>
      </c>
      <c r="K11">
        <v>51.39</v>
      </c>
      <c r="L11">
        <v>10</v>
      </c>
      <c r="M11">
        <v>87</v>
      </c>
      <c r="N11">
        <v>34.73</v>
      </c>
      <c r="O11">
        <v>22572.13</v>
      </c>
      <c r="P11">
        <v>1216.38</v>
      </c>
      <c r="Q11">
        <v>1206.69</v>
      </c>
      <c r="R11">
        <v>291.77</v>
      </c>
      <c r="S11">
        <v>132.07</v>
      </c>
      <c r="T11">
        <v>62151.8</v>
      </c>
      <c r="U11">
        <v>0.45</v>
      </c>
      <c r="V11">
        <v>0.75</v>
      </c>
      <c r="W11">
        <v>0.43</v>
      </c>
      <c r="X11">
        <v>3.69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0.9664</v>
      </c>
      <c r="E12">
        <v>103.48</v>
      </c>
      <c r="F12">
        <v>98.36</v>
      </c>
      <c r="G12">
        <v>72.86</v>
      </c>
      <c r="H12">
        <v>1.07</v>
      </c>
      <c r="I12">
        <v>81</v>
      </c>
      <c r="J12">
        <v>182.62</v>
      </c>
      <c r="K12">
        <v>51.39</v>
      </c>
      <c r="L12">
        <v>11</v>
      </c>
      <c r="M12">
        <v>79</v>
      </c>
      <c r="N12">
        <v>35.22</v>
      </c>
      <c r="O12">
        <v>22756.91</v>
      </c>
      <c r="P12">
        <v>1214.98</v>
      </c>
      <c r="Q12">
        <v>1206.7</v>
      </c>
      <c r="R12">
        <v>298.17</v>
      </c>
      <c r="S12">
        <v>132.07</v>
      </c>
      <c r="T12">
        <v>65394.31</v>
      </c>
      <c r="U12">
        <v>0.44</v>
      </c>
      <c r="V12">
        <v>0.75</v>
      </c>
      <c r="W12">
        <v>0.4</v>
      </c>
      <c r="X12">
        <v>3.82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0.9724</v>
      </c>
      <c r="E13">
        <v>102.83</v>
      </c>
      <c r="F13">
        <v>97.95</v>
      </c>
      <c r="G13">
        <v>79.42</v>
      </c>
      <c r="H13">
        <v>1.16</v>
      </c>
      <c r="I13">
        <v>74</v>
      </c>
      <c r="J13">
        <v>184.12</v>
      </c>
      <c r="K13">
        <v>51.39</v>
      </c>
      <c r="L13">
        <v>12</v>
      </c>
      <c r="M13">
        <v>72</v>
      </c>
      <c r="N13">
        <v>35.73</v>
      </c>
      <c r="O13">
        <v>22942.24</v>
      </c>
      <c r="P13">
        <v>1207.82</v>
      </c>
      <c r="Q13">
        <v>1206.69</v>
      </c>
      <c r="R13">
        <v>283.82</v>
      </c>
      <c r="S13">
        <v>132.07</v>
      </c>
      <c r="T13">
        <v>58253.1</v>
      </c>
      <c r="U13">
        <v>0.47</v>
      </c>
      <c r="V13">
        <v>0.76</v>
      </c>
      <c r="W13">
        <v>0.39</v>
      </c>
      <c r="X13">
        <v>3.41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0.9774</v>
      </c>
      <c r="E14">
        <v>102.31</v>
      </c>
      <c r="F14">
        <v>97.64</v>
      </c>
      <c r="G14">
        <v>86.15000000000001</v>
      </c>
      <c r="H14">
        <v>1.24</v>
      </c>
      <c r="I14">
        <v>68</v>
      </c>
      <c r="J14">
        <v>185.63</v>
      </c>
      <c r="K14">
        <v>51.39</v>
      </c>
      <c r="L14">
        <v>13</v>
      </c>
      <c r="M14">
        <v>66</v>
      </c>
      <c r="N14">
        <v>36.24</v>
      </c>
      <c r="O14">
        <v>23128.27</v>
      </c>
      <c r="P14">
        <v>1201.52</v>
      </c>
      <c r="Q14">
        <v>1206.7</v>
      </c>
      <c r="R14">
        <v>272.91</v>
      </c>
      <c r="S14">
        <v>132.07</v>
      </c>
      <c r="T14">
        <v>52825.8</v>
      </c>
      <c r="U14">
        <v>0.48</v>
      </c>
      <c r="V14">
        <v>0.76</v>
      </c>
      <c r="W14">
        <v>0.39</v>
      </c>
      <c r="X14">
        <v>3.1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0.9813</v>
      </c>
      <c r="E15">
        <v>101.91</v>
      </c>
      <c r="F15">
        <v>97.40000000000001</v>
      </c>
      <c r="G15">
        <v>92.76000000000001</v>
      </c>
      <c r="H15">
        <v>1.33</v>
      </c>
      <c r="I15">
        <v>63</v>
      </c>
      <c r="J15">
        <v>187.14</v>
      </c>
      <c r="K15">
        <v>51.39</v>
      </c>
      <c r="L15">
        <v>14</v>
      </c>
      <c r="M15">
        <v>61</v>
      </c>
      <c r="N15">
        <v>36.75</v>
      </c>
      <c r="O15">
        <v>23314.98</v>
      </c>
      <c r="P15">
        <v>1196.5</v>
      </c>
      <c r="Q15">
        <v>1206.7</v>
      </c>
      <c r="R15">
        <v>264.98</v>
      </c>
      <c r="S15">
        <v>132.07</v>
      </c>
      <c r="T15">
        <v>48889.24</v>
      </c>
      <c r="U15">
        <v>0.5</v>
      </c>
      <c r="V15">
        <v>0.76</v>
      </c>
      <c r="W15">
        <v>0.38</v>
      </c>
      <c r="X15">
        <v>2.86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0.9854000000000001</v>
      </c>
      <c r="E16">
        <v>101.48</v>
      </c>
      <c r="F16">
        <v>97.14</v>
      </c>
      <c r="G16">
        <v>100.49</v>
      </c>
      <c r="H16">
        <v>1.41</v>
      </c>
      <c r="I16">
        <v>58</v>
      </c>
      <c r="J16">
        <v>188.66</v>
      </c>
      <c r="K16">
        <v>51.39</v>
      </c>
      <c r="L16">
        <v>15</v>
      </c>
      <c r="M16">
        <v>56</v>
      </c>
      <c r="N16">
        <v>37.27</v>
      </c>
      <c r="O16">
        <v>23502.4</v>
      </c>
      <c r="P16">
        <v>1190.02</v>
      </c>
      <c r="Q16">
        <v>1206.69</v>
      </c>
      <c r="R16">
        <v>256.42</v>
      </c>
      <c r="S16">
        <v>132.07</v>
      </c>
      <c r="T16">
        <v>44631.96</v>
      </c>
      <c r="U16">
        <v>0.52</v>
      </c>
      <c r="V16">
        <v>0.76</v>
      </c>
      <c r="W16">
        <v>0.36</v>
      </c>
      <c r="X16">
        <v>2.61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0.9874000000000001</v>
      </c>
      <c r="E17">
        <v>101.27</v>
      </c>
      <c r="F17">
        <v>97.04000000000001</v>
      </c>
      <c r="G17">
        <v>105.86</v>
      </c>
      <c r="H17">
        <v>1.49</v>
      </c>
      <c r="I17">
        <v>55</v>
      </c>
      <c r="J17">
        <v>190.19</v>
      </c>
      <c r="K17">
        <v>51.39</v>
      </c>
      <c r="L17">
        <v>16</v>
      </c>
      <c r="M17">
        <v>53</v>
      </c>
      <c r="N17">
        <v>37.79</v>
      </c>
      <c r="O17">
        <v>23690.52</v>
      </c>
      <c r="P17">
        <v>1185.84</v>
      </c>
      <c r="Q17">
        <v>1206.69</v>
      </c>
      <c r="R17">
        <v>252.74</v>
      </c>
      <c r="S17">
        <v>132.07</v>
      </c>
      <c r="T17">
        <v>42805.8</v>
      </c>
      <c r="U17">
        <v>0.52</v>
      </c>
      <c r="V17">
        <v>0.76</v>
      </c>
      <c r="W17">
        <v>0.36</v>
      </c>
      <c r="X17">
        <v>2.5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0.9909</v>
      </c>
      <c r="E18">
        <v>100.92</v>
      </c>
      <c r="F18">
        <v>96.81999999999999</v>
      </c>
      <c r="G18">
        <v>113.9</v>
      </c>
      <c r="H18">
        <v>1.57</v>
      </c>
      <c r="I18">
        <v>51</v>
      </c>
      <c r="J18">
        <v>191.72</v>
      </c>
      <c r="K18">
        <v>51.39</v>
      </c>
      <c r="L18">
        <v>17</v>
      </c>
      <c r="M18">
        <v>49</v>
      </c>
      <c r="N18">
        <v>38.33</v>
      </c>
      <c r="O18">
        <v>23879.37</v>
      </c>
      <c r="P18">
        <v>1180.57</v>
      </c>
      <c r="Q18">
        <v>1206.69</v>
      </c>
      <c r="R18">
        <v>245.36</v>
      </c>
      <c r="S18">
        <v>132.07</v>
      </c>
      <c r="T18">
        <v>39138.97</v>
      </c>
      <c r="U18">
        <v>0.54</v>
      </c>
      <c r="V18">
        <v>0.77</v>
      </c>
      <c r="W18">
        <v>0.35</v>
      </c>
      <c r="X18">
        <v>2.28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0.9933</v>
      </c>
      <c r="E19">
        <v>100.67</v>
      </c>
      <c r="F19">
        <v>96.67</v>
      </c>
      <c r="G19">
        <v>120.84</v>
      </c>
      <c r="H19">
        <v>1.65</v>
      </c>
      <c r="I19">
        <v>48</v>
      </c>
      <c r="J19">
        <v>193.26</v>
      </c>
      <c r="K19">
        <v>51.39</v>
      </c>
      <c r="L19">
        <v>18</v>
      </c>
      <c r="M19">
        <v>46</v>
      </c>
      <c r="N19">
        <v>38.86</v>
      </c>
      <c r="O19">
        <v>24068.93</v>
      </c>
      <c r="P19">
        <v>1176.55</v>
      </c>
      <c r="Q19">
        <v>1206.69</v>
      </c>
      <c r="R19">
        <v>240.25</v>
      </c>
      <c r="S19">
        <v>132.07</v>
      </c>
      <c r="T19">
        <v>36595.18</v>
      </c>
      <c r="U19">
        <v>0.55</v>
      </c>
      <c r="V19">
        <v>0.77</v>
      </c>
      <c r="W19">
        <v>0.35</v>
      </c>
      <c r="X19">
        <v>2.13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0.9949</v>
      </c>
      <c r="E20">
        <v>100.51</v>
      </c>
      <c r="F20">
        <v>96.58</v>
      </c>
      <c r="G20">
        <v>125.97</v>
      </c>
      <c r="H20">
        <v>1.73</v>
      </c>
      <c r="I20">
        <v>46</v>
      </c>
      <c r="J20">
        <v>194.8</v>
      </c>
      <c r="K20">
        <v>51.39</v>
      </c>
      <c r="L20">
        <v>19</v>
      </c>
      <c r="M20">
        <v>44</v>
      </c>
      <c r="N20">
        <v>39.41</v>
      </c>
      <c r="O20">
        <v>24259.23</v>
      </c>
      <c r="P20">
        <v>1171.86</v>
      </c>
      <c r="Q20">
        <v>1206.69</v>
      </c>
      <c r="R20">
        <v>237.18</v>
      </c>
      <c r="S20">
        <v>132.07</v>
      </c>
      <c r="T20">
        <v>35072.22</v>
      </c>
      <c r="U20">
        <v>0.5600000000000001</v>
      </c>
      <c r="V20">
        <v>0.77</v>
      </c>
      <c r="W20">
        <v>0.35</v>
      </c>
      <c r="X20">
        <v>2.04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0.9992</v>
      </c>
      <c r="E21">
        <v>100.08</v>
      </c>
      <c r="F21">
        <v>96.25</v>
      </c>
      <c r="G21">
        <v>134.31</v>
      </c>
      <c r="H21">
        <v>1.81</v>
      </c>
      <c r="I21">
        <v>43</v>
      </c>
      <c r="J21">
        <v>196.35</v>
      </c>
      <c r="K21">
        <v>51.39</v>
      </c>
      <c r="L21">
        <v>20</v>
      </c>
      <c r="M21">
        <v>41</v>
      </c>
      <c r="N21">
        <v>39.96</v>
      </c>
      <c r="O21">
        <v>24450.27</v>
      </c>
      <c r="P21">
        <v>1167.02</v>
      </c>
      <c r="Q21">
        <v>1206.7</v>
      </c>
      <c r="R21">
        <v>226.61</v>
      </c>
      <c r="S21">
        <v>132.07</v>
      </c>
      <c r="T21">
        <v>29801.06</v>
      </c>
      <c r="U21">
        <v>0.58</v>
      </c>
      <c r="V21">
        <v>0.77</v>
      </c>
      <c r="W21">
        <v>0.32</v>
      </c>
      <c r="X21">
        <v>1.71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0.9982</v>
      </c>
      <c r="E22">
        <v>100.18</v>
      </c>
      <c r="F22">
        <v>96.42</v>
      </c>
      <c r="G22">
        <v>141.1</v>
      </c>
      <c r="H22">
        <v>1.88</v>
      </c>
      <c r="I22">
        <v>41</v>
      </c>
      <c r="J22">
        <v>197.9</v>
      </c>
      <c r="K22">
        <v>51.39</v>
      </c>
      <c r="L22">
        <v>21</v>
      </c>
      <c r="M22">
        <v>39</v>
      </c>
      <c r="N22">
        <v>40.51</v>
      </c>
      <c r="O22">
        <v>24642.07</v>
      </c>
      <c r="P22">
        <v>1167.43</v>
      </c>
      <c r="Q22">
        <v>1206.69</v>
      </c>
      <c r="R22">
        <v>231.79</v>
      </c>
      <c r="S22">
        <v>132.07</v>
      </c>
      <c r="T22">
        <v>32401.33</v>
      </c>
      <c r="U22">
        <v>0.57</v>
      </c>
      <c r="V22">
        <v>0.77</v>
      </c>
      <c r="W22">
        <v>0.34</v>
      </c>
      <c r="X22">
        <v>1.88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</v>
      </c>
      <c r="E23">
        <v>100</v>
      </c>
      <c r="F23">
        <v>96.31</v>
      </c>
      <c r="G23">
        <v>148.16</v>
      </c>
      <c r="H23">
        <v>1.96</v>
      </c>
      <c r="I23">
        <v>39</v>
      </c>
      <c r="J23">
        <v>199.46</v>
      </c>
      <c r="K23">
        <v>51.39</v>
      </c>
      <c r="L23">
        <v>22</v>
      </c>
      <c r="M23">
        <v>37</v>
      </c>
      <c r="N23">
        <v>41.07</v>
      </c>
      <c r="O23">
        <v>24834.62</v>
      </c>
      <c r="P23">
        <v>1162.41</v>
      </c>
      <c r="Q23">
        <v>1206.69</v>
      </c>
      <c r="R23">
        <v>227.91</v>
      </c>
      <c r="S23">
        <v>132.07</v>
      </c>
      <c r="T23">
        <v>30474.26</v>
      </c>
      <c r="U23">
        <v>0.58</v>
      </c>
      <c r="V23">
        <v>0.77</v>
      </c>
      <c r="W23">
        <v>0.34</v>
      </c>
      <c r="X23">
        <v>1.77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1.001</v>
      </c>
      <c r="E24">
        <v>99.90000000000001</v>
      </c>
      <c r="F24">
        <v>96.23999999999999</v>
      </c>
      <c r="G24">
        <v>151.96</v>
      </c>
      <c r="H24">
        <v>2.03</v>
      </c>
      <c r="I24">
        <v>38</v>
      </c>
      <c r="J24">
        <v>201.03</v>
      </c>
      <c r="K24">
        <v>51.39</v>
      </c>
      <c r="L24">
        <v>23</v>
      </c>
      <c r="M24">
        <v>36</v>
      </c>
      <c r="N24">
        <v>41.64</v>
      </c>
      <c r="O24">
        <v>25027.94</v>
      </c>
      <c r="P24">
        <v>1159.72</v>
      </c>
      <c r="Q24">
        <v>1206.69</v>
      </c>
      <c r="R24">
        <v>225.79</v>
      </c>
      <c r="S24">
        <v>132.07</v>
      </c>
      <c r="T24">
        <v>29416.47</v>
      </c>
      <c r="U24">
        <v>0.58</v>
      </c>
      <c r="V24">
        <v>0.77</v>
      </c>
      <c r="W24">
        <v>0.34</v>
      </c>
      <c r="X24">
        <v>1.71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1.0025</v>
      </c>
      <c r="E25">
        <v>99.75</v>
      </c>
      <c r="F25">
        <v>96.16</v>
      </c>
      <c r="G25">
        <v>160.27</v>
      </c>
      <c r="H25">
        <v>2.1</v>
      </c>
      <c r="I25">
        <v>36</v>
      </c>
      <c r="J25">
        <v>202.61</v>
      </c>
      <c r="K25">
        <v>51.39</v>
      </c>
      <c r="L25">
        <v>24</v>
      </c>
      <c r="M25">
        <v>34</v>
      </c>
      <c r="N25">
        <v>42.21</v>
      </c>
      <c r="O25">
        <v>25222.04</v>
      </c>
      <c r="P25">
        <v>1156.39</v>
      </c>
      <c r="Q25">
        <v>1206.69</v>
      </c>
      <c r="R25">
        <v>223.03</v>
      </c>
      <c r="S25">
        <v>132.07</v>
      </c>
      <c r="T25">
        <v>28048.18</v>
      </c>
      <c r="U25">
        <v>0.59</v>
      </c>
      <c r="V25">
        <v>0.77</v>
      </c>
      <c r="W25">
        <v>0.33</v>
      </c>
      <c r="X25">
        <v>1.62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1.0043</v>
      </c>
      <c r="E26">
        <v>99.56999999999999</v>
      </c>
      <c r="F26">
        <v>96.05</v>
      </c>
      <c r="G26">
        <v>169.5</v>
      </c>
      <c r="H26">
        <v>2.17</v>
      </c>
      <c r="I26">
        <v>34</v>
      </c>
      <c r="J26">
        <v>204.19</v>
      </c>
      <c r="K26">
        <v>51.39</v>
      </c>
      <c r="L26">
        <v>25</v>
      </c>
      <c r="M26">
        <v>32</v>
      </c>
      <c r="N26">
        <v>42.79</v>
      </c>
      <c r="O26">
        <v>25417.05</v>
      </c>
      <c r="P26">
        <v>1152.01</v>
      </c>
      <c r="Q26">
        <v>1206.69</v>
      </c>
      <c r="R26">
        <v>219.16</v>
      </c>
      <c r="S26">
        <v>132.07</v>
      </c>
      <c r="T26">
        <v>26123.75</v>
      </c>
      <c r="U26">
        <v>0.6</v>
      </c>
      <c r="V26">
        <v>0.77</v>
      </c>
      <c r="W26">
        <v>0.33</v>
      </c>
      <c r="X26">
        <v>1.51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1.0051</v>
      </c>
      <c r="E27">
        <v>99.48999999999999</v>
      </c>
      <c r="F27">
        <v>96</v>
      </c>
      <c r="G27">
        <v>174.54</v>
      </c>
      <c r="H27">
        <v>2.24</v>
      </c>
      <c r="I27">
        <v>33</v>
      </c>
      <c r="J27">
        <v>205.77</v>
      </c>
      <c r="K27">
        <v>51.39</v>
      </c>
      <c r="L27">
        <v>26</v>
      </c>
      <c r="M27">
        <v>31</v>
      </c>
      <c r="N27">
        <v>43.38</v>
      </c>
      <c r="O27">
        <v>25612.75</v>
      </c>
      <c r="P27">
        <v>1150.94</v>
      </c>
      <c r="Q27">
        <v>1206.69</v>
      </c>
      <c r="R27">
        <v>217.37</v>
      </c>
      <c r="S27">
        <v>132.07</v>
      </c>
      <c r="T27">
        <v>25232.34</v>
      </c>
      <c r="U27">
        <v>0.61</v>
      </c>
      <c r="V27">
        <v>0.77</v>
      </c>
      <c r="W27">
        <v>0.33</v>
      </c>
      <c r="X27">
        <v>1.46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1.0058</v>
      </c>
      <c r="E28">
        <v>99.42</v>
      </c>
      <c r="F28">
        <v>95.95999999999999</v>
      </c>
      <c r="G28">
        <v>179.93</v>
      </c>
      <c r="H28">
        <v>2.31</v>
      </c>
      <c r="I28">
        <v>32</v>
      </c>
      <c r="J28">
        <v>207.37</v>
      </c>
      <c r="K28">
        <v>51.39</v>
      </c>
      <c r="L28">
        <v>27</v>
      </c>
      <c r="M28">
        <v>30</v>
      </c>
      <c r="N28">
        <v>43.97</v>
      </c>
      <c r="O28">
        <v>25809.25</v>
      </c>
      <c r="P28">
        <v>1147.89</v>
      </c>
      <c r="Q28">
        <v>1206.7</v>
      </c>
      <c r="R28">
        <v>216.32</v>
      </c>
      <c r="S28">
        <v>132.07</v>
      </c>
      <c r="T28">
        <v>24714.34</v>
      </c>
      <c r="U28">
        <v>0.61</v>
      </c>
      <c r="V28">
        <v>0.77</v>
      </c>
      <c r="W28">
        <v>0.33</v>
      </c>
      <c r="X28">
        <v>1.43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1.0067</v>
      </c>
      <c r="E29">
        <v>99.34</v>
      </c>
      <c r="F29">
        <v>95.91</v>
      </c>
      <c r="G29">
        <v>185.64</v>
      </c>
      <c r="H29">
        <v>2.38</v>
      </c>
      <c r="I29">
        <v>31</v>
      </c>
      <c r="J29">
        <v>208.97</v>
      </c>
      <c r="K29">
        <v>51.39</v>
      </c>
      <c r="L29">
        <v>28</v>
      </c>
      <c r="M29">
        <v>29</v>
      </c>
      <c r="N29">
        <v>44.57</v>
      </c>
      <c r="O29">
        <v>26006.56</v>
      </c>
      <c r="P29">
        <v>1145.01</v>
      </c>
      <c r="Q29">
        <v>1206.69</v>
      </c>
      <c r="R29">
        <v>214.52</v>
      </c>
      <c r="S29">
        <v>132.07</v>
      </c>
      <c r="T29">
        <v>23816.68</v>
      </c>
      <c r="U29">
        <v>0.62</v>
      </c>
      <c r="V29">
        <v>0.77</v>
      </c>
      <c r="W29">
        <v>0.32</v>
      </c>
      <c r="X29">
        <v>1.37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1.0104</v>
      </c>
      <c r="E30">
        <v>98.97</v>
      </c>
      <c r="F30">
        <v>95.58</v>
      </c>
      <c r="G30">
        <v>191.17</v>
      </c>
      <c r="H30">
        <v>2.45</v>
      </c>
      <c r="I30">
        <v>30</v>
      </c>
      <c r="J30">
        <v>210.57</v>
      </c>
      <c r="K30">
        <v>51.39</v>
      </c>
      <c r="L30">
        <v>29</v>
      </c>
      <c r="M30">
        <v>28</v>
      </c>
      <c r="N30">
        <v>45.18</v>
      </c>
      <c r="O30">
        <v>26204.71</v>
      </c>
      <c r="P30">
        <v>1137.37</v>
      </c>
      <c r="Q30">
        <v>1206.69</v>
      </c>
      <c r="R30">
        <v>202.7</v>
      </c>
      <c r="S30">
        <v>132.07</v>
      </c>
      <c r="T30">
        <v>17914.06</v>
      </c>
      <c r="U30">
        <v>0.65</v>
      </c>
      <c r="V30">
        <v>0.78</v>
      </c>
      <c r="W30">
        <v>0.33</v>
      </c>
      <c r="X30">
        <v>1.04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1.0079</v>
      </c>
      <c r="E31">
        <v>99.22</v>
      </c>
      <c r="F31">
        <v>95.86</v>
      </c>
      <c r="G31">
        <v>198.33</v>
      </c>
      <c r="H31">
        <v>2.51</v>
      </c>
      <c r="I31">
        <v>29</v>
      </c>
      <c r="J31">
        <v>212.19</v>
      </c>
      <c r="K31">
        <v>51.39</v>
      </c>
      <c r="L31">
        <v>30</v>
      </c>
      <c r="M31">
        <v>27</v>
      </c>
      <c r="N31">
        <v>45.79</v>
      </c>
      <c r="O31">
        <v>26403.69</v>
      </c>
      <c r="P31">
        <v>1139.45</v>
      </c>
      <c r="Q31">
        <v>1206.69</v>
      </c>
      <c r="R31">
        <v>212.97</v>
      </c>
      <c r="S31">
        <v>132.07</v>
      </c>
      <c r="T31">
        <v>23052.06</v>
      </c>
      <c r="U31">
        <v>0.62</v>
      </c>
      <c r="V31">
        <v>0.77</v>
      </c>
      <c r="W31">
        <v>0.32</v>
      </c>
      <c r="X31">
        <v>1.32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1.009</v>
      </c>
      <c r="E32">
        <v>99.11</v>
      </c>
      <c r="F32">
        <v>95.79000000000001</v>
      </c>
      <c r="G32">
        <v>205.26</v>
      </c>
      <c r="H32">
        <v>2.58</v>
      </c>
      <c r="I32">
        <v>28</v>
      </c>
      <c r="J32">
        <v>213.81</v>
      </c>
      <c r="K32">
        <v>51.39</v>
      </c>
      <c r="L32">
        <v>31</v>
      </c>
      <c r="M32">
        <v>26</v>
      </c>
      <c r="N32">
        <v>46.41</v>
      </c>
      <c r="O32">
        <v>26603.52</v>
      </c>
      <c r="P32">
        <v>1136.91</v>
      </c>
      <c r="Q32">
        <v>1206.69</v>
      </c>
      <c r="R32">
        <v>210.51</v>
      </c>
      <c r="S32">
        <v>132.07</v>
      </c>
      <c r="T32">
        <v>21828.09</v>
      </c>
      <c r="U32">
        <v>0.63</v>
      </c>
      <c r="V32">
        <v>0.77</v>
      </c>
      <c r="W32">
        <v>0.32</v>
      </c>
      <c r="X32">
        <v>1.25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1.0097</v>
      </c>
      <c r="E33">
        <v>99.04000000000001</v>
      </c>
      <c r="F33">
        <v>95.75</v>
      </c>
      <c r="G33">
        <v>212.78</v>
      </c>
      <c r="H33">
        <v>2.64</v>
      </c>
      <c r="I33">
        <v>27</v>
      </c>
      <c r="J33">
        <v>215.43</v>
      </c>
      <c r="K33">
        <v>51.39</v>
      </c>
      <c r="L33">
        <v>32</v>
      </c>
      <c r="M33">
        <v>25</v>
      </c>
      <c r="N33">
        <v>47.04</v>
      </c>
      <c r="O33">
        <v>26804.21</v>
      </c>
      <c r="P33">
        <v>1136.64</v>
      </c>
      <c r="Q33">
        <v>1206.69</v>
      </c>
      <c r="R33">
        <v>209.1</v>
      </c>
      <c r="S33">
        <v>132.07</v>
      </c>
      <c r="T33">
        <v>21125.68</v>
      </c>
      <c r="U33">
        <v>0.63</v>
      </c>
      <c r="V33">
        <v>0.77</v>
      </c>
      <c r="W33">
        <v>0.32</v>
      </c>
      <c r="X33">
        <v>1.21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1.0104</v>
      </c>
      <c r="E34">
        <v>98.97</v>
      </c>
      <c r="F34">
        <v>95.72</v>
      </c>
      <c r="G34">
        <v>220.89</v>
      </c>
      <c r="H34">
        <v>2.7</v>
      </c>
      <c r="I34">
        <v>26</v>
      </c>
      <c r="J34">
        <v>217.07</v>
      </c>
      <c r="K34">
        <v>51.39</v>
      </c>
      <c r="L34">
        <v>33</v>
      </c>
      <c r="M34">
        <v>24</v>
      </c>
      <c r="N34">
        <v>47.68</v>
      </c>
      <c r="O34">
        <v>27005.77</v>
      </c>
      <c r="P34">
        <v>1135.1</v>
      </c>
      <c r="Q34">
        <v>1206.69</v>
      </c>
      <c r="R34">
        <v>207.97</v>
      </c>
      <c r="S34">
        <v>132.07</v>
      </c>
      <c r="T34">
        <v>20564.79</v>
      </c>
      <c r="U34">
        <v>0.64</v>
      </c>
      <c r="V34">
        <v>0.77</v>
      </c>
      <c r="W34">
        <v>0.32</v>
      </c>
      <c r="X34">
        <v>1.18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1.0113</v>
      </c>
      <c r="E35">
        <v>98.88</v>
      </c>
      <c r="F35">
        <v>95.66</v>
      </c>
      <c r="G35">
        <v>229.58</v>
      </c>
      <c r="H35">
        <v>2.76</v>
      </c>
      <c r="I35">
        <v>25</v>
      </c>
      <c r="J35">
        <v>218.71</v>
      </c>
      <c r="K35">
        <v>51.39</v>
      </c>
      <c r="L35">
        <v>34</v>
      </c>
      <c r="M35">
        <v>23</v>
      </c>
      <c r="N35">
        <v>48.32</v>
      </c>
      <c r="O35">
        <v>27208.22</v>
      </c>
      <c r="P35">
        <v>1128.52</v>
      </c>
      <c r="Q35">
        <v>1206.69</v>
      </c>
      <c r="R35">
        <v>206.13</v>
      </c>
      <c r="S35">
        <v>132.07</v>
      </c>
      <c r="T35">
        <v>19649.76</v>
      </c>
      <c r="U35">
        <v>0.64</v>
      </c>
      <c r="V35">
        <v>0.77</v>
      </c>
      <c r="W35">
        <v>0.31</v>
      </c>
      <c r="X35">
        <v>1.12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1.0114</v>
      </c>
      <c r="E36">
        <v>98.88</v>
      </c>
      <c r="F36">
        <v>95.66</v>
      </c>
      <c r="G36">
        <v>229.58</v>
      </c>
      <c r="H36">
        <v>2.82</v>
      </c>
      <c r="I36">
        <v>25</v>
      </c>
      <c r="J36">
        <v>220.36</v>
      </c>
      <c r="K36">
        <v>51.39</v>
      </c>
      <c r="L36">
        <v>35</v>
      </c>
      <c r="M36">
        <v>23</v>
      </c>
      <c r="N36">
        <v>48.97</v>
      </c>
      <c r="O36">
        <v>27411.55</v>
      </c>
      <c r="P36">
        <v>1129</v>
      </c>
      <c r="Q36">
        <v>1206.69</v>
      </c>
      <c r="R36">
        <v>205.92</v>
      </c>
      <c r="S36">
        <v>132.07</v>
      </c>
      <c r="T36">
        <v>19544.76</v>
      </c>
      <c r="U36">
        <v>0.64</v>
      </c>
      <c r="V36">
        <v>0.77</v>
      </c>
      <c r="W36">
        <v>0.31</v>
      </c>
      <c r="X36">
        <v>1.12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1.0122</v>
      </c>
      <c r="E37">
        <v>98.79000000000001</v>
      </c>
      <c r="F37">
        <v>95.61</v>
      </c>
      <c r="G37">
        <v>239.02</v>
      </c>
      <c r="H37">
        <v>2.88</v>
      </c>
      <c r="I37">
        <v>24</v>
      </c>
      <c r="J37">
        <v>222.01</v>
      </c>
      <c r="K37">
        <v>51.39</v>
      </c>
      <c r="L37">
        <v>36</v>
      </c>
      <c r="M37">
        <v>22</v>
      </c>
      <c r="N37">
        <v>49.62</v>
      </c>
      <c r="O37">
        <v>27615.8</v>
      </c>
      <c r="P37">
        <v>1127.99</v>
      </c>
      <c r="Q37">
        <v>1206.69</v>
      </c>
      <c r="R37">
        <v>204.29</v>
      </c>
      <c r="S37">
        <v>132.07</v>
      </c>
      <c r="T37">
        <v>18736.71</v>
      </c>
      <c r="U37">
        <v>0.65</v>
      </c>
      <c r="V37">
        <v>0.78</v>
      </c>
      <c r="W37">
        <v>0.31</v>
      </c>
      <c r="X37">
        <v>1.07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1.0132</v>
      </c>
      <c r="E38">
        <v>98.7</v>
      </c>
      <c r="F38">
        <v>95.54000000000001</v>
      </c>
      <c r="G38">
        <v>249.25</v>
      </c>
      <c r="H38">
        <v>2.94</v>
      </c>
      <c r="I38">
        <v>23</v>
      </c>
      <c r="J38">
        <v>223.68</v>
      </c>
      <c r="K38">
        <v>51.39</v>
      </c>
      <c r="L38">
        <v>37</v>
      </c>
      <c r="M38">
        <v>21</v>
      </c>
      <c r="N38">
        <v>50.29</v>
      </c>
      <c r="O38">
        <v>27821.09</v>
      </c>
      <c r="P38">
        <v>1120.77</v>
      </c>
      <c r="Q38">
        <v>1206.69</v>
      </c>
      <c r="R38">
        <v>202.09</v>
      </c>
      <c r="S38">
        <v>132.07</v>
      </c>
      <c r="T38">
        <v>17642.18</v>
      </c>
      <c r="U38">
        <v>0.65</v>
      </c>
      <c r="V38">
        <v>0.78</v>
      </c>
      <c r="W38">
        <v>0.31</v>
      </c>
      <c r="X38">
        <v>1.01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1.0152</v>
      </c>
      <c r="E39">
        <v>98.5</v>
      </c>
      <c r="F39">
        <v>95.34999999999999</v>
      </c>
      <c r="G39">
        <v>248.74</v>
      </c>
      <c r="H39">
        <v>3</v>
      </c>
      <c r="I39">
        <v>23</v>
      </c>
      <c r="J39">
        <v>225.35</v>
      </c>
      <c r="K39">
        <v>51.39</v>
      </c>
      <c r="L39">
        <v>38</v>
      </c>
      <c r="M39">
        <v>21</v>
      </c>
      <c r="N39">
        <v>50.96</v>
      </c>
      <c r="O39">
        <v>28027.19</v>
      </c>
      <c r="P39">
        <v>1117.79</v>
      </c>
      <c r="Q39">
        <v>1206.7</v>
      </c>
      <c r="R39">
        <v>195.17</v>
      </c>
      <c r="S39">
        <v>132.07</v>
      </c>
      <c r="T39">
        <v>14182.07</v>
      </c>
      <c r="U39">
        <v>0.68</v>
      </c>
      <c r="V39">
        <v>0.78</v>
      </c>
      <c r="W39">
        <v>0.31</v>
      </c>
      <c r="X39">
        <v>0.8100000000000001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1.0136</v>
      </c>
      <c r="E40">
        <v>98.66</v>
      </c>
      <c r="F40">
        <v>95.54000000000001</v>
      </c>
      <c r="G40">
        <v>260.56</v>
      </c>
      <c r="H40">
        <v>3.05</v>
      </c>
      <c r="I40">
        <v>22</v>
      </c>
      <c r="J40">
        <v>227.03</v>
      </c>
      <c r="K40">
        <v>51.39</v>
      </c>
      <c r="L40">
        <v>39</v>
      </c>
      <c r="M40">
        <v>20</v>
      </c>
      <c r="N40">
        <v>51.64</v>
      </c>
      <c r="O40">
        <v>28234.24</v>
      </c>
      <c r="P40">
        <v>1122.15</v>
      </c>
      <c r="Q40">
        <v>1206.69</v>
      </c>
      <c r="R40">
        <v>202.17</v>
      </c>
      <c r="S40">
        <v>132.07</v>
      </c>
      <c r="T40">
        <v>17689.08</v>
      </c>
      <c r="U40">
        <v>0.65</v>
      </c>
      <c r="V40">
        <v>0.78</v>
      </c>
      <c r="W40">
        <v>0.31</v>
      </c>
      <c r="X40">
        <v>1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1.0146</v>
      </c>
      <c r="E41">
        <v>98.56</v>
      </c>
      <c r="F41">
        <v>95.48</v>
      </c>
      <c r="G41">
        <v>272.8</v>
      </c>
      <c r="H41">
        <v>3.11</v>
      </c>
      <c r="I41">
        <v>21</v>
      </c>
      <c r="J41">
        <v>228.71</v>
      </c>
      <c r="K41">
        <v>51.39</v>
      </c>
      <c r="L41">
        <v>40</v>
      </c>
      <c r="M41">
        <v>19</v>
      </c>
      <c r="N41">
        <v>52.32</v>
      </c>
      <c r="O41">
        <v>28442.24</v>
      </c>
      <c r="P41">
        <v>1116.41</v>
      </c>
      <c r="Q41">
        <v>1206.69</v>
      </c>
      <c r="R41">
        <v>200.09</v>
      </c>
      <c r="S41">
        <v>132.07</v>
      </c>
      <c r="T41">
        <v>16654.35</v>
      </c>
      <c r="U41">
        <v>0.66</v>
      </c>
      <c r="V41">
        <v>0.78</v>
      </c>
      <c r="W41">
        <v>0.31</v>
      </c>
      <c r="X41">
        <v>0.9399999999999999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0.805</v>
      </c>
      <c r="E2">
        <v>124.23</v>
      </c>
      <c r="F2">
        <v>116.7</v>
      </c>
      <c r="G2">
        <v>14.8</v>
      </c>
      <c r="H2">
        <v>0.34</v>
      </c>
      <c r="I2">
        <v>473</v>
      </c>
      <c r="J2">
        <v>51.33</v>
      </c>
      <c r="K2">
        <v>24.83</v>
      </c>
      <c r="L2">
        <v>1</v>
      </c>
      <c r="M2">
        <v>471</v>
      </c>
      <c r="N2">
        <v>5.51</v>
      </c>
      <c r="O2">
        <v>6564.78</v>
      </c>
      <c r="P2">
        <v>651.71</v>
      </c>
      <c r="Q2">
        <v>1206.77</v>
      </c>
      <c r="R2">
        <v>919.6799999999999</v>
      </c>
      <c r="S2">
        <v>132.07</v>
      </c>
      <c r="T2">
        <v>374184.91</v>
      </c>
      <c r="U2">
        <v>0.14</v>
      </c>
      <c r="V2">
        <v>0.64</v>
      </c>
      <c r="W2">
        <v>1.03</v>
      </c>
      <c r="X2">
        <v>22.15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0.9256</v>
      </c>
      <c r="E3">
        <v>108.04</v>
      </c>
      <c r="F3">
        <v>103.81</v>
      </c>
      <c r="G3">
        <v>30.68</v>
      </c>
      <c r="H3">
        <v>0.66</v>
      </c>
      <c r="I3">
        <v>203</v>
      </c>
      <c r="J3">
        <v>52.47</v>
      </c>
      <c r="K3">
        <v>24.83</v>
      </c>
      <c r="L3">
        <v>2</v>
      </c>
      <c r="M3">
        <v>201</v>
      </c>
      <c r="N3">
        <v>5.64</v>
      </c>
      <c r="O3">
        <v>6705.1</v>
      </c>
      <c r="P3">
        <v>561.96</v>
      </c>
      <c r="Q3">
        <v>1206.75</v>
      </c>
      <c r="R3">
        <v>482.34</v>
      </c>
      <c r="S3">
        <v>132.07</v>
      </c>
      <c r="T3">
        <v>156865.07</v>
      </c>
      <c r="U3">
        <v>0.27</v>
      </c>
      <c r="V3">
        <v>0.71</v>
      </c>
      <c r="W3">
        <v>0.6</v>
      </c>
      <c r="X3">
        <v>9.27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0.9651999999999999</v>
      </c>
      <c r="E4">
        <v>103.61</v>
      </c>
      <c r="F4">
        <v>100.31</v>
      </c>
      <c r="G4">
        <v>47.39</v>
      </c>
      <c r="H4">
        <v>0.97</v>
      </c>
      <c r="I4">
        <v>127</v>
      </c>
      <c r="J4">
        <v>53.61</v>
      </c>
      <c r="K4">
        <v>24.83</v>
      </c>
      <c r="L4">
        <v>3</v>
      </c>
      <c r="M4">
        <v>125</v>
      </c>
      <c r="N4">
        <v>5.78</v>
      </c>
      <c r="O4">
        <v>6845.59</v>
      </c>
      <c r="P4">
        <v>524.78</v>
      </c>
      <c r="Q4">
        <v>1206.75</v>
      </c>
      <c r="R4">
        <v>363.05</v>
      </c>
      <c r="S4">
        <v>132.07</v>
      </c>
      <c r="T4">
        <v>97600.77</v>
      </c>
      <c r="U4">
        <v>0.36</v>
      </c>
      <c r="V4">
        <v>0.74</v>
      </c>
      <c r="W4">
        <v>0.49</v>
      </c>
      <c r="X4">
        <v>5.77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0.9877</v>
      </c>
      <c r="E5">
        <v>101.24</v>
      </c>
      <c r="F5">
        <v>98.39</v>
      </c>
      <c r="G5">
        <v>65.59999999999999</v>
      </c>
      <c r="H5">
        <v>1.27</v>
      </c>
      <c r="I5">
        <v>90</v>
      </c>
      <c r="J5">
        <v>54.75</v>
      </c>
      <c r="K5">
        <v>24.83</v>
      </c>
      <c r="L5">
        <v>4</v>
      </c>
      <c r="M5">
        <v>88</v>
      </c>
      <c r="N5">
        <v>5.92</v>
      </c>
      <c r="O5">
        <v>6986.39</v>
      </c>
      <c r="P5">
        <v>495.2</v>
      </c>
      <c r="Q5">
        <v>1206.69</v>
      </c>
      <c r="R5">
        <v>297.74</v>
      </c>
      <c r="S5">
        <v>132.07</v>
      </c>
      <c r="T5">
        <v>65133.62</v>
      </c>
      <c r="U5">
        <v>0.44</v>
      </c>
      <c r="V5">
        <v>0.75</v>
      </c>
      <c r="W5">
        <v>0.43</v>
      </c>
      <c r="X5">
        <v>3.85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0.9971</v>
      </c>
      <c r="E6">
        <v>100.29</v>
      </c>
      <c r="F6">
        <v>97.7</v>
      </c>
      <c r="G6">
        <v>84.95</v>
      </c>
      <c r="H6">
        <v>1.55</v>
      </c>
      <c r="I6">
        <v>69</v>
      </c>
      <c r="J6">
        <v>55.89</v>
      </c>
      <c r="K6">
        <v>24.83</v>
      </c>
      <c r="L6">
        <v>5</v>
      </c>
      <c r="M6">
        <v>57</v>
      </c>
      <c r="N6">
        <v>6.07</v>
      </c>
      <c r="O6">
        <v>7127.49</v>
      </c>
      <c r="P6">
        <v>471.03</v>
      </c>
      <c r="Q6">
        <v>1206.69</v>
      </c>
      <c r="R6">
        <v>274.45</v>
      </c>
      <c r="S6">
        <v>132.07</v>
      </c>
      <c r="T6">
        <v>53592.84</v>
      </c>
      <c r="U6">
        <v>0.48</v>
      </c>
      <c r="V6">
        <v>0.76</v>
      </c>
      <c r="W6">
        <v>0.4</v>
      </c>
      <c r="X6">
        <v>3.16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1.0009</v>
      </c>
      <c r="E7">
        <v>99.91</v>
      </c>
      <c r="F7">
        <v>97.41</v>
      </c>
      <c r="G7">
        <v>94.26000000000001</v>
      </c>
      <c r="H7">
        <v>1.82</v>
      </c>
      <c r="I7">
        <v>62</v>
      </c>
      <c r="J7">
        <v>57.04</v>
      </c>
      <c r="K7">
        <v>24.83</v>
      </c>
      <c r="L7">
        <v>6</v>
      </c>
      <c r="M7">
        <v>8</v>
      </c>
      <c r="N7">
        <v>6.21</v>
      </c>
      <c r="O7">
        <v>7268.89</v>
      </c>
      <c r="P7">
        <v>464.61</v>
      </c>
      <c r="Q7">
        <v>1206.71</v>
      </c>
      <c r="R7">
        <v>262.92</v>
      </c>
      <c r="S7">
        <v>132.07</v>
      </c>
      <c r="T7">
        <v>47860.49</v>
      </c>
      <c r="U7">
        <v>0.5</v>
      </c>
      <c r="V7">
        <v>0.76</v>
      </c>
      <c r="W7">
        <v>0.44</v>
      </c>
      <c r="X7">
        <v>2.87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1.0009</v>
      </c>
      <c r="E8">
        <v>99.91</v>
      </c>
      <c r="F8">
        <v>97.40000000000001</v>
      </c>
      <c r="G8">
        <v>94.26000000000001</v>
      </c>
      <c r="H8">
        <v>2.09</v>
      </c>
      <c r="I8">
        <v>62</v>
      </c>
      <c r="J8">
        <v>58.19</v>
      </c>
      <c r="K8">
        <v>24.83</v>
      </c>
      <c r="L8">
        <v>7</v>
      </c>
      <c r="M8">
        <v>0</v>
      </c>
      <c r="N8">
        <v>6.36</v>
      </c>
      <c r="O8">
        <v>7410.59</v>
      </c>
      <c r="P8">
        <v>473.29</v>
      </c>
      <c r="Q8">
        <v>1206.72</v>
      </c>
      <c r="R8">
        <v>262.33</v>
      </c>
      <c r="S8">
        <v>132.07</v>
      </c>
      <c r="T8">
        <v>47567.67</v>
      </c>
      <c r="U8">
        <v>0.5</v>
      </c>
      <c r="V8">
        <v>0.76</v>
      </c>
      <c r="W8">
        <v>0.45</v>
      </c>
      <c r="X8">
        <v>2.86</v>
      </c>
      <c r="Y8">
        <v>0.5</v>
      </c>
      <c r="Z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0.5227000000000001</v>
      </c>
      <c r="E2">
        <v>191.32</v>
      </c>
      <c r="F2">
        <v>155.36</v>
      </c>
      <c r="G2">
        <v>7.51</v>
      </c>
      <c r="H2">
        <v>0.13</v>
      </c>
      <c r="I2">
        <v>1241</v>
      </c>
      <c r="J2">
        <v>133.21</v>
      </c>
      <c r="K2">
        <v>46.47</v>
      </c>
      <c r="L2">
        <v>1</v>
      </c>
      <c r="M2">
        <v>1239</v>
      </c>
      <c r="N2">
        <v>20.75</v>
      </c>
      <c r="O2">
        <v>16663.42</v>
      </c>
      <c r="P2">
        <v>1693.3</v>
      </c>
      <c r="Q2">
        <v>1206.85</v>
      </c>
      <c r="R2">
        <v>2236.57</v>
      </c>
      <c r="S2">
        <v>132.07</v>
      </c>
      <c r="T2">
        <v>1028790.82</v>
      </c>
      <c r="U2">
        <v>0.06</v>
      </c>
      <c r="V2">
        <v>0.48</v>
      </c>
      <c r="W2">
        <v>2.25</v>
      </c>
      <c r="X2">
        <v>60.81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0.767</v>
      </c>
      <c r="E3">
        <v>130.37</v>
      </c>
      <c r="F3">
        <v>115.81</v>
      </c>
      <c r="G3">
        <v>15.27</v>
      </c>
      <c r="H3">
        <v>0.26</v>
      </c>
      <c r="I3">
        <v>455</v>
      </c>
      <c r="J3">
        <v>134.55</v>
      </c>
      <c r="K3">
        <v>46.47</v>
      </c>
      <c r="L3">
        <v>2</v>
      </c>
      <c r="M3">
        <v>453</v>
      </c>
      <c r="N3">
        <v>21.09</v>
      </c>
      <c r="O3">
        <v>16828.84</v>
      </c>
      <c r="P3">
        <v>1254.81</v>
      </c>
      <c r="Q3">
        <v>1206.74</v>
      </c>
      <c r="R3">
        <v>889.09</v>
      </c>
      <c r="S3">
        <v>132.07</v>
      </c>
      <c r="T3">
        <v>358984.67</v>
      </c>
      <c r="U3">
        <v>0.15</v>
      </c>
      <c r="V3">
        <v>0.64</v>
      </c>
      <c r="W3">
        <v>1</v>
      </c>
      <c r="X3">
        <v>21.26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0.8534</v>
      </c>
      <c r="E4">
        <v>117.17</v>
      </c>
      <c r="F4">
        <v>107.4</v>
      </c>
      <c r="G4">
        <v>23.1</v>
      </c>
      <c r="H4">
        <v>0.39</v>
      </c>
      <c r="I4">
        <v>279</v>
      </c>
      <c r="J4">
        <v>135.9</v>
      </c>
      <c r="K4">
        <v>46.47</v>
      </c>
      <c r="L4">
        <v>3</v>
      </c>
      <c r="M4">
        <v>277</v>
      </c>
      <c r="N4">
        <v>21.43</v>
      </c>
      <c r="O4">
        <v>16994.64</v>
      </c>
      <c r="P4">
        <v>1157.94</v>
      </c>
      <c r="Q4">
        <v>1206.75</v>
      </c>
      <c r="R4">
        <v>603.73</v>
      </c>
      <c r="S4">
        <v>132.07</v>
      </c>
      <c r="T4">
        <v>217183.2</v>
      </c>
      <c r="U4">
        <v>0.22</v>
      </c>
      <c r="V4">
        <v>0.6899999999999999</v>
      </c>
      <c r="W4">
        <v>0.72</v>
      </c>
      <c r="X4">
        <v>12.86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0.8977000000000001</v>
      </c>
      <c r="E5">
        <v>111.39</v>
      </c>
      <c r="F5">
        <v>103.74</v>
      </c>
      <c r="G5">
        <v>30.97</v>
      </c>
      <c r="H5">
        <v>0.52</v>
      </c>
      <c r="I5">
        <v>201</v>
      </c>
      <c r="J5">
        <v>137.25</v>
      </c>
      <c r="K5">
        <v>46.47</v>
      </c>
      <c r="L5">
        <v>4</v>
      </c>
      <c r="M5">
        <v>199</v>
      </c>
      <c r="N5">
        <v>21.78</v>
      </c>
      <c r="O5">
        <v>17160.92</v>
      </c>
      <c r="P5">
        <v>1112.97</v>
      </c>
      <c r="Q5">
        <v>1206.7</v>
      </c>
      <c r="R5">
        <v>479.61</v>
      </c>
      <c r="S5">
        <v>132.07</v>
      </c>
      <c r="T5">
        <v>155511.36</v>
      </c>
      <c r="U5">
        <v>0.28</v>
      </c>
      <c r="V5">
        <v>0.71</v>
      </c>
      <c r="W5">
        <v>0.6</v>
      </c>
      <c r="X5">
        <v>9.199999999999999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0.9238</v>
      </c>
      <c r="E6">
        <v>108.25</v>
      </c>
      <c r="F6">
        <v>101.77</v>
      </c>
      <c r="G6">
        <v>38.65</v>
      </c>
      <c r="H6">
        <v>0.64</v>
      </c>
      <c r="I6">
        <v>158</v>
      </c>
      <c r="J6">
        <v>138.6</v>
      </c>
      <c r="K6">
        <v>46.47</v>
      </c>
      <c r="L6">
        <v>5</v>
      </c>
      <c r="M6">
        <v>156</v>
      </c>
      <c r="N6">
        <v>22.13</v>
      </c>
      <c r="O6">
        <v>17327.69</v>
      </c>
      <c r="P6">
        <v>1087.59</v>
      </c>
      <c r="Q6">
        <v>1206.7</v>
      </c>
      <c r="R6">
        <v>413.02</v>
      </c>
      <c r="S6">
        <v>132.07</v>
      </c>
      <c r="T6">
        <v>122430.61</v>
      </c>
      <c r="U6">
        <v>0.32</v>
      </c>
      <c r="V6">
        <v>0.73</v>
      </c>
      <c r="W6">
        <v>0.53</v>
      </c>
      <c r="X6">
        <v>7.23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0.9432</v>
      </c>
      <c r="E7">
        <v>106.02</v>
      </c>
      <c r="F7">
        <v>100.33</v>
      </c>
      <c r="G7">
        <v>46.67</v>
      </c>
      <c r="H7">
        <v>0.76</v>
      </c>
      <c r="I7">
        <v>129</v>
      </c>
      <c r="J7">
        <v>139.95</v>
      </c>
      <c r="K7">
        <v>46.47</v>
      </c>
      <c r="L7">
        <v>6</v>
      </c>
      <c r="M7">
        <v>127</v>
      </c>
      <c r="N7">
        <v>22.49</v>
      </c>
      <c r="O7">
        <v>17494.97</v>
      </c>
      <c r="P7">
        <v>1067.12</v>
      </c>
      <c r="Q7">
        <v>1206.72</v>
      </c>
      <c r="R7">
        <v>364.23</v>
      </c>
      <c r="S7">
        <v>132.07</v>
      </c>
      <c r="T7">
        <v>98184.46000000001</v>
      </c>
      <c r="U7">
        <v>0.36</v>
      </c>
      <c r="V7">
        <v>0.74</v>
      </c>
      <c r="W7">
        <v>0.48</v>
      </c>
      <c r="X7">
        <v>5.79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0.9562</v>
      </c>
      <c r="E8">
        <v>104.58</v>
      </c>
      <c r="F8">
        <v>99.43000000000001</v>
      </c>
      <c r="G8">
        <v>54.73</v>
      </c>
      <c r="H8">
        <v>0.88</v>
      </c>
      <c r="I8">
        <v>109</v>
      </c>
      <c r="J8">
        <v>141.31</v>
      </c>
      <c r="K8">
        <v>46.47</v>
      </c>
      <c r="L8">
        <v>7</v>
      </c>
      <c r="M8">
        <v>107</v>
      </c>
      <c r="N8">
        <v>22.85</v>
      </c>
      <c r="O8">
        <v>17662.75</v>
      </c>
      <c r="P8">
        <v>1052.75</v>
      </c>
      <c r="Q8">
        <v>1206.75</v>
      </c>
      <c r="R8">
        <v>333.47</v>
      </c>
      <c r="S8">
        <v>132.07</v>
      </c>
      <c r="T8">
        <v>82901.2</v>
      </c>
      <c r="U8">
        <v>0.4</v>
      </c>
      <c r="V8">
        <v>0.75</v>
      </c>
      <c r="W8">
        <v>0.45</v>
      </c>
      <c r="X8">
        <v>4.89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0.9659</v>
      </c>
      <c r="E9">
        <v>103.53</v>
      </c>
      <c r="F9">
        <v>98.77</v>
      </c>
      <c r="G9">
        <v>62.38</v>
      </c>
      <c r="H9">
        <v>0.99</v>
      </c>
      <c r="I9">
        <v>95</v>
      </c>
      <c r="J9">
        <v>142.68</v>
      </c>
      <c r="K9">
        <v>46.47</v>
      </c>
      <c r="L9">
        <v>8</v>
      </c>
      <c r="M9">
        <v>93</v>
      </c>
      <c r="N9">
        <v>23.21</v>
      </c>
      <c r="O9">
        <v>17831.04</v>
      </c>
      <c r="P9">
        <v>1040.94</v>
      </c>
      <c r="Q9">
        <v>1206.73</v>
      </c>
      <c r="R9">
        <v>310.99</v>
      </c>
      <c r="S9">
        <v>132.07</v>
      </c>
      <c r="T9">
        <v>71729.94</v>
      </c>
      <c r="U9">
        <v>0.42</v>
      </c>
      <c r="V9">
        <v>0.75</v>
      </c>
      <c r="W9">
        <v>0.43</v>
      </c>
      <c r="X9">
        <v>4.23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0.962</v>
      </c>
      <c r="E10">
        <v>103.94</v>
      </c>
      <c r="F10">
        <v>99.45</v>
      </c>
      <c r="G10">
        <v>70.2</v>
      </c>
      <c r="H10">
        <v>1.11</v>
      </c>
      <c r="I10">
        <v>85</v>
      </c>
      <c r="J10">
        <v>144.05</v>
      </c>
      <c r="K10">
        <v>46.47</v>
      </c>
      <c r="L10">
        <v>9</v>
      </c>
      <c r="M10">
        <v>83</v>
      </c>
      <c r="N10">
        <v>23.58</v>
      </c>
      <c r="O10">
        <v>17999.83</v>
      </c>
      <c r="P10">
        <v>1044.82</v>
      </c>
      <c r="Q10">
        <v>1206.71</v>
      </c>
      <c r="R10">
        <v>338.08</v>
      </c>
      <c r="S10">
        <v>132.07</v>
      </c>
      <c r="T10">
        <v>85325.3</v>
      </c>
      <c r="U10">
        <v>0.39</v>
      </c>
      <c r="V10">
        <v>0.75</v>
      </c>
      <c r="W10">
        <v>0.37</v>
      </c>
      <c r="X10">
        <v>4.91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0.9784</v>
      </c>
      <c r="E11">
        <v>102.21</v>
      </c>
      <c r="F11">
        <v>97.98999999999999</v>
      </c>
      <c r="G11">
        <v>78.39</v>
      </c>
      <c r="H11">
        <v>1.22</v>
      </c>
      <c r="I11">
        <v>75</v>
      </c>
      <c r="J11">
        <v>145.42</v>
      </c>
      <c r="K11">
        <v>46.47</v>
      </c>
      <c r="L11">
        <v>10</v>
      </c>
      <c r="M11">
        <v>73</v>
      </c>
      <c r="N11">
        <v>23.95</v>
      </c>
      <c r="O11">
        <v>18169.15</v>
      </c>
      <c r="P11">
        <v>1023.11</v>
      </c>
      <c r="Q11">
        <v>1206.7</v>
      </c>
      <c r="R11">
        <v>284.95</v>
      </c>
      <c r="S11">
        <v>132.07</v>
      </c>
      <c r="T11">
        <v>58812.3</v>
      </c>
      <c r="U11">
        <v>0.46</v>
      </c>
      <c r="V11">
        <v>0.76</v>
      </c>
      <c r="W11">
        <v>0.4</v>
      </c>
      <c r="X11">
        <v>3.45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0.9834000000000001</v>
      </c>
      <c r="E12">
        <v>101.69</v>
      </c>
      <c r="F12">
        <v>97.66</v>
      </c>
      <c r="G12">
        <v>86.17</v>
      </c>
      <c r="H12">
        <v>1.33</v>
      </c>
      <c r="I12">
        <v>68</v>
      </c>
      <c r="J12">
        <v>146.8</v>
      </c>
      <c r="K12">
        <v>46.47</v>
      </c>
      <c r="L12">
        <v>11</v>
      </c>
      <c r="M12">
        <v>66</v>
      </c>
      <c r="N12">
        <v>24.33</v>
      </c>
      <c r="O12">
        <v>18338.99</v>
      </c>
      <c r="P12">
        <v>1015.42</v>
      </c>
      <c r="Q12">
        <v>1206.69</v>
      </c>
      <c r="R12">
        <v>273.86</v>
      </c>
      <c r="S12">
        <v>132.07</v>
      </c>
      <c r="T12">
        <v>53302.24</v>
      </c>
      <c r="U12">
        <v>0.48</v>
      </c>
      <c r="V12">
        <v>0.76</v>
      </c>
      <c r="W12">
        <v>0.38</v>
      </c>
      <c r="X12">
        <v>3.12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0.988</v>
      </c>
      <c r="E13">
        <v>101.21</v>
      </c>
      <c r="F13">
        <v>97.34</v>
      </c>
      <c r="G13">
        <v>94.2</v>
      </c>
      <c r="H13">
        <v>1.43</v>
      </c>
      <c r="I13">
        <v>62</v>
      </c>
      <c r="J13">
        <v>148.18</v>
      </c>
      <c r="K13">
        <v>46.47</v>
      </c>
      <c r="L13">
        <v>12</v>
      </c>
      <c r="M13">
        <v>60</v>
      </c>
      <c r="N13">
        <v>24.71</v>
      </c>
      <c r="O13">
        <v>18509.36</v>
      </c>
      <c r="P13">
        <v>1007.87</v>
      </c>
      <c r="Q13">
        <v>1206.69</v>
      </c>
      <c r="R13">
        <v>263.23</v>
      </c>
      <c r="S13">
        <v>132.07</v>
      </c>
      <c r="T13">
        <v>48015.69</v>
      </c>
      <c r="U13">
        <v>0.5</v>
      </c>
      <c r="V13">
        <v>0.76</v>
      </c>
      <c r="W13">
        <v>0.37</v>
      </c>
      <c r="X13">
        <v>2.81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0.9913</v>
      </c>
      <c r="E14">
        <v>100.88</v>
      </c>
      <c r="F14">
        <v>97.15000000000001</v>
      </c>
      <c r="G14">
        <v>102.26</v>
      </c>
      <c r="H14">
        <v>1.54</v>
      </c>
      <c r="I14">
        <v>57</v>
      </c>
      <c r="J14">
        <v>149.56</v>
      </c>
      <c r="K14">
        <v>46.47</v>
      </c>
      <c r="L14">
        <v>13</v>
      </c>
      <c r="M14">
        <v>55</v>
      </c>
      <c r="N14">
        <v>25.1</v>
      </c>
      <c r="O14">
        <v>18680.25</v>
      </c>
      <c r="P14">
        <v>1000.64</v>
      </c>
      <c r="Q14">
        <v>1206.69</v>
      </c>
      <c r="R14">
        <v>256.58</v>
      </c>
      <c r="S14">
        <v>132.07</v>
      </c>
      <c r="T14">
        <v>44716.11</v>
      </c>
      <c r="U14">
        <v>0.51</v>
      </c>
      <c r="V14">
        <v>0.76</v>
      </c>
      <c r="W14">
        <v>0.37</v>
      </c>
      <c r="X14">
        <v>2.61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0.9954</v>
      </c>
      <c r="E15">
        <v>100.46</v>
      </c>
      <c r="F15">
        <v>96.86</v>
      </c>
      <c r="G15">
        <v>111.76</v>
      </c>
      <c r="H15">
        <v>1.64</v>
      </c>
      <c r="I15">
        <v>52</v>
      </c>
      <c r="J15">
        <v>150.95</v>
      </c>
      <c r="K15">
        <v>46.47</v>
      </c>
      <c r="L15">
        <v>14</v>
      </c>
      <c r="M15">
        <v>50</v>
      </c>
      <c r="N15">
        <v>25.49</v>
      </c>
      <c r="O15">
        <v>18851.69</v>
      </c>
      <c r="P15">
        <v>993.54</v>
      </c>
      <c r="Q15">
        <v>1206.69</v>
      </c>
      <c r="R15">
        <v>246.61</v>
      </c>
      <c r="S15">
        <v>132.07</v>
      </c>
      <c r="T15">
        <v>39756.85</v>
      </c>
      <c r="U15">
        <v>0.54</v>
      </c>
      <c r="V15">
        <v>0.77</v>
      </c>
      <c r="W15">
        <v>0.36</v>
      </c>
      <c r="X15">
        <v>2.32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0.9975000000000001</v>
      </c>
      <c r="E16">
        <v>100.26</v>
      </c>
      <c r="F16">
        <v>96.73999999999999</v>
      </c>
      <c r="G16">
        <v>118.46</v>
      </c>
      <c r="H16">
        <v>1.74</v>
      </c>
      <c r="I16">
        <v>49</v>
      </c>
      <c r="J16">
        <v>152.35</v>
      </c>
      <c r="K16">
        <v>46.47</v>
      </c>
      <c r="L16">
        <v>15</v>
      </c>
      <c r="M16">
        <v>47</v>
      </c>
      <c r="N16">
        <v>25.88</v>
      </c>
      <c r="O16">
        <v>19023.66</v>
      </c>
      <c r="P16">
        <v>986.96</v>
      </c>
      <c r="Q16">
        <v>1206.69</v>
      </c>
      <c r="R16">
        <v>242.56</v>
      </c>
      <c r="S16">
        <v>132.07</v>
      </c>
      <c r="T16">
        <v>37747.79</v>
      </c>
      <c r="U16">
        <v>0.54</v>
      </c>
      <c r="V16">
        <v>0.77</v>
      </c>
      <c r="W16">
        <v>0.36</v>
      </c>
      <c r="X16">
        <v>2.2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1.001</v>
      </c>
      <c r="E17">
        <v>99.90000000000001</v>
      </c>
      <c r="F17">
        <v>96.5</v>
      </c>
      <c r="G17">
        <v>128.66</v>
      </c>
      <c r="H17">
        <v>1.84</v>
      </c>
      <c r="I17">
        <v>45</v>
      </c>
      <c r="J17">
        <v>153.75</v>
      </c>
      <c r="K17">
        <v>46.47</v>
      </c>
      <c r="L17">
        <v>16</v>
      </c>
      <c r="M17">
        <v>43</v>
      </c>
      <c r="N17">
        <v>26.28</v>
      </c>
      <c r="O17">
        <v>19196.18</v>
      </c>
      <c r="P17">
        <v>979.3099999999999</v>
      </c>
      <c r="Q17">
        <v>1206.69</v>
      </c>
      <c r="R17">
        <v>234.28</v>
      </c>
      <c r="S17">
        <v>132.07</v>
      </c>
      <c r="T17">
        <v>33625.58</v>
      </c>
      <c r="U17">
        <v>0.5600000000000001</v>
      </c>
      <c r="V17">
        <v>0.77</v>
      </c>
      <c r="W17">
        <v>0.35</v>
      </c>
      <c r="X17">
        <v>1.96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1.001</v>
      </c>
      <c r="E18">
        <v>99.90000000000001</v>
      </c>
      <c r="F18">
        <v>96.55</v>
      </c>
      <c r="G18">
        <v>134.73</v>
      </c>
      <c r="H18">
        <v>1.94</v>
      </c>
      <c r="I18">
        <v>43</v>
      </c>
      <c r="J18">
        <v>155.15</v>
      </c>
      <c r="K18">
        <v>46.47</v>
      </c>
      <c r="L18">
        <v>17</v>
      </c>
      <c r="M18">
        <v>41</v>
      </c>
      <c r="N18">
        <v>26.68</v>
      </c>
      <c r="O18">
        <v>19369.26</v>
      </c>
      <c r="P18">
        <v>976.58</v>
      </c>
      <c r="Q18">
        <v>1206.69</v>
      </c>
      <c r="R18">
        <v>236.95</v>
      </c>
      <c r="S18">
        <v>132.07</v>
      </c>
      <c r="T18">
        <v>34973.95</v>
      </c>
      <c r="U18">
        <v>0.5600000000000001</v>
      </c>
      <c r="V18">
        <v>0.77</v>
      </c>
      <c r="W18">
        <v>0.33</v>
      </c>
      <c r="X18">
        <v>2.02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1.0036</v>
      </c>
      <c r="E19">
        <v>99.64</v>
      </c>
      <c r="F19">
        <v>96.37</v>
      </c>
      <c r="G19">
        <v>144.56</v>
      </c>
      <c r="H19">
        <v>2.04</v>
      </c>
      <c r="I19">
        <v>40</v>
      </c>
      <c r="J19">
        <v>156.56</v>
      </c>
      <c r="K19">
        <v>46.47</v>
      </c>
      <c r="L19">
        <v>18</v>
      </c>
      <c r="M19">
        <v>38</v>
      </c>
      <c r="N19">
        <v>27.09</v>
      </c>
      <c r="O19">
        <v>19542.89</v>
      </c>
      <c r="P19">
        <v>967.5599999999999</v>
      </c>
      <c r="Q19">
        <v>1206.69</v>
      </c>
      <c r="R19">
        <v>230.29</v>
      </c>
      <c r="S19">
        <v>132.07</v>
      </c>
      <c r="T19">
        <v>31656.38</v>
      </c>
      <c r="U19">
        <v>0.57</v>
      </c>
      <c r="V19">
        <v>0.77</v>
      </c>
      <c r="W19">
        <v>0.34</v>
      </c>
      <c r="X19">
        <v>1.83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1.0053</v>
      </c>
      <c r="E20">
        <v>99.47</v>
      </c>
      <c r="F20">
        <v>96.26000000000001</v>
      </c>
      <c r="G20">
        <v>151.99</v>
      </c>
      <c r="H20">
        <v>2.13</v>
      </c>
      <c r="I20">
        <v>38</v>
      </c>
      <c r="J20">
        <v>157.97</v>
      </c>
      <c r="K20">
        <v>46.47</v>
      </c>
      <c r="L20">
        <v>19</v>
      </c>
      <c r="M20">
        <v>36</v>
      </c>
      <c r="N20">
        <v>27.5</v>
      </c>
      <c r="O20">
        <v>19717.08</v>
      </c>
      <c r="P20">
        <v>963.51</v>
      </c>
      <c r="Q20">
        <v>1206.7</v>
      </c>
      <c r="R20">
        <v>226.38</v>
      </c>
      <c r="S20">
        <v>132.07</v>
      </c>
      <c r="T20">
        <v>29714.18</v>
      </c>
      <c r="U20">
        <v>0.58</v>
      </c>
      <c r="V20">
        <v>0.77</v>
      </c>
      <c r="W20">
        <v>0.34</v>
      </c>
      <c r="X20">
        <v>1.72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1.0069</v>
      </c>
      <c r="E21">
        <v>99.31</v>
      </c>
      <c r="F21">
        <v>96.15000000000001</v>
      </c>
      <c r="G21">
        <v>160.26</v>
      </c>
      <c r="H21">
        <v>2.22</v>
      </c>
      <c r="I21">
        <v>36</v>
      </c>
      <c r="J21">
        <v>159.39</v>
      </c>
      <c r="K21">
        <v>46.47</v>
      </c>
      <c r="L21">
        <v>20</v>
      </c>
      <c r="M21">
        <v>34</v>
      </c>
      <c r="N21">
        <v>27.92</v>
      </c>
      <c r="O21">
        <v>19891.97</v>
      </c>
      <c r="P21">
        <v>956.84</v>
      </c>
      <c r="Q21">
        <v>1206.69</v>
      </c>
      <c r="R21">
        <v>222.81</v>
      </c>
      <c r="S21">
        <v>132.07</v>
      </c>
      <c r="T21">
        <v>27934.8</v>
      </c>
      <c r="U21">
        <v>0.59</v>
      </c>
      <c r="V21">
        <v>0.77</v>
      </c>
      <c r="W21">
        <v>0.33</v>
      </c>
      <c r="X21">
        <v>1.61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1.0084</v>
      </c>
      <c r="E22">
        <v>99.17</v>
      </c>
      <c r="F22">
        <v>96.06</v>
      </c>
      <c r="G22">
        <v>169.52</v>
      </c>
      <c r="H22">
        <v>2.31</v>
      </c>
      <c r="I22">
        <v>34</v>
      </c>
      <c r="J22">
        <v>160.81</v>
      </c>
      <c r="K22">
        <v>46.47</v>
      </c>
      <c r="L22">
        <v>21</v>
      </c>
      <c r="M22">
        <v>32</v>
      </c>
      <c r="N22">
        <v>28.34</v>
      </c>
      <c r="O22">
        <v>20067.32</v>
      </c>
      <c r="P22">
        <v>953.98</v>
      </c>
      <c r="Q22">
        <v>1206.69</v>
      </c>
      <c r="R22">
        <v>219.67</v>
      </c>
      <c r="S22">
        <v>132.07</v>
      </c>
      <c r="T22">
        <v>26378.87</v>
      </c>
      <c r="U22">
        <v>0.6</v>
      </c>
      <c r="V22">
        <v>0.77</v>
      </c>
      <c r="W22">
        <v>0.33</v>
      </c>
      <c r="X22">
        <v>1.52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1.0099</v>
      </c>
      <c r="E23">
        <v>99.02</v>
      </c>
      <c r="F23">
        <v>95.97</v>
      </c>
      <c r="G23">
        <v>179.95</v>
      </c>
      <c r="H23">
        <v>2.4</v>
      </c>
      <c r="I23">
        <v>32</v>
      </c>
      <c r="J23">
        <v>162.24</v>
      </c>
      <c r="K23">
        <v>46.47</v>
      </c>
      <c r="L23">
        <v>22</v>
      </c>
      <c r="M23">
        <v>30</v>
      </c>
      <c r="N23">
        <v>28.77</v>
      </c>
      <c r="O23">
        <v>20243.25</v>
      </c>
      <c r="P23">
        <v>945.74</v>
      </c>
      <c r="Q23">
        <v>1206.69</v>
      </c>
      <c r="R23">
        <v>216.59</v>
      </c>
      <c r="S23">
        <v>132.07</v>
      </c>
      <c r="T23">
        <v>24844.9</v>
      </c>
      <c r="U23">
        <v>0.61</v>
      </c>
      <c r="V23">
        <v>0.77</v>
      </c>
      <c r="W23">
        <v>0.33</v>
      </c>
      <c r="X23">
        <v>1.43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1.0107</v>
      </c>
      <c r="E24">
        <v>98.94</v>
      </c>
      <c r="F24">
        <v>95.91</v>
      </c>
      <c r="G24">
        <v>185.64</v>
      </c>
      <c r="H24">
        <v>2.49</v>
      </c>
      <c r="I24">
        <v>31</v>
      </c>
      <c r="J24">
        <v>163.67</v>
      </c>
      <c r="K24">
        <v>46.47</v>
      </c>
      <c r="L24">
        <v>23</v>
      </c>
      <c r="M24">
        <v>29</v>
      </c>
      <c r="N24">
        <v>29.2</v>
      </c>
      <c r="O24">
        <v>20419.76</v>
      </c>
      <c r="P24">
        <v>941.67</v>
      </c>
      <c r="Q24">
        <v>1206.7</v>
      </c>
      <c r="R24">
        <v>214.62</v>
      </c>
      <c r="S24">
        <v>132.07</v>
      </c>
      <c r="T24">
        <v>23867.04</v>
      </c>
      <c r="U24">
        <v>0.62</v>
      </c>
      <c r="V24">
        <v>0.77</v>
      </c>
      <c r="W24">
        <v>0.32</v>
      </c>
      <c r="X24">
        <v>1.37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1.013</v>
      </c>
      <c r="E25">
        <v>98.70999999999999</v>
      </c>
      <c r="F25">
        <v>95.73999999999999</v>
      </c>
      <c r="G25">
        <v>198.09</v>
      </c>
      <c r="H25">
        <v>2.58</v>
      </c>
      <c r="I25">
        <v>29</v>
      </c>
      <c r="J25">
        <v>165.1</v>
      </c>
      <c r="K25">
        <v>46.47</v>
      </c>
      <c r="L25">
        <v>24</v>
      </c>
      <c r="M25">
        <v>27</v>
      </c>
      <c r="N25">
        <v>29.64</v>
      </c>
      <c r="O25">
        <v>20596.86</v>
      </c>
      <c r="P25">
        <v>933.28</v>
      </c>
      <c r="Q25">
        <v>1206.69</v>
      </c>
      <c r="R25">
        <v>209.29</v>
      </c>
      <c r="S25">
        <v>132.07</v>
      </c>
      <c r="T25">
        <v>21211.68</v>
      </c>
      <c r="U25">
        <v>0.63</v>
      </c>
      <c r="V25">
        <v>0.77</v>
      </c>
      <c r="W25">
        <v>0.3</v>
      </c>
      <c r="X25">
        <v>1.2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1.0128</v>
      </c>
      <c r="E26">
        <v>98.73</v>
      </c>
      <c r="F26">
        <v>95.79000000000001</v>
      </c>
      <c r="G26">
        <v>205.27</v>
      </c>
      <c r="H26">
        <v>2.66</v>
      </c>
      <c r="I26">
        <v>28</v>
      </c>
      <c r="J26">
        <v>166.54</v>
      </c>
      <c r="K26">
        <v>46.47</v>
      </c>
      <c r="L26">
        <v>25</v>
      </c>
      <c r="M26">
        <v>26</v>
      </c>
      <c r="N26">
        <v>30.08</v>
      </c>
      <c r="O26">
        <v>20774.56</v>
      </c>
      <c r="P26">
        <v>929.09</v>
      </c>
      <c r="Q26">
        <v>1206.69</v>
      </c>
      <c r="R26">
        <v>210.45</v>
      </c>
      <c r="S26">
        <v>132.07</v>
      </c>
      <c r="T26">
        <v>21796.7</v>
      </c>
      <c r="U26">
        <v>0.63</v>
      </c>
      <c r="V26">
        <v>0.77</v>
      </c>
      <c r="W26">
        <v>0.32</v>
      </c>
      <c r="X26">
        <v>1.25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1.0134</v>
      </c>
      <c r="E27">
        <v>98.68000000000001</v>
      </c>
      <c r="F27">
        <v>95.76000000000001</v>
      </c>
      <c r="G27">
        <v>212.8</v>
      </c>
      <c r="H27">
        <v>2.74</v>
      </c>
      <c r="I27">
        <v>27</v>
      </c>
      <c r="J27">
        <v>167.99</v>
      </c>
      <c r="K27">
        <v>46.47</v>
      </c>
      <c r="L27">
        <v>26</v>
      </c>
      <c r="M27">
        <v>25</v>
      </c>
      <c r="N27">
        <v>30.52</v>
      </c>
      <c r="O27">
        <v>20952.87</v>
      </c>
      <c r="P27">
        <v>926.4400000000001</v>
      </c>
      <c r="Q27">
        <v>1206.69</v>
      </c>
      <c r="R27">
        <v>209.44</v>
      </c>
      <c r="S27">
        <v>132.07</v>
      </c>
      <c r="T27">
        <v>21299.16</v>
      </c>
      <c r="U27">
        <v>0.63</v>
      </c>
      <c r="V27">
        <v>0.77</v>
      </c>
      <c r="W27">
        <v>0.32</v>
      </c>
      <c r="X27">
        <v>1.22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1.0142</v>
      </c>
      <c r="E28">
        <v>98.59999999999999</v>
      </c>
      <c r="F28">
        <v>95.70999999999999</v>
      </c>
      <c r="G28">
        <v>220.87</v>
      </c>
      <c r="H28">
        <v>2.82</v>
      </c>
      <c r="I28">
        <v>26</v>
      </c>
      <c r="J28">
        <v>169.44</v>
      </c>
      <c r="K28">
        <v>46.47</v>
      </c>
      <c r="L28">
        <v>27</v>
      </c>
      <c r="M28">
        <v>24</v>
      </c>
      <c r="N28">
        <v>30.97</v>
      </c>
      <c r="O28">
        <v>21131.78</v>
      </c>
      <c r="P28">
        <v>921.77</v>
      </c>
      <c r="Q28">
        <v>1206.69</v>
      </c>
      <c r="R28">
        <v>207.88</v>
      </c>
      <c r="S28">
        <v>132.07</v>
      </c>
      <c r="T28">
        <v>20524.37</v>
      </c>
      <c r="U28">
        <v>0.64</v>
      </c>
      <c r="V28">
        <v>0.77</v>
      </c>
      <c r="W28">
        <v>0.32</v>
      </c>
      <c r="X28">
        <v>1.17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1.015</v>
      </c>
      <c r="E29">
        <v>98.53</v>
      </c>
      <c r="F29">
        <v>95.66</v>
      </c>
      <c r="G29">
        <v>229.6</v>
      </c>
      <c r="H29">
        <v>2.9</v>
      </c>
      <c r="I29">
        <v>25</v>
      </c>
      <c r="J29">
        <v>170.9</v>
      </c>
      <c r="K29">
        <v>46.47</v>
      </c>
      <c r="L29">
        <v>28</v>
      </c>
      <c r="M29">
        <v>23</v>
      </c>
      <c r="N29">
        <v>31.43</v>
      </c>
      <c r="O29">
        <v>21311.32</v>
      </c>
      <c r="P29">
        <v>915.58</v>
      </c>
      <c r="Q29">
        <v>1206.7</v>
      </c>
      <c r="R29">
        <v>206.2</v>
      </c>
      <c r="S29">
        <v>132.07</v>
      </c>
      <c r="T29">
        <v>19685.75</v>
      </c>
      <c r="U29">
        <v>0.64</v>
      </c>
      <c r="V29">
        <v>0.77</v>
      </c>
      <c r="W29">
        <v>0.32</v>
      </c>
      <c r="X29">
        <v>1.13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1.016</v>
      </c>
      <c r="E30">
        <v>98.43000000000001</v>
      </c>
      <c r="F30">
        <v>95.59</v>
      </c>
      <c r="G30">
        <v>238.98</v>
      </c>
      <c r="H30">
        <v>2.98</v>
      </c>
      <c r="I30">
        <v>24</v>
      </c>
      <c r="J30">
        <v>172.36</v>
      </c>
      <c r="K30">
        <v>46.47</v>
      </c>
      <c r="L30">
        <v>29</v>
      </c>
      <c r="M30">
        <v>22</v>
      </c>
      <c r="N30">
        <v>31.89</v>
      </c>
      <c r="O30">
        <v>21491.47</v>
      </c>
      <c r="P30">
        <v>911.02</v>
      </c>
      <c r="Q30">
        <v>1206.69</v>
      </c>
      <c r="R30">
        <v>203.83</v>
      </c>
      <c r="S30">
        <v>132.07</v>
      </c>
      <c r="T30">
        <v>18509.71</v>
      </c>
      <c r="U30">
        <v>0.65</v>
      </c>
      <c r="V30">
        <v>0.78</v>
      </c>
      <c r="W30">
        <v>0.31</v>
      </c>
      <c r="X30">
        <v>1.05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1.0163</v>
      </c>
      <c r="E31">
        <v>98.40000000000001</v>
      </c>
      <c r="F31">
        <v>95.59</v>
      </c>
      <c r="G31">
        <v>249.38</v>
      </c>
      <c r="H31">
        <v>3.06</v>
      </c>
      <c r="I31">
        <v>23</v>
      </c>
      <c r="J31">
        <v>173.82</v>
      </c>
      <c r="K31">
        <v>46.47</v>
      </c>
      <c r="L31">
        <v>30</v>
      </c>
      <c r="M31">
        <v>21</v>
      </c>
      <c r="N31">
        <v>32.36</v>
      </c>
      <c r="O31">
        <v>21672.25</v>
      </c>
      <c r="P31">
        <v>900.52</v>
      </c>
      <c r="Q31">
        <v>1206.69</v>
      </c>
      <c r="R31">
        <v>203.89</v>
      </c>
      <c r="S31">
        <v>132.07</v>
      </c>
      <c r="T31">
        <v>18542.56</v>
      </c>
      <c r="U31">
        <v>0.65</v>
      </c>
      <c r="V31">
        <v>0.78</v>
      </c>
      <c r="W31">
        <v>0.31</v>
      </c>
      <c r="X31">
        <v>1.06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1.0182</v>
      </c>
      <c r="E32">
        <v>98.22</v>
      </c>
      <c r="F32">
        <v>95.44</v>
      </c>
      <c r="G32">
        <v>260.28</v>
      </c>
      <c r="H32">
        <v>3.14</v>
      </c>
      <c r="I32">
        <v>22</v>
      </c>
      <c r="J32">
        <v>175.29</v>
      </c>
      <c r="K32">
        <v>46.47</v>
      </c>
      <c r="L32">
        <v>31</v>
      </c>
      <c r="M32">
        <v>19</v>
      </c>
      <c r="N32">
        <v>32.83</v>
      </c>
      <c r="O32">
        <v>21853.67</v>
      </c>
      <c r="P32">
        <v>896.8099999999999</v>
      </c>
      <c r="Q32">
        <v>1206.69</v>
      </c>
      <c r="R32">
        <v>198.44</v>
      </c>
      <c r="S32">
        <v>132.07</v>
      </c>
      <c r="T32">
        <v>15822.58</v>
      </c>
      <c r="U32">
        <v>0.67</v>
      </c>
      <c r="V32">
        <v>0.78</v>
      </c>
      <c r="W32">
        <v>0.31</v>
      </c>
      <c r="X32">
        <v>0.9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1.0179</v>
      </c>
      <c r="E33">
        <v>98.23999999999999</v>
      </c>
      <c r="F33">
        <v>95.48999999999999</v>
      </c>
      <c r="G33">
        <v>272.82</v>
      </c>
      <c r="H33">
        <v>3.21</v>
      </c>
      <c r="I33">
        <v>21</v>
      </c>
      <c r="J33">
        <v>176.77</v>
      </c>
      <c r="K33">
        <v>46.47</v>
      </c>
      <c r="L33">
        <v>32</v>
      </c>
      <c r="M33">
        <v>15</v>
      </c>
      <c r="N33">
        <v>33.3</v>
      </c>
      <c r="O33">
        <v>22035.73</v>
      </c>
      <c r="P33">
        <v>891.99</v>
      </c>
      <c r="Q33">
        <v>1206.69</v>
      </c>
      <c r="R33">
        <v>200.03</v>
      </c>
      <c r="S33">
        <v>132.07</v>
      </c>
      <c r="T33">
        <v>16622.5</v>
      </c>
      <c r="U33">
        <v>0.66</v>
      </c>
      <c r="V33">
        <v>0.78</v>
      </c>
      <c r="W33">
        <v>0.32</v>
      </c>
      <c r="X33">
        <v>0.95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1.0179</v>
      </c>
      <c r="E34">
        <v>98.23999999999999</v>
      </c>
      <c r="F34">
        <v>95.48999999999999</v>
      </c>
      <c r="G34">
        <v>272.82</v>
      </c>
      <c r="H34">
        <v>3.28</v>
      </c>
      <c r="I34">
        <v>21</v>
      </c>
      <c r="J34">
        <v>178.25</v>
      </c>
      <c r="K34">
        <v>46.47</v>
      </c>
      <c r="L34">
        <v>33</v>
      </c>
      <c r="M34">
        <v>14</v>
      </c>
      <c r="N34">
        <v>33.79</v>
      </c>
      <c r="O34">
        <v>22218.44</v>
      </c>
      <c r="P34">
        <v>887.24</v>
      </c>
      <c r="Q34">
        <v>1206.69</v>
      </c>
      <c r="R34">
        <v>200.06</v>
      </c>
      <c r="S34">
        <v>132.07</v>
      </c>
      <c r="T34">
        <v>16638.49</v>
      </c>
      <c r="U34">
        <v>0.66</v>
      </c>
      <c r="V34">
        <v>0.78</v>
      </c>
      <c r="W34">
        <v>0.31</v>
      </c>
      <c r="X34">
        <v>0.95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1.0189</v>
      </c>
      <c r="E35">
        <v>98.15000000000001</v>
      </c>
      <c r="F35">
        <v>95.42</v>
      </c>
      <c r="G35">
        <v>286.26</v>
      </c>
      <c r="H35">
        <v>3.36</v>
      </c>
      <c r="I35">
        <v>20</v>
      </c>
      <c r="J35">
        <v>179.74</v>
      </c>
      <c r="K35">
        <v>46.47</v>
      </c>
      <c r="L35">
        <v>34</v>
      </c>
      <c r="M35">
        <v>6</v>
      </c>
      <c r="N35">
        <v>34.27</v>
      </c>
      <c r="O35">
        <v>22401.81</v>
      </c>
      <c r="P35">
        <v>886.58</v>
      </c>
      <c r="Q35">
        <v>1206.69</v>
      </c>
      <c r="R35">
        <v>197.3</v>
      </c>
      <c r="S35">
        <v>132.07</v>
      </c>
      <c r="T35">
        <v>15264.58</v>
      </c>
      <c r="U35">
        <v>0.67</v>
      </c>
      <c r="V35">
        <v>0.78</v>
      </c>
      <c r="W35">
        <v>0.32</v>
      </c>
      <c r="X35">
        <v>0.88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1.0186</v>
      </c>
      <c r="E36">
        <v>98.17</v>
      </c>
      <c r="F36">
        <v>95.44</v>
      </c>
      <c r="G36">
        <v>286.33</v>
      </c>
      <c r="H36">
        <v>3.43</v>
      </c>
      <c r="I36">
        <v>20</v>
      </c>
      <c r="J36">
        <v>181.23</v>
      </c>
      <c r="K36">
        <v>46.47</v>
      </c>
      <c r="L36">
        <v>35</v>
      </c>
      <c r="M36">
        <v>2</v>
      </c>
      <c r="N36">
        <v>34.76</v>
      </c>
      <c r="O36">
        <v>22585.84</v>
      </c>
      <c r="P36">
        <v>892.79</v>
      </c>
      <c r="Q36">
        <v>1206.7</v>
      </c>
      <c r="R36">
        <v>197.96</v>
      </c>
      <c r="S36">
        <v>132.07</v>
      </c>
      <c r="T36">
        <v>15590.01</v>
      </c>
      <c r="U36">
        <v>0.67</v>
      </c>
      <c r="V36">
        <v>0.78</v>
      </c>
      <c r="W36">
        <v>0.33</v>
      </c>
      <c r="X36">
        <v>0.91</v>
      </c>
      <c r="Y36">
        <v>0.5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1.0185</v>
      </c>
      <c r="E37">
        <v>98.18000000000001</v>
      </c>
      <c r="F37">
        <v>95.45999999999999</v>
      </c>
      <c r="G37">
        <v>286.37</v>
      </c>
      <c r="H37">
        <v>3.5</v>
      </c>
      <c r="I37">
        <v>20</v>
      </c>
      <c r="J37">
        <v>182.73</v>
      </c>
      <c r="K37">
        <v>46.47</v>
      </c>
      <c r="L37">
        <v>36</v>
      </c>
      <c r="M37">
        <v>1</v>
      </c>
      <c r="N37">
        <v>35.26</v>
      </c>
      <c r="O37">
        <v>22770.67</v>
      </c>
      <c r="P37">
        <v>898.53</v>
      </c>
      <c r="Q37">
        <v>1206.69</v>
      </c>
      <c r="R37">
        <v>198.29</v>
      </c>
      <c r="S37">
        <v>132.07</v>
      </c>
      <c r="T37">
        <v>15755.72</v>
      </c>
      <c r="U37">
        <v>0.67</v>
      </c>
      <c r="V37">
        <v>0.78</v>
      </c>
      <c r="W37">
        <v>0.33</v>
      </c>
      <c r="X37">
        <v>0.92</v>
      </c>
      <c r="Y37">
        <v>0.5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1.0186</v>
      </c>
      <c r="E38">
        <v>98.17</v>
      </c>
      <c r="F38">
        <v>95.45</v>
      </c>
      <c r="G38">
        <v>286.35</v>
      </c>
      <c r="H38">
        <v>3.56</v>
      </c>
      <c r="I38">
        <v>20</v>
      </c>
      <c r="J38">
        <v>184.23</v>
      </c>
      <c r="K38">
        <v>46.47</v>
      </c>
      <c r="L38">
        <v>37</v>
      </c>
      <c r="M38">
        <v>0</v>
      </c>
      <c r="N38">
        <v>35.77</v>
      </c>
      <c r="O38">
        <v>22956.06</v>
      </c>
      <c r="P38">
        <v>904.77</v>
      </c>
      <c r="Q38">
        <v>1206.69</v>
      </c>
      <c r="R38">
        <v>197.93</v>
      </c>
      <c r="S38">
        <v>132.07</v>
      </c>
      <c r="T38">
        <v>15575.6</v>
      </c>
      <c r="U38">
        <v>0.67</v>
      </c>
      <c r="V38">
        <v>0.78</v>
      </c>
      <c r="W38">
        <v>0.34</v>
      </c>
      <c r="X38">
        <v>0.91</v>
      </c>
      <c r="Y38">
        <v>0.5</v>
      </c>
      <c r="Z3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0.4716</v>
      </c>
      <c r="E2">
        <v>212.04</v>
      </c>
      <c r="F2">
        <v>165.83</v>
      </c>
      <c r="G2">
        <v>6.92</v>
      </c>
      <c r="H2">
        <v>0.12</v>
      </c>
      <c r="I2">
        <v>1438</v>
      </c>
      <c r="J2">
        <v>150.44</v>
      </c>
      <c r="K2">
        <v>49.1</v>
      </c>
      <c r="L2">
        <v>1</v>
      </c>
      <c r="M2">
        <v>1436</v>
      </c>
      <c r="N2">
        <v>25.34</v>
      </c>
      <c r="O2">
        <v>18787.76</v>
      </c>
      <c r="P2">
        <v>1957.76</v>
      </c>
      <c r="Q2">
        <v>1206.98</v>
      </c>
      <c r="R2">
        <v>2593.57</v>
      </c>
      <c r="S2">
        <v>132.07</v>
      </c>
      <c r="T2">
        <v>1206305.64</v>
      </c>
      <c r="U2">
        <v>0.05</v>
      </c>
      <c r="V2">
        <v>0.45</v>
      </c>
      <c r="W2">
        <v>2.59</v>
      </c>
      <c r="X2">
        <v>71.27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0.7366</v>
      </c>
      <c r="E3">
        <v>135.75</v>
      </c>
      <c r="F3">
        <v>118.1</v>
      </c>
      <c r="G3">
        <v>14.09</v>
      </c>
      <c r="H3">
        <v>0.23</v>
      </c>
      <c r="I3">
        <v>503</v>
      </c>
      <c r="J3">
        <v>151.83</v>
      </c>
      <c r="K3">
        <v>49.1</v>
      </c>
      <c r="L3">
        <v>2</v>
      </c>
      <c r="M3">
        <v>501</v>
      </c>
      <c r="N3">
        <v>25.73</v>
      </c>
      <c r="O3">
        <v>18959.54</v>
      </c>
      <c r="P3">
        <v>1387.36</v>
      </c>
      <c r="Q3">
        <v>1206.76</v>
      </c>
      <c r="R3">
        <v>967.14</v>
      </c>
      <c r="S3">
        <v>132.07</v>
      </c>
      <c r="T3">
        <v>397765.77</v>
      </c>
      <c r="U3">
        <v>0.14</v>
      </c>
      <c r="V3">
        <v>0.63</v>
      </c>
      <c r="W3">
        <v>1.08</v>
      </c>
      <c r="X3">
        <v>23.56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0.8306</v>
      </c>
      <c r="E4">
        <v>120.39</v>
      </c>
      <c r="F4">
        <v>108.74</v>
      </c>
      <c r="G4">
        <v>21.25</v>
      </c>
      <c r="H4">
        <v>0.35</v>
      </c>
      <c r="I4">
        <v>307</v>
      </c>
      <c r="J4">
        <v>153.23</v>
      </c>
      <c r="K4">
        <v>49.1</v>
      </c>
      <c r="L4">
        <v>3</v>
      </c>
      <c r="M4">
        <v>305</v>
      </c>
      <c r="N4">
        <v>26.13</v>
      </c>
      <c r="O4">
        <v>19131.85</v>
      </c>
      <c r="P4">
        <v>1272.5</v>
      </c>
      <c r="Q4">
        <v>1206.8</v>
      </c>
      <c r="R4">
        <v>649.4400000000001</v>
      </c>
      <c r="S4">
        <v>132.07</v>
      </c>
      <c r="T4">
        <v>239899.05</v>
      </c>
      <c r="U4">
        <v>0.2</v>
      </c>
      <c r="V4">
        <v>0.68</v>
      </c>
      <c r="W4">
        <v>0.76</v>
      </c>
      <c r="X4">
        <v>14.19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0.8794</v>
      </c>
      <c r="E5">
        <v>113.72</v>
      </c>
      <c r="F5">
        <v>104.69</v>
      </c>
      <c r="G5">
        <v>28.42</v>
      </c>
      <c r="H5">
        <v>0.46</v>
      </c>
      <c r="I5">
        <v>221</v>
      </c>
      <c r="J5">
        <v>154.63</v>
      </c>
      <c r="K5">
        <v>49.1</v>
      </c>
      <c r="L5">
        <v>4</v>
      </c>
      <c r="M5">
        <v>219</v>
      </c>
      <c r="N5">
        <v>26.53</v>
      </c>
      <c r="O5">
        <v>19304.72</v>
      </c>
      <c r="P5">
        <v>1221.06</v>
      </c>
      <c r="Q5">
        <v>1206.69</v>
      </c>
      <c r="R5">
        <v>511.83</v>
      </c>
      <c r="S5">
        <v>132.07</v>
      </c>
      <c r="T5">
        <v>171521.82</v>
      </c>
      <c r="U5">
        <v>0.26</v>
      </c>
      <c r="V5">
        <v>0.71</v>
      </c>
      <c r="W5">
        <v>0.63</v>
      </c>
      <c r="X5">
        <v>10.15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0.9095</v>
      </c>
      <c r="E6">
        <v>109.95</v>
      </c>
      <c r="F6">
        <v>102.42</v>
      </c>
      <c r="G6">
        <v>35.73</v>
      </c>
      <c r="H6">
        <v>0.57</v>
      </c>
      <c r="I6">
        <v>172</v>
      </c>
      <c r="J6">
        <v>156.03</v>
      </c>
      <c r="K6">
        <v>49.1</v>
      </c>
      <c r="L6">
        <v>5</v>
      </c>
      <c r="M6">
        <v>170</v>
      </c>
      <c r="N6">
        <v>26.94</v>
      </c>
      <c r="O6">
        <v>19478.15</v>
      </c>
      <c r="P6">
        <v>1190.38</v>
      </c>
      <c r="Q6">
        <v>1206.69</v>
      </c>
      <c r="R6">
        <v>434.92</v>
      </c>
      <c r="S6">
        <v>132.07</v>
      </c>
      <c r="T6">
        <v>133312.11</v>
      </c>
      <c r="U6">
        <v>0.3</v>
      </c>
      <c r="V6">
        <v>0.72</v>
      </c>
      <c r="W6">
        <v>0.55</v>
      </c>
      <c r="X6">
        <v>7.88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0.9301</v>
      </c>
      <c r="E7">
        <v>107.52</v>
      </c>
      <c r="F7">
        <v>100.94</v>
      </c>
      <c r="G7">
        <v>42.95</v>
      </c>
      <c r="H7">
        <v>0.67</v>
      </c>
      <c r="I7">
        <v>141</v>
      </c>
      <c r="J7">
        <v>157.44</v>
      </c>
      <c r="K7">
        <v>49.1</v>
      </c>
      <c r="L7">
        <v>6</v>
      </c>
      <c r="M7">
        <v>139</v>
      </c>
      <c r="N7">
        <v>27.35</v>
      </c>
      <c r="O7">
        <v>19652.13</v>
      </c>
      <c r="P7">
        <v>1169.59</v>
      </c>
      <c r="Q7">
        <v>1206.72</v>
      </c>
      <c r="R7">
        <v>384.83</v>
      </c>
      <c r="S7">
        <v>132.07</v>
      </c>
      <c r="T7">
        <v>108423.62</v>
      </c>
      <c r="U7">
        <v>0.34</v>
      </c>
      <c r="V7">
        <v>0.73</v>
      </c>
      <c r="W7">
        <v>0.5</v>
      </c>
      <c r="X7">
        <v>6.39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0.9442</v>
      </c>
      <c r="E8">
        <v>105.91</v>
      </c>
      <c r="F8">
        <v>99.97</v>
      </c>
      <c r="G8">
        <v>49.98</v>
      </c>
      <c r="H8">
        <v>0.78</v>
      </c>
      <c r="I8">
        <v>120</v>
      </c>
      <c r="J8">
        <v>158.86</v>
      </c>
      <c r="K8">
        <v>49.1</v>
      </c>
      <c r="L8">
        <v>7</v>
      </c>
      <c r="M8">
        <v>118</v>
      </c>
      <c r="N8">
        <v>27.77</v>
      </c>
      <c r="O8">
        <v>19826.68</v>
      </c>
      <c r="P8">
        <v>1154.66</v>
      </c>
      <c r="Q8">
        <v>1206.72</v>
      </c>
      <c r="R8">
        <v>351.79</v>
      </c>
      <c r="S8">
        <v>132.07</v>
      </c>
      <c r="T8">
        <v>92005.28999999999</v>
      </c>
      <c r="U8">
        <v>0.38</v>
      </c>
      <c r="V8">
        <v>0.74</v>
      </c>
      <c r="W8">
        <v>0.47</v>
      </c>
      <c r="X8">
        <v>5.43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0.9553</v>
      </c>
      <c r="E9">
        <v>104.68</v>
      </c>
      <c r="F9">
        <v>99.22</v>
      </c>
      <c r="G9">
        <v>57.24</v>
      </c>
      <c r="H9">
        <v>0.88</v>
      </c>
      <c r="I9">
        <v>104</v>
      </c>
      <c r="J9">
        <v>160.28</v>
      </c>
      <c r="K9">
        <v>49.1</v>
      </c>
      <c r="L9">
        <v>8</v>
      </c>
      <c r="M9">
        <v>102</v>
      </c>
      <c r="N9">
        <v>28.19</v>
      </c>
      <c r="O9">
        <v>20001.93</v>
      </c>
      <c r="P9">
        <v>1142.21</v>
      </c>
      <c r="Q9">
        <v>1206.72</v>
      </c>
      <c r="R9">
        <v>326.42</v>
      </c>
      <c r="S9">
        <v>132.07</v>
      </c>
      <c r="T9">
        <v>79403.34</v>
      </c>
      <c r="U9">
        <v>0.4</v>
      </c>
      <c r="V9">
        <v>0.75</v>
      </c>
      <c r="W9">
        <v>0.44</v>
      </c>
      <c r="X9">
        <v>4.68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0.9658</v>
      </c>
      <c r="E10">
        <v>103.55</v>
      </c>
      <c r="F10">
        <v>98.48999999999999</v>
      </c>
      <c r="G10">
        <v>64.94</v>
      </c>
      <c r="H10">
        <v>0.99</v>
      </c>
      <c r="I10">
        <v>91</v>
      </c>
      <c r="J10">
        <v>161.71</v>
      </c>
      <c r="K10">
        <v>49.1</v>
      </c>
      <c r="L10">
        <v>9</v>
      </c>
      <c r="M10">
        <v>89</v>
      </c>
      <c r="N10">
        <v>28.61</v>
      </c>
      <c r="O10">
        <v>20177.64</v>
      </c>
      <c r="P10">
        <v>1129.62</v>
      </c>
      <c r="Q10">
        <v>1206.69</v>
      </c>
      <c r="R10">
        <v>301.3</v>
      </c>
      <c r="S10">
        <v>132.07</v>
      </c>
      <c r="T10">
        <v>66905.44</v>
      </c>
      <c r="U10">
        <v>0.44</v>
      </c>
      <c r="V10">
        <v>0.75</v>
      </c>
      <c r="W10">
        <v>0.42</v>
      </c>
      <c r="X10">
        <v>3.95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0.9673</v>
      </c>
      <c r="E11">
        <v>103.38</v>
      </c>
      <c r="F11">
        <v>98.59999999999999</v>
      </c>
      <c r="G11">
        <v>72.15000000000001</v>
      </c>
      <c r="H11">
        <v>1.09</v>
      </c>
      <c r="I11">
        <v>82</v>
      </c>
      <c r="J11">
        <v>163.13</v>
      </c>
      <c r="K11">
        <v>49.1</v>
      </c>
      <c r="L11">
        <v>10</v>
      </c>
      <c r="M11">
        <v>80</v>
      </c>
      <c r="N11">
        <v>29.04</v>
      </c>
      <c r="O11">
        <v>20353.94</v>
      </c>
      <c r="P11">
        <v>1127.26</v>
      </c>
      <c r="Q11">
        <v>1206.69</v>
      </c>
      <c r="R11">
        <v>306.13</v>
      </c>
      <c r="S11">
        <v>132.07</v>
      </c>
      <c r="T11">
        <v>69369.67999999999</v>
      </c>
      <c r="U11">
        <v>0.43</v>
      </c>
      <c r="V11">
        <v>0.75</v>
      </c>
      <c r="W11">
        <v>0.41</v>
      </c>
      <c r="X11">
        <v>4.06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0.9756</v>
      </c>
      <c r="E12">
        <v>102.5</v>
      </c>
      <c r="F12">
        <v>97.95999999999999</v>
      </c>
      <c r="G12">
        <v>79.43000000000001</v>
      </c>
      <c r="H12">
        <v>1.18</v>
      </c>
      <c r="I12">
        <v>74</v>
      </c>
      <c r="J12">
        <v>164.57</v>
      </c>
      <c r="K12">
        <v>49.1</v>
      </c>
      <c r="L12">
        <v>11</v>
      </c>
      <c r="M12">
        <v>72</v>
      </c>
      <c r="N12">
        <v>29.47</v>
      </c>
      <c r="O12">
        <v>20530.82</v>
      </c>
      <c r="P12">
        <v>1116.47</v>
      </c>
      <c r="Q12">
        <v>1206.7</v>
      </c>
      <c r="R12">
        <v>284.11</v>
      </c>
      <c r="S12">
        <v>132.07</v>
      </c>
      <c r="T12">
        <v>58399.66</v>
      </c>
      <c r="U12">
        <v>0.46</v>
      </c>
      <c r="V12">
        <v>0.76</v>
      </c>
      <c r="W12">
        <v>0.39</v>
      </c>
      <c r="X12">
        <v>3.42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0.9805</v>
      </c>
      <c r="E13">
        <v>101.99</v>
      </c>
      <c r="F13">
        <v>97.64</v>
      </c>
      <c r="G13">
        <v>86.15000000000001</v>
      </c>
      <c r="H13">
        <v>1.28</v>
      </c>
      <c r="I13">
        <v>68</v>
      </c>
      <c r="J13">
        <v>166.01</v>
      </c>
      <c r="K13">
        <v>49.1</v>
      </c>
      <c r="L13">
        <v>12</v>
      </c>
      <c r="M13">
        <v>66</v>
      </c>
      <c r="N13">
        <v>29.91</v>
      </c>
      <c r="O13">
        <v>20708.3</v>
      </c>
      <c r="P13">
        <v>1110.03</v>
      </c>
      <c r="Q13">
        <v>1206.7</v>
      </c>
      <c r="R13">
        <v>273.07</v>
      </c>
      <c r="S13">
        <v>132.07</v>
      </c>
      <c r="T13">
        <v>52908.59</v>
      </c>
      <c r="U13">
        <v>0.48</v>
      </c>
      <c r="V13">
        <v>0.76</v>
      </c>
      <c r="W13">
        <v>0.38</v>
      </c>
      <c r="X13">
        <v>3.1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0.985</v>
      </c>
      <c r="E14">
        <v>101.52</v>
      </c>
      <c r="F14">
        <v>97.34999999999999</v>
      </c>
      <c r="G14">
        <v>94.20999999999999</v>
      </c>
      <c r="H14">
        <v>1.38</v>
      </c>
      <c r="I14">
        <v>62</v>
      </c>
      <c r="J14">
        <v>167.45</v>
      </c>
      <c r="K14">
        <v>49.1</v>
      </c>
      <c r="L14">
        <v>13</v>
      </c>
      <c r="M14">
        <v>60</v>
      </c>
      <c r="N14">
        <v>30.36</v>
      </c>
      <c r="O14">
        <v>20886.38</v>
      </c>
      <c r="P14">
        <v>1102.62</v>
      </c>
      <c r="Q14">
        <v>1206.7</v>
      </c>
      <c r="R14">
        <v>263.34</v>
      </c>
      <c r="S14">
        <v>132.07</v>
      </c>
      <c r="T14">
        <v>48072.05</v>
      </c>
      <c r="U14">
        <v>0.5</v>
      </c>
      <c r="V14">
        <v>0.76</v>
      </c>
      <c r="W14">
        <v>0.38</v>
      </c>
      <c r="X14">
        <v>2.81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0.9875</v>
      </c>
      <c r="E15">
        <v>101.26</v>
      </c>
      <c r="F15">
        <v>97.20999999999999</v>
      </c>
      <c r="G15">
        <v>100.57</v>
      </c>
      <c r="H15">
        <v>1.47</v>
      </c>
      <c r="I15">
        <v>58</v>
      </c>
      <c r="J15">
        <v>168.9</v>
      </c>
      <c r="K15">
        <v>49.1</v>
      </c>
      <c r="L15">
        <v>14</v>
      </c>
      <c r="M15">
        <v>56</v>
      </c>
      <c r="N15">
        <v>30.81</v>
      </c>
      <c r="O15">
        <v>21065.06</v>
      </c>
      <c r="P15">
        <v>1098.27</v>
      </c>
      <c r="Q15">
        <v>1206.69</v>
      </c>
      <c r="R15">
        <v>258.89</v>
      </c>
      <c r="S15">
        <v>132.07</v>
      </c>
      <c r="T15">
        <v>45869.28</v>
      </c>
      <c r="U15">
        <v>0.51</v>
      </c>
      <c r="V15">
        <v>0.76</v>
      </c>
      <c r="W15">
        <v>0.36</v>
      </c>
      <c r="X15">
        <v>2.67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0.9911</v>
      </c>
      <c r="E16">
        <v>100.9</v>
      </c>
      <c r="F16">
        <v>96.98</v>
      </c>
      <c r="G16">
        <v>107.75</v>
      </c>
      <c r="H16">
        <v>1.56</v>
      </c>
      <c r="I16">
        <v>54</v>
      </c>
      <c r="J16">
        <v>170.35</v>
      </c>
      <c r="K16">
        <v>49.1</v>
      </c>
      <c r="L16">
        <v>15</v>
      </c>
      <c r="M16">
        <v>52</v>
      </c>
      <c r="N16">
        <v>31.26</v>
      </c>
      <c r="O16">
        <v>21244.37</v>
      </c>
      <c r="P16">
        <v>1092.09</v>
      </c>
      <c r="Q16">
        <v>1206.69</v>
      </c>
      <c r="R16">
        <v>250.68</v>
      </c>
      <c r="S16">
        <v>132.07</v>
      </c>
      <c r="T16">
        <v>41780.79</v>
      </c>
      <c r="U16">
        <v>0.53</v>
      </c>
      <c r="V16">
        <v>0.76</v>
      </c>
      <c r="W16">
        <v>0.36</v>
      </c>
      <c r="X16">
        <v>2.44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0.9941</v>
      </c>
      <c r="E17">
        <v>100.59</v>
      </c>
      <c r="F17">
        <v>96.79000000000001</v>
      </c>
      <c r="G17">
        <v>116.15</v>
      </c>
      <c r="H17">
        <v>1.65</v>
      </c>
      <c r="I17">
        <v>50</v>
      </c>
      <c r="J17">
        <v>171.81</v>
      </c>
      <c r="K17">
        <v>49.1</v>
      </c>
      <c r="L17">
        <v>16</v>
      </c>
      <c r="M17">
        <v>48</v>
      </c>
      <c r="N17">
        <v>31.72</v>
      </c>
      <c r="O17">
        <v>21424.29</v>
      </c>
      <c r="P17">
        <v>1086.26</v>
      </c>
      <c r="Q17">
        <v>1206.69</v>
      </c>
      <c r="R17">
        <v>244.07</v>
      </c>
      <c r="S17">
        <v>132.07</v>
      </c>
      <c r="T17">
        <v>38496.29</v>
      </c>
      <c r="U17">
        <v>0.54</v>
      </c>
      <c r="V17">
        <v>0.77</v>
      </c>
      <c r="W17">
        <v>0.36</v>
      </c>
      <c r="X17">
        <v>2.25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0.9967</v>
      </c>
      <c r="E18">
        <v>100.33</v>
      </c>
      <c r="F18">
        <v>96.61</v>
      </c>
      <c r="G18">
        <v>123.34</v>
      </c>
      <c r="H18">
        <v>1.74</v>
      </c>
      <c r="I18">
        <v>47</v>
      </c>
      <c r="J18">
        <v>173.28</v>
      </c>
      <c r="K18">
        <v>49.1</v>
      </c>
      <c r="L18">
        <v>17</v>
      </c>
      <c r="M18">
        <v>45</v>
      </c>
      <c r="N18">
        <v>32.18</v>
      </c>
      <c r="O18">
        <v>21604.83</v>
      </c>
      <c r="P18">
        <v>1080.42</v>
      </c>
      <c r="Q18">
        <v>1206.69</v>
      </c>
      <c r="R18">
        <v>238.18</v>
      </c>
      <c r="S18">
        <v>132.07</v>
      </c>
      <c r="T18">
        <v>35567.5</v>
      </c>
      <c r="U18">
        <v>0.55</v>
      </c>
      <c r="V18">
        <v>0.77</v>
      </c>
      <c r="W18">
        <v>0.35</v>
      </c>
      <c r="X18">
        <v>2.08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1.0015</v>
      </c>
      <c r="E19">
        <v>99.86</v>
      </c>
      <c r="F19">
        <v>96.23</v>
      </c>
      <c r="G19">
        <v>131.23</v>
      </c>
      <c r="H19">
        <v>1.83</v>
      </c>
      <c r="I19">
        <v>44</v>
      </c>
      <c r="J19">
        <v>174.75</v>
      </c>
      <c r="K19">
        <v>49.1</v>
      </c>
      <c r="L19">
        <v>18</v>
      </c>
      <c r="M19">
        <v>42</v>
      </c>
      <c r="N19">
        <v>32.65</v>
      </c>
      <c r="O19">
        <v>21786.02</v>
      </c>
      <c r="P19">
        <v>1072.54</v>
      </c>
      <c r="Q19">
        <v>1206.69</v>
      </c>
      <c r="R19">
        <v>224.54</v>
      </c>
      <c r="S19">
        <v>132.07</v>
      </c>
      <c r="T19">
        <v>28759.83</v>
      </c>
      <c r="U19">
        <v>0.59</v>
      </c>
      <c r="V19">
        <v>0.77</v>
      </c>
      <c r="W19">
        <v>0.35</v>
      </c>
      <c r="X19">
        <v>1.7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0.9992</v>
      </c>
      <c r="E20">
        <v>100.08</v>
      </c>
      <c r="F20">
        <v>96.52</v>
      </c>
      <c r="G20">
        <v>137.89</v>
      </c>
      <c r="H20">
        <v>1.91</v>
      </c>
      <c r="I20">
        <v>42</v>
      </c>
      <c r="J20">
        <v>176.22</v>
      </c>
      <c r="K20">
        <v>49.1</v>
      </c>
      <c r="L20">
        <v>19</v>
      </c>
      <c r="M20">
        <v>40</v>
      </c>
      <c r="N20">
        <v>33.13</v>
      </c>
      <c r="O20">
        <v>21967.84</v>
      </c>
      <c r="P20">
        <v>1073.09</v>
      </c>
      <c r="Q20">
        <v>1206.69</v>
      </c>
      <c r="R20">
        <v>235.23</v>
      </c>
      <c r="S20">
        <v>132.07</v>
      </c>
      <c r="T20">
        <v>34119.33</v>
      </c>
      <c r="U20">
        <v>0.5600000000000001</v>
      </c>
      <c r="V20">
        <v>0.77</v>
      </c>
      <c r="W20">
        <v>0.35</v>
      </c>
      <c r="X20">
        <v>1.98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1.0016</v>
      </c>
      <c r="E21">
        <v>99.84</v>
      </c>
      <c r="F21">
        <v>96.34</v>
      </c>
      <c r="G21">
        <v>144.51</v>
      </c>
      <c r="H21">
        <v>2</v>
      </c>
      <c r="I21">
        <v>40</v>
      </c>
      <c r="J21">
        <v>177.7</v>
      </c>
      <c r="K21">
        <v>49.1</v>
      </c>
      <c r="L21">
        <v>20</v>
      </c>
      <c r="M21">
        <v>38</v>
      </c>
      <c r="N21">
        <v>33.61</v>
      </c>
      <c r="O21">
        <v>22150.3</v>
      </c>
      <c r="P21">
        <v>1066.3</v>
      </c>
      <c r="Q21">
        <v>1206.69</v>
      </c>
      <c r="R21">
        <v>229.08</v>
      </c>
      <c r="S21">
        <v>132.07</v>
      </c>
      <c r="T21">
        <v>31053.53</v>
      </c>
      <c r="U21">
        <v>0.58</v>
      </c>
      <c r="V21">
        <v>0.77</v>
      </c>
      <c r="W21">
        <v>0.34</v>
      </c>
      <c r="X21">
        <v>1.8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1.0031</v>
      </c>
      <c r="E22">
        <v>99.69</v>
      </c>
      <c r="F22">
        <v>96.25</v>
      </c>
      <c r="G22">
        <v>151.98</v>
      </c>
      <c r="H22">
        <v>2.08</v>
      </c>
      <c r="I22">
        <v>38</v>
      </c>
      <c r="J22">
        <v>179.18</v>
      </c>
      <c r="K22">
        <v>49.1</v>
      </c>
      <c r="L22">
        <v>21</v>
      </c>
      <c r="M22">
        <v>36</v>
      </c>
      <c r="N22">
        <v>34.09</v>
      </c>
      <c r="O22">
        <v>22333.43</v>
      </c>
      <c r="P22">
        <v>1063.29</v>
      </c>
      <c r="Q22">
        <v>1206.7</v>
      </c>
      <c r="R22">
        <v>226.09</v>
      </c>
      <c r="S22">
        <v>132.07</v>
      </c>
      <c r="T22">
        <v>29569.42</v>
      </c>
      <c r="U22">
        <v>0.58</v>
      </c>
      <c r="V22">
        <v>0.77</v>
      </c>
      <c r="W22">
        <v>0.34</v>
      </c>
      <c r="X22">
        <v>1.71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1.0046</v>
      </c>
      <c r="E23">
        <v>99.54000000000001</v>
      </c>
      <c r="F23">
        <v>96.16</v>
      </c>
      <c r="G23">
        <v>160.27</v>
      </c>
      <c r="H23">
        <v>2.16</v>
      </c>
      <c r="I23">
        <v>36</v>
      </c>
      <c r="J23">
        <v>180.67</v>
      </c>
      <c r="K23">
        <v>49.1</v>
      </c>
      <c r="L23">
        <v>22</v>
      </c>
      <c r="M23">
        <v>34</v>
      </c>
      <c r="N23">
        <v>34.58</v>
      </c>
      <c r="O23">
        <v>22517.21</v>
      </c>
      <c r="P23">
        <v>1058.6</v>
      </c>
      <c r="Q23">
        <v>1206.69</v>
      </c>
      <c r="R23">
        <v>223.05</v>
      </c>
      <c r="S23">
        <v>132.07</v>
      </c>
      <c r="T23">
        <v>28057.81</v>
      </c>
      <c r="U23">
        <v>0.59</v>
      </c>
      <c r="V23">
        <v>0.77</v>
      </c>
      <c r="W23">
        <v>0.33</v>
      </c>
      <c r="X23">
        <v>1.62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1.0063</v>
      </c>
      <c r="E24">
        <v>99.37</v>
      </c>
      <c r="F24">
        <v>96.06</v>
      </c>
      <c r="G24">
        <v>169.51</v>
      </c>
      <c r="H24">
        <v>2.24</v>
      </c>
      <c r="I24">
        <v>34</v>
      </c>
      <c r="J24">
        <v>182.17</v>
      </c>
      <c r="K24">
        <v>49.1</v>
      </c>
      <c r="L24">
        <v>23</v>
      </c>
      <c r="M24">
        <v>32</v>
      </c>
      <c r="N24">
        <v>35.08</v>
      </c>
      <c r="O24">
        <v>22701.78</v>
      </c>
      <c r="P24">
        <v>1054.68</v>
      </c>
      <c r="Q24">
        <v>1206.7</v>
      </c>
      <c r="R24">
        <v>219.47</v>
      </c>
      <c r="S24">
        <v>132.07</v>
      </c>
      <c r="T24">
        <v>26276.72</v>
      </c>
      <c r="U24">
        <v>0.6</v>
      </c>
      <c r="V24">
        <v>0.77</v>
      </c>
      <c r="W24">
        <v>0.33</v>
      </c>
      <c r="X24">
        <v>1.52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1.0073</v>
      </c>
      <c r="E25">
        <v>99.27</v>
      </c>
      <c r="F25">
        <v>95.98999999999999</v>
      </c>
      <c r="G25">
        <v>174.53</v>
      </c>
      <c r="H25">
        <v>2.32</v>
      </c>
      <c r="I25">
        <v>33</v>
      </c>
      <c r="J25">
        <v>183.67</v>
      </c>
      <c r="K25">
        <v>49.1</v>
      </c>
      <c r="L25">
        <v>24</v>
      </c>
      <c r="M25">
        <v>31</v>
      </c>
      <c r="N25">
        <v>35.58</v>
      </c>
      <c r="O25">
        <v>22886.92</v>
      </c>
      <c r="P25">
        <v>1050.28</v>
      </c>
      <c r="Q25">
        <v>1206.69</v>
      </c>
      <c r="R25">
        <v>217</v>
      </c>
      <c r="S25">
        <v>132.07</v>
      </c>
      <c r="T25">
        <v>25046.38</v>
      </c>
      <c r="U25">
        <v>0.61</v>
      </c>
      <c r="V25">
        <v>0.77</v>
      </c>
      <c r="W25">
        <v>0.33</v>
      </c>
      <c r="X25">
        <v>1.45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1.009</v>
      </c>
      <c r="E26">
        <v>99.09999999999999</v>
      </c>
      <c r="F26">
        <v>95.88</v>
      </c>
      <c r="G26">
        <v>185.58</v>
      </c>
      <c r="H26">
        <v>2.4</v>
      </c>
      <c r="I26">
        <v>31</v>
      </c>
      <c r="J26">
        <v>185.18</v>
      </c>
      <c r="K26">
        <v>49.1</v>
      </c>
      <c r="L26">
        <v>25</v>
      </c>
      <c r="M26">
        <v>29</v>
      </c>
      <c r="N26">
        <v>36.08</v>
      </c>
      <c r="O26">
        <v>23072.73</v>
      </c>
      <c r="P26">
        <v>1046.89</v>
      </c>
      <c r="Q26">
        <v>1206.69</v>
      </c>
      <c r="R26">
        <v>213.43</v>
      </c>
      <c r="S26">
        <v>132.07</v>
      </c>
      <c r="T26">
        <v>23272</v>
      </c>
      <c r="U26">
        <v>0.62</v>
      </c>
      <c r="V26">
        <v>0.77</v>
      </c>
      <c r="W26">
        <v>0.33</v>
      </c>
      <c r="X26">
        <v>1.34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1.0101</v>
      </c>
      <c r="E27">
        <v>99</v>
      </c>
      <c r="F27">
        <v>95.81</v>
      </c>
      <c r="G27">
        <v>191.61</v>
      </c>
      <c r="H27">
        <v>2.47</v>
      </c>
      <c r="I27">
        <v>30</v>
      </c>
      <c r="J27">
        <v>186.69</v>
      </c>
      <c r="K27">
        <v>49.1</v>
      </c>
      <c r="L27">
        <v>26</v>
      </c>
      <c r="M27">
        <v>28</v>
      </c>
      <c r="N27">
        <v>36.6</v>
      </c>
      <c r="O27">
        <v>23259.24</v>
      </c>
      <c r="P27">
        <v>1042.71</v>
      </c>
      <c r="Q27">
        <v>1206.69</v>
      </c>
      <c r="R27">
        <v>210.85</v>
      </c>
      <c r="S27">
        <v>132.07</v>
      </c>
      <c r="T27">
        <v>21985.94</v>
      </c>
      <c r="U27">
        <v>0.63</v>
      </c>
      <c r="V27">
        <v>0.77</v>
      </c>
      <c r="W27">
        <v>0.32</v>
      </c>
      <c r="X27">
        <v>1.27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1.0102</v>
      </c>
      <c r="E28">
        <v>98.98999999999999</v>
      </c>
      <c r="F28">
        <v>95.83</v>
      </c>
      <c r="G28">
        <v>198.26</v>
      </c>
      <c r="H28">
        <v>2.55</v>
      </c>
      <c r="I28">
        <v>29</v>
      </c>
      <c r="J28">
        <v>188.21</v>
      </c>
      <c r="K28">
        <v>49.1</v>
      </c>
      <c r="L28">
        <v>27</v>
      </c>
      <c r="M28">
        <v>27</v>
      </c>
      <c r="N28">
        <v>37.11</v>
      </c>
      <c r="O28">
        <v>23446.45</v>
      </c>
      <c r="P28">
        <v>1038.32</v>
      </c>
      <c r="Q28">
        <v>1206.69</v>
      </c>
      <c r="R28">
        <v>211.74</v>
      </c>
      <c r="S28">
        <v>132.07</v>
      </c>
      <c r="T28">
        <v>22435.68</v>
      </c>
      <c r="U28">
        <v>0.62</v>
      </c>
      <c r="V28">
        <v>0.77</v>
      </c>
      <c r="W28">
        <v>0.32</v>
      </c>
      <c r="X28">
        <v>1.29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1.0106</v>
      </c>
      <c r="E29">
        <v>98.95</v>
      </c>
      <c r="F29">
        <v>95.81999999999999</v>
      </c>
      <c r="G29">
        <v>205.33</v>
      </c>
      <c r="H29">
        <v>2.62</v>
      </c>
      <c r="I29">
        <v>28</v>
      </c>
      <c r="J29">
        <v>189.73</v>
      </c>
      <c r="K29">
        <v>49.1</v>
      </c>
      <c r="L29">
        <v>28</v>
      </c>
      <c r="M29">
        <v>26</v>
      </c>
      <c r="N29">
        <v>37.64</v>
      </c>
      <c r="O29">
        <v>23634.36</v>
      </c>
      <c r="P29">
        <v>1033.39</v>
      </c>
      <c r="Q29">
        <v>1206.69</v>
      </c>
      <c r="R29">
        <v>211.54</v>
      </c>
      <c r="S29">
        <v>132.07</v>
      </c>
      <c r="T29">
        <v>22340.82</v>
      </c>
      <c r="U29">
        <v>0.62</v>
      </c>
      <c r="V29">
        <v>0.77</v>
      </c>
      <c r="W29">
        <v>0.32</v>
      </c>
      <c r="X29">
        <v>1.28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1.0116</v>
      </c>
      <c r="E30">
        <v>98.86</v>
      </c>
      <c r="F30">
        <v>95.76000000000001</v>
      </c>
      <c r="G30">
        <v>212.79</v>
      </c>
      <c r="H30">
        <v>2.69</v>
      </c>
      <c r="I30">
        <v>27</v>
      </c>
      <c r="J30">
        <v>191.26</v>
      </c>
      <c r="K30">
        <v>49.1</v>
      </c>
      <c r="L30">
        <v>29</v>
      </c>
      <c r="M30">
        <v>25</v>
      </c>
      <c r="N30">
        <v>38.17</v>
      </c>
      <c r="O30">
        <v>23822.99</v>
      </c>
      <c r="P30">
        <v>1032.76</v>
      </c>
      <c r="Q30">
        <v>1206.69</v>
      </c>
      <c r="R30">
        <v>209.28</v>
      </c>
      <c r="S30">
        <v>132.07</v>
      </c>
      <c r="T30">
        <v>21214.83</v>
      </c>
      <c r="U30">
        <v>0.63</v>
      </c>
      <c r="V30">
        <v>0.77</v>
      </c>
      <c r="W30">
        <v>0.32</v>
      </c>
      <c r="X30">
        <v>1.22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1.0124</v>
      </c>
      <c r="E31">
        <v>98.78</v>
      </c>
      <c r="F31">
        <v>95.7</v>
      </c>
      <c r="G31">
        <v>220.86</v>
      </c>
      <c r="H31">
        <v>2.76</v>
      </c>
      <c r="I31">
        <v>26</v>
      </c>
      <c r="J31">
        <v>192.8</v>
      </c>
      <c r="K31">
        <v>49.1</v>
      </c>
      <c r="L31">
        <v>30</v>
      </c>
      <c r="M31">
        <v>24</v>
      </c>
      <c r="N31">
        <v>38.7</v>
      </c>
      <c r="O31">
        <v>24012.34</v>
      </c>
      <c r="P31">
        <v>1029.44</v>
      </c>
      <c r="Q31">
        <v>1206.7</v>
      </c>
      <c r="R31">
        <v>207.47</v>
      </c>
      <c r="S31">
        <v>132.07</v>
      </c>
      <c r="T31">
        <v>20315.48</v>
      </c>
      <c r="U31">
        <v>0.64</v>
      </c>
      <c r="V31">
        <v>0.77</v>
      </c>
      <c r="W31">
        <v>0.32</v>
      </c>
      <c r="X31">
        <v>1.17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1.0132</v>
      </c>
      <c r="E32">
        <v>98.69</v>
      </c>
      <c r="F32">
        <v>95.65000000000001</v>
      </c>
      <c r="G32">
        <v>229.57</v>
      </c>
      <c r="H32">
        <v>2.83</v>
      </c>
      <c r="I32">
        <v>25</v>
      </c>
      <c r="J32">
        <v>194.34</v>
      </c>
      <c r="K32">
        <v>49.1</v>
      </c>
      <c r="L32">
        <v>31</v>
      </c>
      <c r="M32">
        <v>23</v>
      </c>
      <c r="N32">
        <v>39.24</v>
      </c>
      <c r="O32">
        <v>24202.42</v>
      </c>
      <c r="P32">
        <v>1024.55</v>
      </c>
      <c r="Q32">
        <v>1206.69</v>
      </c>
      <c r="R32">
        <v>205.7</v>
      </c>
      <c r="S32">
        <v>132.07</v>
      </c>
      <c r="T32">
        <v>19435.48</v>
      </c>
      <c r="U32">
        <v>0.64</v>
      </c>
      <c r="V32">
        <v>0.77</v>
      </c>
      <c r="W32">
        <v>0.32</v>
      </c>
      <c r="X32">
        <v>1.11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1.0142</v>
      </c>
      <c r="E33">
        <v>98.59999999999999</v>
      </c>
      <c r="F33">
        <v>95.59</v>
      </c>
      <c r="G33">
        <v>238.97</v>
      </c>
      <c r="H33">
        <v>2.9</v>
      </c>
      <c r="I33">
        <v>24</v>
      </c>
      <c r="J33">
        <v>195.89</v>
      </c>
      <c r="K33">
        <v>49.1</v>
      </c>
      <c r="L33">
        <v>32</v>
      </c>
      <c r="M33">
        <v>22</v>
      </c>
      <c r="N33">
        <v>39.79</v>
      </c>
      <c r="O33">
        <v>24393.24</v>
      </c>
      <c r="P33">
        <v>1020.41</v>
      </c>
      <c r="Q33">
        <v>1206.69</v>
      </c>
      <c r="R33">
        <v>203.61</v>
      </c>
      <c r="S33">
        <v>132.07</v>
      </c>
      <c r="T33">
        <v>18396.34</v>
      </c>
      <c r="U33">
        <v>0.65</v>
      </c>
      <c r="V33">
        <v>0.78</v>
      </c>
      <c r="W33">
        <v>0.31</v>
      </c>
      <c r="X33">
        <v>1.05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1.0153</v>
      </c>
      <c r="E34">
        <v>98.5</v>
      </c>
      <c r="F34">
        <v>95.52</v>
      </c>
      <c r="G34">
        <v>249.18</v>
      </c>
      <c r="H34">
        <v>2.97</v>
      </c>
      <c r="I34">
        <v>23</v>
      </c>
      <c r="J34">
        <v>197.44</v>
      </c>
      <c r="K34">
        <v>49.1</v>
      </c>
      <c r="L34">
        <v>33</v>
      </c>
      <c r="M34">
        <v>21</v>
      </c>
      <c r="N34">
        <v>40.34</v>
      </c>
      <c r="O34">
        <v>24584.81</v>
      </c>
      <c r="P34">
        <v>1013.58</v>
      </c>
      <c r="Q34">
        <v>1206.69</v>
      </c>
      <c r="R34">
        <v>201.16</v>
      </c>
      <c r="S34">
        <v>132.07</v>
      </c>
      <c r="T34">
        <v>17178.45</v>
      </c>
      <c r="U34">
        <v>0.66</v>
      </c>
      <c r="V34">
        <v>0.78</v>
      </c>
      <c r="W34">
        <v>0.31</v>
      </c>
      <c r="X34">
        <v>0.98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1.0159</v>
      </c>
      <c r="E35">
        <v>98.44</v>
      </c>
      <c r="F35">
        <v>95.45999999999999</v>
      </c>
      <c r="G35">
        <v>249.03</v>
      </c>
      <c r="H35">
        <v>3.03</v>
      </c>
      <c r="I35">
        <v>23</v>
      </c>
      <c r="J35">
        <v>199</v>
      </c>
      <c r="K35">
        <v>49.1</v>
      </c>
      <c r="L35">
        <v>34</v>
      </c>
      <c r="M35">
        <v>21</v>
      </c>
      <c r="N35">
        <v>40.9</v>
      </c>
      <c r="O35">
        <v>24777.13</v>
      </c>
      <c r="P35">
        <v>1009.46</v>
      </c>
      <c r="Q35">
        <v>1206.69</v>
      </c>
      <c r="R35">
        <v>198.86</v>
      </c>
      <c r="S35">
        <v>132.07</v>
      </c>
      <c r="T35">
        <v>16029.06</v>
      </c>
      <c r="U35">
        <v>0.66</v>
      </c>
      <c r="V35">
        <v>0.78</v>
      </c>
      <c r="W35">
        <v>0.32</v>
      </c>
      <c r="X35">
        <v>0.92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1.0161</v>
      </c>
      <c r="E36">
        <v>98.42</v>
      </c>
      <c r="F36">
        <v>95.47</v>
      </c>
      <c r="G36">
        <v>260.37</v>
      </c>
      <c r="H36">
        <v>3.1</v>
      </c>
      <c r="I36">
        <v>22</v>
      </c>
      <c r="J36">
        <v>200.56</v>
      </c>
      <c r="K36">
        <v>49.1</v>
      </c>
      <c r="L36">
        <v>35</v>
      </c>
      <c r="M36">
        <v>20</v>
      </c>
      <c r="N36">
        <v>41.47</v>
      </c>
      <c r="O36">
        <v>24970.22</v>
      </c>
      <c r="P36">
        <v>1009.96</v>
      </c>
      <c r="Q36">
        <v>1206.69</v>
      </c>
      <c r="R36">
        <v>199.64</v>
      </c>
      <c r="S36">
        <v>132.07</v>
      </c>
      <c r="T36">
        <v>16424.05</v>
      </c>
      <c r="U36">
        <v>0.66</v>
      </c>
      <c r="V36">
        <v>0.78</v>
      </c>
      <c r="W36">
        <v>0.3</v>
      </c>
      <c r="X36">
        <v>0.93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1.0163</v>
      </c>
      <c r="E37">
        <v>98.40000000000001</v>
      </c>
      <c r="F37">
        <v>95.48</v>
      </c>
      <c r="G37">
        <v>272.81</v>
      </c>
      <c r="H37">
        <v>3.16</v>
      </c>
      <c r="I37">
        <v>21</v>
      </c>
      <c r="J37">
        <v>202.14</v>
      </c>
      <c r="K37">
        <v>49.1</v>
      </c>
      <c r="L37">
        <v>36</v>
      </c>
      <c r="M37">
        <v>19</v>
      </c>
      <c r="N37">
        <v>42.04</v>
      </c>
      <c r="O37">
        <v>25164.09</v>
      </c>
      <c r="P37">
        <v>1004.95</v>
      </c>
      <c r="Q37">
        <v>1206.69</v>
      </c>
      <c r="R37">
        <v>200.1</v>
      </c>
      <c r="S37">
        <v>132.07</v>
      </c>
      <c r="T37">
        <v>16656.79</v>
      </c>
      <c r="U37">
        <v>0.66</v>
      </c>
      <c r="V37">
        <v>0.78</v>
      </c>
      <c r="W37">
        <v>0.31</v>
      </c>
      <c r="X37">
        <v>0.9399999999999999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1.0165</v>
      </c>
      <c r="E38">
        <v>98.38</v>
      </c>
      <c r="F38">
        <v>95.45999999999999</v>
      </c>
      <c r="G38">
        <v>272.75</v>
      </c>
      <c r="H38">
        <v>3.23</v>
      </c>
      <c r="I38">
        <v>21</v>
      </c>
      <c r="J38">
        <v>203.71</v>
      </c>
      <c r="K38">
        <v>49.1</v>
      </c>
      <c r="L38">
        <v>37</v>
      </c>
      <c r="M38">
        <v>19</v>
      </c>
      <c r="N38">
        <v>42.62</v>
      </c>
      <c r="O38">
        <v>25358.87</v>
      </c>
      <c r="P38">
        <v>1002.67</v>
      </c>
      <c r="Q38">
        <v>1206.69</v>
      </c>
      <c r="R38">
        <v>199.23</v>
      </c>
      <c r="S38">
        <v>132.07</v>
      </c>
      <c r="T38">
        <v>16224.3</v>
      </c>
      <c r="U38">
        <v>0.66</v>
      </c>
      <c r="V38">
        <v>0.78</v>
      </c>
      <c r="W38">
        <v>0.31</v>
      </c>
      <c r="X38">
        <v>0.92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1.0173</v>
      </c>
      <c r="E39">
        <v>98.3</v>
      </c>
      <c r="F39">
        <v>95.41</v>
      </c>
      <c r="G39">
        <v>286.24</v>
      </c>
      <c r="H39">
        <v>3.29</v>
      </c>
      <c r="I39">
        <v>20</v>
      </c>
      <c r="J39">
        <v>205.3</v>
      </c>
      <c r="K39">
        <v>49.1</v>
      </c>
      <c r="L39">
        <v>38</v>
      </c>
      <c r="M39">
        <v>18</v>
      </c>
      <c r="N39">
        <v>43.2</v>
      </c>
      <c r="O39">
        <v>25554.32</v>
      </c>
      <c r="P39">
        <v>998.5700000000001</v>
      </c>
      <c r="Q39">
        <v>1206.69</v>
      </c>
      <c r="R39">
        <v>197.79</v>
      </c>
      <c r="S39">
        <v>132.07</v>
      </c>
      <c r="T39">
        <v>15507.04</v>
      </c>
      <c r="U39">
        <v>0.67</v>
      </c>
      <c r="V39">
        <v>0.78</v>
      </c>
      <c r="W39">
        <v>0.31</v>
      </c>
      <c r="X39">
        <v>0.88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1.0172</v>
      </c>
      <c r="E40">
        <v>98.31</v>
      </c>
      <c r="F40">
        <v>95.42</v>
      </c>
      <c r="G40">
        <v>286.27</v>
      </c>
      <c r="H40">
        <v>3.35</v>
      </c>
      <c r="I40">
        <v>20</v>
      </c>
      <c r="J40">
        <v>206.89</v>
      </c>
      <c r="K40">
        <v>49.1</v>
      </c>
      <c r="L40">
        <v>39</v>
      </c>
      <c r="M40">
        <v>18</v>
      </c>
      <c r="N40">
        <v>43.8</v>
      </c>
      <c r="O40">
        <v>25750.58</v>
      </c>
      <c r="P40">
        <v>988.92</v>
      </c>
      <c r="Q40">
        <v>1206.69</v>
      </c>
      <c r="R40">
        <v>198.01</v>
      </c>
      <c r="S40">
        <v>132.07</v>
      </c>
      <c r="T40">
        <v>15619.46</v>
      </c>
      <c r="U40">
        <v>0.67</v>
      </c>
      <c r="V40">
        <v>0.78</v>
      </c>
      <c r="W40">
        <v>0.31</v>
      </c>
      <c r="X40">
        <v>0.88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1.0181</v>
      </c>
      <c r="E41">
        <v>98.22</v>
      </c>
      <c r="F41">
        <v>95.36</v>
      </c>
      <c r="G41">
        <v>301.15</v>
      </c>
      <c r="H41">
        <v>3.41</v>
      </c>
      <c r="I41">
        <v>19</v>
      </c>
      <c r="J41">
        <v>208.49</v>
      </c>
      <c r="K41">
        <v>49.1</v>
      </c>
      <c r="L41">
        <v>40</v>
      </c>
      <c r="M41">
        <v>17</v>
      </c>
      <c r="N41">
        <v>44.39</v>
      </c>
      <c r="O41">
        <v>25947.65</v>
      </c>
      <c r="P41">
        <v>991.45</v>
      </c>
      <c r="Q41">
        <v>1206.69</v>
      </c>
      <c r="R41">
        <v>196</v>
      </c>
      <c r="S41">
        <v>132.07</v>
      </c>
      <c r="T41">
        <v>14617.22</v>
      </c>
      <c r="U41">
        <v>0.67</v>
      </c>
      <c r="V41">
        <v>0.78</v>
      </c>
      <c r="W41">
        <v>0.31</v>
      </c>
      <c r="X41">
        <v>0.82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0.3752</v>
      </c>
      <c r="E2">
        <v>266.54</v>
      </c>
      <c r="F2">
        <v>192.5</v>
      </c>
      <c r="G2">
        <v>6.01</v>
      </c>
      <c r="H2">
        <v>0.1</v>
      </c>
      <c r="I2">
        <v>1923</v>
      </c>
      <c r="J2">
        <v>185.69</v>
      </c>
      <c r="K2">
        <v>53.44</v>
      </c>
      <c r="L2">
        <v>1</v>
      </c>
      <c r="M2">
        <v>1921</v>
      </c>
      <c r="N2">
        <v>36.26</v>
      </c>
      <c r="O2">
        <v>23136.14</v>
      </c>
      <c r="P2">
        <v>2605.08</v>
      </c>
      <c r="Q2">
        <v>1207.08</v>
      </c>
      <c r="R2">
        <v>3505.34</v>
      </c>
      <c r="S2">
        <v>132.07</v>
      </c>
      <c r="T2">
        <v>1659766.39</v>
      </c>
      <c r="U2">
        <v>0.04</v>
      </c>
      <c r="V2">
        <v>0.39</v>
      </c>
      <c r="W2">
        <v>3.37</v>
      </c>
      <c r="X2">
        <v>97.93000000000001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0.6765</v>
      </c>
      <c r="E3">
        <v>147.81</v>
      </c>
      <c r="F3">
        <v>122.94</v>
      </c>
      <c r="G3">
        <v>12.25</v>
      </c>
      <c r="H3">
        <v>0.19</v>
      </c>
      <c r="I3">
        <v>602</v>
      </c>
      <c r="J3">
        <v>187.21</v>
      </c>
      <c r="K3">
        <v>53.44</v>
      </c>
      <c r="L3">
        <v>2</v>
      </c>
      <c r="M3">
        <v>600</v>
      </c>
      <c r="N3">
        <v>36.77</v>
      </c>
      <c r="O3">
        <v>23322.88</v>
      </c>
      <c r="P3">
        <v>1657.44</v>
      </c>
      <c r="Q3">
        <v>1206.76</v>
      </c>
      <c r="R3">
        <v>1131.46</v>
      </c>
      <c r="S3">
        <v>132.07</v>
      </c>
      <c r="T3">
        <v>479433.03</v>
      </c>
      <c r="U3">
        <v>0.12</v>
      </c>
      <c r="V3">
        <v>0.6</v>
      </c>
      <c r="W3">
        <v>1.24</v>
      </c>
      <c r="X3">
        <v>28.39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0.7863</v>
      </c>
      <c r="E4">
        <v>127.18</v>
      </c>
      <c r="F4">
        <v>111.28</v>
      </c>
      <c r="G4">
        <v>18.5</v>
      </c>
      <c r="H4">
        <v>0.28</v>
      </c>
      <c r="I4">
        <v>361</v>
      </c>
      <c r="J4">
        <v>188.73</v>
      </c>
      <c r="K4">
        <v>53.44</v>
      </c>
      <c r="L4">
        <v>3</v>
      </c>
      <c r="M4">
        <v>359</v>
      </c>
      <c r="N4">
        <v>37.29</v>
      </c>
      <c r="O4">
        <v>23510.33</v>
      </c>
      <c r="P4">
        <v>1496.89</v>
      </c>
      <c r="Q4">
        <v>1206.73</v>
      </c>
      <c r="R4">
        <v>735.38</v>
      </c>
      <c r="S4">
        <v>132.07</v>
      </c>
      <c r="T4">
        <v>282599.27</v>
      </c>
      <c r="U4">
        <v>0.18</v>
      </c>
      <c r="V4">
        <v>0.67</v>
      </c>
      <c r="W4">
        <v>0.85</v>
      </c>
      <c r="X4">
        <v>16.74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0.8429</v>
      </c>
      <c r="E5">
        <v>118.63</v>
      </c>
      <c r="F5">
        <v>106.52</v>
      </c>
      <c r="G5">
        <v>24.68</v>
      </c>
      <c r="H5">
        <v>0.37</v>
      </c>
      <c r="I5">
        <v>259</v>
      </c>
      <c r="J5">
        <v>190.25</v>
      </c>
      <c r="K5">
        <v>53.44</v>
      </c>
      <c r="L5">
        <v>4</v>
      </c>
      <c r="M5">
        <v>257</v>
      </c>
      <c r="N5">
        <v>37.82</v>
      </c>
      <c r="O5">
        <v>23698.48</v>
      </c>
      <c r="P5">
        <v>1430.16</v>
      </c>
      <c r="Q5">
        <v>1206.71</v>
      </c>
      <c r="R5">
        <v>574.0700000000001</v>
      </c>
      <c r="S5">
        <v>132.07</v>
      </c>
      <c r="T5">
        <v>202450.36</v>
      </c>
      <c r="U5">
        <v>0.23</v>
      </c>
      <c r="V5">
        <v>0.7</v>
      </c>
      <c r="W5">
        <v>0.7</v>
      </c>
      <c r="X5">
        <v>11.98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0.8796</v>
      </c>
      <c r="E6">
        <v>113.68</v>
      </c>
      <c r="F6">
        <v>103.73</v>
      </c>
      <c r="G6">
        <v>30.97</v>
      </c>
      <c r="H6">
        <v>0.46</v>
      </c>
      <c r="I6">
        <v>201</v>
      </c>
      <c r="J6">
        <v>191.78</v>
      </c>
      <c r="K6">
        <v>53.44</v>
      </c>
      <c r="L6">
        <v>5</v>
      </c>
      <c r="M6">
        <v>199</v>
      </c>
      <c r="N6">
        <v>38.35</v>
      </c>
      <c r="O6">
        <v>23887.36</v>
      </c>
      <c r="P6">
        <v>1389.84</v>
      </c>
      <c r="Q6">
        <v>1206.76</v>
      </c>
      <c r="R6">
        <v>479.41</v>
      </c>
      <c r="S6">
        <v>132.07</v>
      </c>
      <c r="T6">
        <v>155412.96</v>
      </c>
      <c r="U6">
        <v>0.28</v>
      </c>
      <c r="V6">
        <v>0.71</v>
      </c>
      <c r="W6">
        <v>0.6</v>
      </c>
      <c r="X6">
        <v>9.19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0.903</v>
      </c>
      <c r="E7">
        <v>110.74</v>
      </c>
      <c r="F7">
        <v>102.13</v>
      </c>
      <c r="G7">
        <v>37.14</v>
      </c>
      <c r="H7">
        <v>0.55</v>
      </c>
      <c r="I7">
        <v>165</v>
      </c>
      <c r="J7">
        <v>193.32</v>
      </c>
      <c r="K7">
        <v>53.44</v>
      </c>
      <c r="L7">
        <v>6</v>
      </c>
      <c r="M7">
        <v>163</v>
      </c>
      <c r="N7">
        <v>38.89</v>
      </c>
      <c r="O7">
        <v>24076.95</v>
      </c>
      <c r="P7">
        <v>1366.45</v>
      </c>
      <c r="Q7">
        <v>1206.71</v>
      </c>
      <c r="R7">
        <v>425.48</v>
      </c>
      <c r="S7">
        <v>132.07</v>
      </c>
      <c r="T7">
        <v>128625.39</v>
      </c>
      <c r="U7">
        <v>0.31</v>
      </c>
      <c r="V7">
        <v>0.73</v>
      </c>
      <c r="W7">
        <v>0.54</v>
      </c>
      <c r="X7">
        <v>7.59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0.9209000000000001</v>
      </c>
      <c r="E8">
        <v>108.59</v>
      </c>
      <c r="F8">
        <v>100.91</v>
      </c>
      <c r="G8">
        <v>43.25</v>
      </c>
      <c r="H8">
        <v>0.64</v>
      </c>
      <c r="I8">
        <v>140</v>
      </c>
      <c r="J8">
        <v>194.86</v>
      </c>
      <c r="K8">
        <v>53.44</v>
      </c>
      <c r="L8">
        <v>7</v>
      </c>
      <c r="M8">
        <v>138</v>
      </c>
      <c r="N8">
        <v>39.43</v>
      </c>
      <c r="O8">
        <v>24267.28</v>
      </c>
      <c r="P8">
        <v>1347.85</v>
      </c>
      <c r="Q8">
        <v>1206.75</v>
      </c>
      <c r="R8">
        <v>383.7</v>
      </c>
      <c r="S8">
        <v>132.07</v>
      </c>
      <c r="T8">
        <v>107859.76</v>
      </c>
      <c r="U8">
        <v>0.34</v>
      </c>
      <c r="V8">
        <v>0.73</v>
      </c>
      <c r="W8">
        <v>0.5</v>
      </c>
      <c r="X8">
        <v>6.36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0.9348</v>
      </c>
      <c r="E9">
        <v>106.98</v>
      </c>
      <c r="F9">
        <v>100</v>
      </c>
      <c r="G9">
        <v>49.59</v>
      </c>
      <c r="H9">
        <v>0.72</v>
      </c>
      <c r="I9">
        <v>121</v>
      </c>
      <c r="J9">
        <v>196.41</v>
      </c>
      <c r="K9">
        <v>53.44</v>
      </c>
      <c r="L9">
        <v>8</v>
      </c>
      <c r="M9">
        <v>119</v>
      </c>
      <c r="N9">
        <v>39.98</v>
      </c>
      <c r="O9">
        <v>24458.36</v>
      </c>
      <c r="P9">
        <v>1334.15</v>
      </c>
      <c r="Q9">
        <v>1206.71</v>
      </c>
      <c r="R9">
        <v>353.16</v>
      </c>
      <c r="S9">
        <v>132.07</v>
      </c>
      <c r="T9">
        <v>92688.92</v>
      </c>
      <c r="U9">
        <v>0.37</v>
      </c>
      <c r="V9">
        <v>0.74</v>
      </c>
      <c r="W9">
        <v>0.47</v>
      </c>
      <c r="X9">
        <v>5.46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0.9451000000000001</v>
      </c>
      <c r="E10">
        <v>105.81</v>
      </c>
      <c r="F10">
        <v>99.36</v>
      </c>
      <c r="G10">
        <v>55.71</v>
      </c>
      <c r="H10">
        <v>0.8100000000000001</v>
      </c>
      <c r="I10">
        <v>107</v>
      </c>
      <c r="J10">
        <v>197.97</v>
      </c>
      <c r="K10">
        <v>53.44</v>
      </c>
      <c r="L10">
        <v>9</v>
      </c>
      <c r="M10">
        <v>105</v>
      </c>
      <c r="N10">
        <v>40.53</v>
      </c>
      <c r="O10">
        <v>24650.18</v>
      </c>
      <c r="P10">
        <v>1323.12</v>
      </c>
      <c r="Q10">
        <v>1206.69</v>
      </c>
      <c r="R10">
        <v>330.75</v>
      </c>
      <c r="S10">
        <v>132.07</v>
      </c>
      <c r="T10">
        <v>81552.21000000001</v>
      </c>
      <c r="U10">
        <v>0.4</v>
      </c>
      <c r="V10">
        <v>0.75</v>
      </c>
      <c r="W10">
        <v>0.46</v>
      </c>
      <c r="X10">
        <v>4.82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0.9536</v>
      </c>
      <c r="E11">
        <v>104.86</v>
      </c>
      <c r="F11">
        <v>98.81999999999999</v>
      </c>
      <c r="G11">
        <v>61.76</v>
      </c>
      <c r="H11">
        <v>0.89</v>
      </c>
      <c r="I11">
        <v>96</v>
      </c>
      <c r="J11">
        <v>199.53</v>
      </c>
      <c r="K11">
        <v>53.44</v>
      </c>
      <c r="L11">
        <v>10</v>
      </c>
      <c r="M11">
        <v>94</v>
      </c>
      <c r="N11">
        <v>41.1</v>
      </c>
      <c r="O11">
        <v>24842.77</v>
      </c>
      <c r="P11">
        <v>1314.08</v>
      </c>
      <c r="Q11">
        <v>1206.7</v>
      </c>
      <c r="R11">
        <v>312.68</v>
      </c>
      <c r="S11">
        <v>132.07</v>
      </c>
      <c r="T11">
        <v>72574.32000000001</v>
      </c>
      <c r="U11">
        <v>0.42</v>
      </c>
      <c r="V11">
        <v>0.75</v>
      </c>
      <c r="W11">
        <v>0.43</v>
      </c>
      <c r="X11">
        <v>4.28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0.967</v>
      </c>
      <c r="E12">
        <v>103.41</v>
      </c>
      <c r="F12">
        <v>97.73999999999999</v>
      </c>
      <c r="G12">
        <v>68.19</v>
      </c>
      <c r="H12">
        <v>0.97</v>
      </c>
      <c r="I12">
        <v>86</v>
      </c>
      <c r="J12">
        <v>201.1</v>
      </c>
      <c r="K12">
        <v>53.44</v>
      </c>
      <c r="L12">
        <v>11</v>
      </c>
      <c r="M12">
        <v>84</v>
      </c>
      <c r="N12">
        <v>41.66</v>
      </c>
      <c r="O12">
        <v>25036.12</v>
      </c>
      <c r="P12">
        <v>1297.75</v>
      </c>
      <c r="Q12">
        <v>1206.72</v>
      </c>
      <c r="R12">
        <v>275.94</v>
      </c>
      <c r="S12">
        <v>132.07</v>
      </c>
      <c r="T12">
        <v>54251.15</v>
      </c>
      <c r="U12">
        <v>0.48</v>
      </c>
      <c r="V12">
        <v>0.76</v>
      </c>
      <c r="W12">
        <v>0.39</v>
      </c>
      <c r="X12">
        <v>3.2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0.9644</v>
      </c>
      <c r="E13">
        <v>103.69</v>
      </c>
      <c r="F13">
        <v>98.28</v>
      </c>
      <c r="G13">
        <v>74.64</v>
      </c>
      <c r="H13">
        <v>1.05</v>
      </c>
      <c r="I13">
        <v>79</v>
      </c>
      <c r="J13">
        <v>202.67</v>
      </c>
      <c r="K13">
        <v>53.44</v>
      </c>
      <c r="L13">
        <v>12</v>
      </c>
      <c r="M13">
        <v>77</v>
      </c>
      <c r="N13">
        <v>42.24</v>
      </c>
      <c r="O13">
        <v>25230.25</v>
      </c>
      <c r="P13">
        <v>1303.39</v>
      </c>
      <c r="Q13">
        <v>1206.7</v>
      </c>
      <c r="R13">
        <v>295.1</v>
      </c>
      <c r="S13">
        <v>132.07</v>
      </c>
      <c r="T13">
        <v>63865.06</v>
      </c>
      <c r="U13">
        <v>0.45</v>
      </c>
      <c r="V13">
        <v>0.75</v>
      </c>
      <c r="W13">
        <v>0.4</v>
      </c>
      <c r="X13">
        <v>3.74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0.9702</v>
      </c>
      <c r="E14">
        <v>103.07</v>
      </c>
      <c r="F14">
        <v>97.88</v>
      </c>
      <c r="G14">
        <v>80.45</v>
      </c>
      <c r="H14">
        <v>1.13</v>
      </c>
      <c r="I14">
        <v>73</v>
      </c>
      <c r="J14">
        <v>204.25</v>
      </c>
      <c r="K14">
        <v>53.44</v>
      </c>
      <c r="L14">
        <v>13</v>
      </c>
      <c r="M14">
        <v>71</v>
      </c>
      <c r="N14">
        <v>42.82</v>
      </c>
      <c r="O14">
        <v>25425.3</v>
      </c>
      <c r="P14">
        <v>1296.25</v>
      </c>
      <c r="Q14">
        <v>1206.69</v>
      </c>
      <c r="R14">
        <v>281.37</v>
      </c>
      <c r="S14">
        <v>132.07</v>
      </c>
      <c r="T14">
        <v>57031.76</v>
      </c>
      <c r="U14">
        <v>0.47</v>
      </c>
      <c r="V14">
        <v>0.76</v>
      </c>
      <c r="W14">
        <v>0.39</v>
      </c>
      <c r="X14">
        <v>3.34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0.9752</v>
      </c>
      <c r="E15">
        <v>102.54</v>
      </c>
      <c r="F15">
        <v>97.58</v>
      </c>
      <c r="G15">
        <v>87.38</v>
      </c>
      <c r="H15">
        <v>1.21</v>
      </c>
      <c r="I15">
        <v>67</v>
      </c>
      <c r="J15">
        <v>205.84</v>
      </c>
      <c r="K15">
        <v>53.44</v>
      </c>
      <c r="L15">
        <v>14</v>
      </c>
      <c r="M15">
        <v>65</v>
      </c>
      <c r="N15">
        <v>43.4</v>
      </c>
      <c r="O15">
        <v>25621.03</v>
      </c>
      <c r="P15">
        <v>1289.65</v>
      </c>
      <c r="Q15">
        <v>1206.69</v>
      </c>
      <c r="R15">
        <v>270.96</v>
      </c>
      <c r="S15">
        <v>132.07</v>
      </c>
      <c r="T15">
        <v>51855.6</v>
      </c>
      <c r="U15">
        <v>0.49</v>
      </c>
      <c r="V15">
        <v>0.76</v>
      </c>
      <c r="W15">
        <v>0.38</v>
      </c>
      <c r="X15">
        <v>3.04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0.9784</v>
      </c>
      <c r="E16">
        <v>102.21</v>
      </c>
      <c r="F16">
        <v>97.40000000000001</v>
      </c>
      <c r="G16">
        <v>92.76000000000001</v>
      </c>
      <c r="H16">
        <v>1.28</v>
      </c>
      <c r="I16">
        <v>63</v>
      </c>
      <c r="J16">
        <v>207.43</v>
      </c>
      <c r="K16">
        <v>53.44</v>
      </c>
      <c r="L16">
        <v>15</v>
      </c>
      <c r="M16">
        <v>61</v>
      </c>
      <c r="N16">
        <v>44</v>
      </c>
      <c r="O16">
        <v>25817.56</v>
      </c>
      <c r="P16">
        <v>1286.01</v>
      </c>
      <c r="Q16">
        <v>1206.7</v>
      </c>
      <c r="R16">
        <v>264.76</v>
      </c>
      <c r="S16">
        <v>132.07</v>
      </c>
      <c r="T16">
        <v>48777.07</v>
      </c>
      <c r="U16">
        <v>0.5</v>
      </c>
      <c r="V16">
        <v>0.76</v>
      </c>
      <c r="W16">
        <v>0.38</v>
      </c>
      <c r="X16">
        <v>2.86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0.9817</v>
      </c>
      <c r="E17">
        <v>101.87</v>
      </c>
      <c r="F17">
        <v>97.2</v>
      </c>
      <c r="G17">
        <v>98.84999999999999</v>
      </c>
      <c r="H17">
        <v>1.36</v>
      </c>
      <c r="I17">
        <v>59</v>
      </c>
      <c r="J17">
        <v>209.03</v>
      </c>
      <c r="K17">
        <v>53.44</v>
      </c>
      <c r="L17">
        <v>16</v>
      </c>
      <c r="M17">
        <v>57</v>
      </c>
      <c r="N17">
        <v>44.6</v>
      </c>
      <c r="O17">
        <v>26014.91</v>
      </c>
      <c r="P17">
        <v>1282.68</v>
      </c>
      <c r="Q17">
        <v>1206.7</v>
      </c>
      <c r="R17">
        <v>258.2</v>
      </c>
      <c r="S17">
        <v>132.07</v>
      </c>
      <c r="T17">
        <v>45515.86</v>
      </c>
      <c r="U17">
        <v>0.51</v>
      </c>
      <c r="V17">
        <v>0.76</v>
      </c>
      <c r="W17">
        <v>0.37</v>
      </c>
      <c r="X17">
        <v>2.66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0.9849</v>
      </c>
      <c r="E18">
        <v>101.53</v>
      </c>
      <c r="F18">
        <v>97.01000000000001</v>
      </c>
      <c r="G18">
        <v>105.83</v>
      </c>
      <c r="H18">
        <v>1.43</v>
      </c>
      <c r="I18">
        <v>55</v>
      </c>
      <c r="J18">
        <v>210.64</v>
      </c>
      <c r="K18">
        <v>53.44</v>
      </c>
      <c r="L18">
        <v>17</v>
      </c>
      <c r="M18">
        <v>53</v>
      </c>
      <c r="N18">
        <v>45.21</v>
      </c>
      <c r="O18">
        <v>26213.09</v>
      </c>
      <c r="P18">
        <v>1277.58</v>
      </c>
      <c r="Q18">
        <v>1206.69</v>
      </c>
      <c r="R18">
        <v>251.81</v>
      </c>
      <c r="S18">
        <v>132.07</v>
      </c>
      <c r="T18">
        <v>42339.83</v>
      </c>
      <c r="U18">
        <v>0.52</v>
      </c>
      <c r="V18">
        <v>0.76</v>
      </c>
      <c r="W18">
        <v>0.36</v>
      </c>
      <c r="X18">
        <v>2.48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0.9875</v>
      </c>
      <c r="E19">
        <v>101.26</v>
      </c>
      <c r="F19">
        <v>96.86</v>
      </c>
      <c r="G19">
        <v>111.76</v>
      </c>
      <c r="H19">
        <v>1.51</v>
      </c>
      <c r="I19">
        <v>52</v>
      </c>
      <c r="J19">
        <v>212.25</v>
      </c>
      <c r="K19">
        <v>53.44</v>
      </c>
      <c r="L19">
        <v>18</v>
      </c>
      <c r="M19">
        <v>50</v>
      </c>
      <c r="N19">
        <v>45.82</v>
      </c>
      <c r="O19">
        <v>26412.11</v>
      </c>
      <c r="P19">
        <v>1274.66</v>
      </c>
      <c r="Q19">
        <v>1206.69</v>
      </c>
      <c r="R19">
        <v>246.43</v>
      </c>
      <c r="S19">
        <v>132.07</v>
      </c>
      <c r="T19">
        <v>39666.38</v>
      </c>
      <c r="U19">
        <v>0.54</v>
      </c>
      <c r="V19">
        <v>0.77</v>
      </c>
      <c r="W19">
        <v>0.36</v>
      </c>
      <c r="X19">
        <v>2.32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0.99</v>
      </c>
      <c r="E20">
        <v>101.01</v>
      </c>
      <c r="F20">
        <v>96.70999999999999</v>
      </c>
      <c r="G20">
        <v>118.43</v>
      </c>
      <c r="H20">
        <v>1.58</v>
      </c>
      <c r="I20">
        <v>49</v>
      </c>
      <c r="J20">
        <v>213.87</v>
      </c>
      <c r="K20">
        <v>53.44</v>
      </c>
      <c r="L20">
        <v>19</v>
      </c>
      <c r="M20">
        <v>47</v>
      </c>
      <c r="N20">
        <v>46.44</v>
      </c>
      <c r="O20">
        <v>26611.98</v>
      </c>
      <c r="P20">
        <v>1269.26</v>
      </c>
      <c r="Q20">
        <v>1206.69</v>
      </c>
      <c r="R20">
        <v>241.62</v>
      </c>
      <c r="S20">
        <v>132.07</v>
      </c>
      <c r="T20">
        <v>37278.22</v>
      </c>
      <c r="U20">
        <v>0.55</v>
      </c>
      <c r="V20">
        <v>0.77</v>
      </c>
      <c r="W20">
        <v>0.35</v>
      </c>
      <c r="X20">
        <v>2.17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0.9918</v>
      </c>
      <c r="E21">
        <v>100.83</v>
      </c>
      <c r="F21">
        <v>96.61</v>
      </c>
      <c r="G21">
        <v>123.33</v>
      </c>
      <c r="H21">
        <v>1.65</v>
      </c>
      <c r="I21">
        <v>47</v>
      </c>
      <c r="J21">
        <v>215.5</v>
      </c>
      <c r="K21">
        <v>53.44</v>
      </c>
      <c r="L21">
        <v>20</v>
      </c>
      <c r="M21">
        <v>45</v>
      </c>
      <c r="N21">
        <v>47.07</v>
      </c>
      <c r="O21">
        <v>26812.71</v>
      </c>
      <c r="P21">
        <v>1267.53</v>
      </c>
      <c r="Q21">
        <v>1206.7</v>
      </c>
      <c r="R21">
        <v>238.23</v>
      </c>
      <c r="S21">
        <v>132.07</v>
      </c>
      <c r="T21">
        <v>35590.26</v>
      </c>
      <c r="U21">
        <v>0.55</v>
      </c>
      <c r="V21">
        <v>0.77</v>
      </c>
      <c r="W21">
        <v>0.35</v>
      </c>
      <c r="X21">
        <v>2.07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0.9952</v>
      </c>
      <c r="E22">
        <v>100.48</v>
      </c>
      <c r="F22">
        <v>96.37</v>
      </c>
      <c r="G22">
        <v>131.42</v>
      </c>
      <c r="H22">
        <v>1.72</v>
      </c>
      <c r="I22">
        <v>44</v>
      </c>
      <c r="J22">
        <v>217.14</v>
      </c>
      <c r="K22">
        <v>53.44</v>
      </c>
      <c r="L22">
        <v>21</v>
      </c>
      <c r="M22">
        <v>42</v>
      </c>
      <c r="N22">
        <v>47.7</v>
      </c>
      <c r="O22">
        <v>27014.3</v>
      </c>
      <c r="P22">
        <v>1261.37</v>
      </c>
      <c r="Q22">
        <v>1206.69</v>
      </c>
      <c r="R22">
        <v>229.75</v>
      </c>
      <c r="S22">
        <v>132.07</v>
      </c>
      <c r="T22">
        <v>31367.01</v>
      </c>
      <c r="U22">
        <v>0.57</v>
      </c>
      <c r="V22">
        <v>0.77</v>
      </c>
      <c r="W22">
        <v>0.35</v>
      </c>
      <c r="X22">
        <v>1.83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0.9939</v>
      </c>
      <c r="E23">
        <v>100.62</v>
      </c>
      <c r="F23">
        <v>96.55</v>
      </c>
      <c r="G23">
        <v>134.72</v>
      </c>
      <c r="H23">
        <v>1.79</v>
      </c>
      <c r="I23">
        <v>43</v>
      </c>
      <c r="J23">
        <v>218.78</v>
      </c>
      <c r="K23">
        <v>53.44</v>
      </c>
      <c r="L23">
        <v>22</v>
      </c>
      <c r="M23">
        <v>41</v>
      </c>
      <c r="N23">
        <v>48.34</v>
      </c>
      <c r="O23">
        <v>27216.79</v>
      </c>
      <c r="P23">
        <v>1264.03</v>
      </c>
      <c r="Q23">
        <v>1206.69</v>
      </c>
      <c r="R23">
        <v>236.56</v>
      </c>
      <c r="S23">
        <v>132.07</v>
      </c>
      <c r="T23">
        <v>34779.75</v>
      </c>
      <c r="U23">
        <v>0.5600000000000001</v>
      </c>
      <c r="V23">
        <v>0.77</v>
      </c>
      <c r="W23">
        <v>0.34</v>
      </c>
      <c r="X23">
        <v>2.01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0.9961</v>
      </c>
      <c r="E24">
        <v>100.4</v>
      </c>
      <c r="F24">
        <v>96.40000000000001</v>
      </c>
      <c r="G24">
        <v>141.07</v>
      </c>
      <c r="H24">
        <v>1.85</v>
      </c>
      <c r="I24">
        <v>41</v>
      </c>
      <c r="J24">
        <v>220.43</v>
      </c>
      <c r="K24">
        <v>53.44</v>
      </c>
      <c r="L24">
        <v>23</v>
      </c>
      <c r="M24">
        <v>39</v>
      </c>
      <c r="N24">
        <v>48.99</v>
      </c>
      <c r="O24">
        <v>27420.16</v>
      </c>
      <c r="P24">
        <v>1259.81</v>
      </c>
      <c r="Q24">
        <v>1206.69</v>
      </c>
      <c r="R24">
        <v>231.21</v>
      </c>
      <c r="S24">
        <v>132.07</v>
      </c>
      <c r="T24">
        <v>32112.59</v>
      </c>
      <c r="U24">
        <v>0.57</v>
      </c>
      <c r="V24">
        <v>0.77</v>
      </c>
      <c r="W24">
        <v>0.34</v>
      </c>
      <c r="X24">
        <v>1.86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0.9976</v>
      </c>
      <c r="E25">
        <v>100.24</v>
      </c>
      <c r="F25">
        <v>96.31999999999999</v>
      </c>
      <c r="G25">
        <v>148.18</v>
      </c>
      <c r="H25">
        <v>1.92</v>
      </c>
      <c r="I25">
        <v>39</v>
      </c>
      <c r="J25">
        <v>222.08</v>
      </c>
      <c r="K25">
        <v>53.44</v>
      </c>
      <c r="L25">
        <v>24</v>
      </c>
      <c r="M25">
        <v>37</v>
      </c>
      <c r="N25">
        <v>49.65</v>
      </c>
      <c r="O25">
        <v>27624.44</v>
      </c>
      <c r="P25">
        <v>1257.69</v>
      </c>
      <c r="Q25">
        <v>1206.69</v>
      </c>
      <c r="R25">
        <v>228.39</v>
      </c>
      <c r="S25">
        <v>132.07</v>
      </c>
      <c r="T25">
        <v>30710.19</v>
      </c>
      <c r="U25">
        <v>0.58</v>
      </c>
      <c r="V25">
        <v>0.77</v>
      </c>
      <c r="W25">
        <v>0.34</v>
      </c>
      <c r="X25">
        <v>1.78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0.9999</v>
      </c>
      <c r="E26">
        <v>100.01</v>
      </c>
      <c r="F26">
        <v>96.17</v>
      </c>
      <c r="G26">
        <v>155.95</v>
      </c>
      <c r="H26">
        <v>1.99</v>
      </c>
      <c r="I26">
        <v>37</v>
      </c>
      <c r="J26">
        <v>223.75</v>
      </c>
      <c r="K26">
        <v>53.44</v>
      </c>
      <c r="L26">
        <v>25</v>
      </c>
      <c r="M26">
        <v>35</v>
      </c>
      <c r="N26">
        <v>50.31</v>
      </c>
      <c r="O26">
        <v>27829.77</v>
      </c>
      <c r="P26">
        <v>1255.37</v>
      </c>
      <c r="Q26">
        <v>1206.69</v>
      </c>
      <c r="R26">
        <v>223.32</v>
      </c>
      <c r="S26">
        <v>132.07</v>
      </c>
      <c r="T26">
        <v>28185.47</v>
      </c>
      <c r="U26">
        <v>0.59</v>
      </c>
      <c r="V26">
        <v>0.77</v>
      </c>
      <c r="W26">
        <v>0.33</v>
      </c>
      <c r="X26">
        <v>1.63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1.0004</v>
      </c>
      <c r="E27">
        <v>99.95999999999999</v>
      </c>
      <c r="F27">
        <v>96.15000000000001</v>
      </c>
      <c r="G27">
        <v>160.26</v>
      </c>
      <c r="H27">
        <v>2.05</v>
      </c>
      <c r="I27">
        <v>36</v>
      </c>
      <c r="J27">
        <v>225.42</v>
      </c>
      <c r="K27">
        <v>53.44</v>
      </c>
      <c r="L27">
        <v>26</v>
      </c>
      <c r="M27">
        <v>34</v>
      </c>
      <c r="N27">
        <v>50.98</v>
      </c>
      <c r="O27">
        <v>28035.92</v>
      </c>
      <c r="P27">
        <v>1253.42</v>
      </c>
      <c r="Q27">
        <v>1206.69</v>
      </c>
      <c r="R27">
        <v>222.77</v>
      </c>
      <c r="S27">
        <v>132.07</v>
      </c>
      <c r="T27">
        <v>27917.8</v>
      </c>
      <c r="U27">
        <v>0.59</v>
      </c>
      <c r="V27">
        <v>0.77</v>
      </c>
      <c r="W27">
        <v>0.33</v>
      </c>
      <c r="X27">
        <v>1.62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1.0011</v>
      </c>
      <c r="E28">
        <v>99.89</v>
      </c>
      <c r="F28">
        <v>96.12</v>
      </c>
      <c r="G28">
        <v>164.77</v>
      </c>
      <c r="H28">
        <v>2.11</v>
      </c>
      <c r="I28">
        <v>35</v>
      </c>
      <c r="J28">
        <v>227.1</v>
      </c>
      <c r="K28">
        <v>53.44</v>
      </c>
      <c r="L28">
        <v>27</v>
      </c>
      <c r="M28">
        <v>33</v>
      </c>
      <c r="N28">
        <v>51.66</v>
      </c>
      <c r="O28">
        <v>28243</v>
      </c>
      <c r="P28">
        <v>1251.6</v>
      </c>
      <c r="Q28">
        <v>1206.69</v>
      </c>
      <c r="R28">
        <v>221.52</v>
      </c>
      <c r="S28">
        <v>132.07</v>
      </c>
      <c r="T28">
        <v>27299.51</v>
      </c>
      <c r="U28">
        <v>0.6</v>
      </c>
      <c r="V28">
        <v>0.77</v>
      </c>
      <c r="W28">
        <v>0.33</v>
      </c>
      <c r="X28">
        <v>1.58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1.003</v>
      </c>
      <c r="E29">
        <v>99.7</v>
      </c>
      <c r="F29">
        <v>96</v>
      </c>
      <c r="G29">
        <v>174.55</v>
      </c>
      <c r="H29">
        <v>2.18</v>
      </c>
      <c r="I29">
        <v>33</v>
      </c>
      <c r="J29">
        <v>228.79</v>
      </c>
      <c r="K29">
        <v>53.44</v>
      </c>
      <c r="L29">
        <v>28</v>
      </c>
      <c r="M29">
        <v>31</v>
      </c>
      <c r="N29">
        <v>52.35</v>
      </c>
      <c r="O29">
        <v>28451.04</v>
      </c>
      <c r="P29">
        <v>1249.56</v>
      </c>
      <c r="Q29">
        <v>1206.69</v>
      </c>
      <c r="R29">
        <v>217.72</v>
      </c>
      <c r="S29">
        <v>132.07</v>
      </c>
      <c r="T29">
        <v>25406.13</v>
      </c>
      <c r="U29">
        <v>0.61</v>
      </c>
      <c r="V29">
        <v>0.77</v>
      </c>
      <c r="W29">
        <v>0.33</v>
      </c>
      <c r="X29">
        <v>1.47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1.0037</v>
      </c>
      <c r="E30">
        <v>99.63</v>
      </c>
      <c r="F30">
        <v>95.97</v>
      </c>
      <c r="G30">
        <v>179.95</v>
      </c>
      <c r="H30">
        <v>2.24</v>
      </c>
      <c r="I30">
        <v>32</v>
      </c>
      <c r="J30">
        <v>230.48</v>
      </c>
      <c r="K30">
        <v>53.44</v>
      </c>
      <c r="L30">
        <v>29</v>
      </c>
      <c r="M30">
        <v>30</v>
      </c>
      <c r="N30">
        <v>53.05</v>
      </c>
      <c r="O30">
        <v>28660.06</v>
      </c>
      <c r="P30">
        <v>1247.09</v>
      </c>
      <c r="Q30">
        <v>1206.69</v>
      </c>
      <c r="R30">
        <v>216.72</v>
      </c>
      <c r="S30">
        <v>132.07</v>
      </c>
      <c r="T30">
        <v>24911.33</v>
      </c>
      <c r="U30">
        <v>0.61</v>
      </c>
      <c r="V30">
        <v>0.77</v>
      </c>
      <c r="W30">
        <v>0.33</v>
      </c>
      <c r="X30">
        <v>1.44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1.0047</v>
      </c>
      <c r="E31">
        <v>99.53</v>
      </c>
      <c r="F31">
        <v>95.91</v>
      </c>
      <c r="G31">
        <v>185.63</v>
      </c>
      <c r="H31">
        <v>2.3</v>
      </c>
      <c r="I31">
        <v>31</v>
      </c>
      <c r="J31">
        <v>232.18</v>
      </c>
      <c r="K31">
        <v>53.44</v>
      </c>
      <c r="L31">
        <v>30</v>
      </c>
      <c r="M31">
        <v>29</v>
      </c>
      <c r="N31">
        <v>53.75</v>
      </c>
      <c r="O31">
        <v>28870.05</v>
      </c>
      <c r="P31">
        <v>1247.44</v>
      </c>
      <c r="Q31">
        <v>1206.69</v>
      </c>
      <c r="R31">
        <v>214.48</v>
      </c>
      <c r="S31">
        <v>132.07</v>
      </c>
      <c r="T31">
        <v>23799.51</v>
      </c>
      <c r="U31">
        <v>0.62</v>
      </c>
      <c r="V31">
        <v>0.77</v>
      </c>
      <c r="W31">
        <v>0.32</v>
      </c>
      <c r="X31">
        <v>1.37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1.0061</v>
      </c>
      <c r="E32">
        <v>99.39</v>
      </c>
      <c r="F32">
        <v>95.81</v>
      </c>
      <c r="G32">
        <v>191.61</v>
      </c>
      <c r="H32">
        <v>2.36</v>
      </c>
      <c r="I32">
        <v>30</v>
      </c>
      <c r="J32">
        <v>233.89</v>
      </c>
      <c r="K32">
        <v>53.44</v>
      </c>
      <c r="L32">
        <v>31</v>
      </c>
      <c r="M32">
        <v>28</v>
      </c>
      <c r="N32">
        <v>54.46</v>
      </c>
      <c r="O32">
        <v>29081.05</v>
      </c>
      <c r="P32">
        <v>1243.68</v>
      </c>
      <c r="Q32">
        <v>1206.71</v>
      </c>
      <c r="R32">
        <v>210.74</v>
      </c>
      <c r="S32">
        <v>132.07</v>
      </c>
      <c r="T32">
        <v>21930.37</v>
      </c>
      <c r="U32">
        <v>0.63</v>
      </c>
      <c r="V32">
        <v>0.77</v>
      </c>
      <c r="W32">
        <v>0.33</v>
      </c>
      <c r="X32">
        <v>1.27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1.0059</v>
      </c>
      <c r="E33">
        <v>99.41</v>
      </c>
      <c r="F33">
        <v>95.86</v>
      </c>
      <c r="G33">
        <v>198.34</v>
      </c>
      <c r="H33">
        <v>2.41</v>
      </c>
      <c r="I33">
        <v>29</v>
      </c>
      <c r="J33">
        <v>235.61</v>
      </c>
      <c r="K33">
        <v>53.44</v>
      </c>
      <c r="L33">
        <v>32</v>
      </c>
      <c r="M33">
        <v>27</v>
      </c>
      <c r="N33">
        <v>55.18</v>
      </c>
      <c r="O33">
        <v>29293.06</v>
      </c>
      <c r="P33">
        <v>1242.26</v>
      </c>
      <c r="Q33">
        <v>1206.69</v>
      </c>
      <c r="R33">
        <v>213.65</v>
      </c>
      <c r="S33">
        <v>132.07</v>
      </c>
      <c r="T33">
        <v>23389.84</v>
      </c>
      <c r="U33">
        <v>0.62</v>
      </c>
      <c r="V33">
        <v>0.77</v>
      </c>
      <c r="W33">
        <v>0.3</v>
      </c>
      <c r="X33">
        <v>1.32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1.0071</v>
      </c>
      <c r="E34">
        <v>99.29000000000001</v>
      </c>
      <c r="F34">
        <v>95.78</v>
      </c>
      <c r="G34">
        <v>205.25</v>
      </c>
      <c r="H34">
        <v>2.47</v>
      </c>
      <c r="I34">
        <v>28</v>
      </c>
      <c r="J34">
        <v>237.34</v>
      </c>
      <c r="K34">
        <v>53.44</v>
      </c>
      <c r="L34">
        <v>33</v>
      </c>
      <c r="M34">
        <v>26</v>
      </c>
      <c r="N34">
        <v>55.91</v>
      </c>
      <c r="O34">
        <v>29506.09</v>
      </c>
      <c r="P34">
        <v>1239.57</v>
      </c>
      <c r="Q34">
        <v>1206.7</v>
      </c>
      <c r="R34">
        <v>210.16</v>
      </c>
      <c r="S34">
        <v>132.07</v>
      </c>
      <c r="T34">
        <v>21654.25</v>
      </c>
      <c r="U34">
        <v>0.63</v>
      </c>
      <c r="V34">
        <v>0.77</v>
      </c>
      <c r="W34">
        <v>0.32</v>
      </c>
      <c r="X34">
        <v>1.24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1.0069</v>
      </c>
      <c r="E35">
        <v>99.31</v>
      </c>
      <c r="F35">
        <v>95.8</v>
      </c>
      <c r="G35">
        <v>205.28</v>
      </c>
      <c r="H35">
        <v>2.53</v>
      </c>
      <c r="I35">
        <v>28</v>
      </c>
      <c r="J35">
        <v>239.08</v>
      </c>
      <c r="K35">
        <v>53.44</v>
      </c>
      <c r="L35">
        <v>34</v>
      </c>
      <c r="M35">
        <v>26</v>
      </c>
      <c r="N35">
        <v>56.64</v>
      </c>
      <c r="O35">
        <v>29720.17</v>
      </c>
      <c r="P35">
        <v>1238.68</v>
      </c>
      <c r="Q35">
        <v>1206.7</v>
      </c>
      <c r="R35">
        <v>210.77</v>
      </c>
      <c r="S35">
        <v>132.07</v>
      </c>
      <c r="T35">
        <v>21958.81</v>
      </c>
      <c r="U35">
        <v>0.63</v>
      </c>
      <c r="V35">
        <v>0.77</v>
      </c>
      <c r="W35">
        <v>0.32</v>
      </c>
      <c r="X35">
        <v>1.26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1.0077</v>
      </c>
      <c r="E36">
        <v>99.23999999999999</v>
      </c>
      <c r="F36">
        <v>95.76000000000001</v>
      </c>
      <c r="G36">
        <v>212.81</v>
      </c>
      <c r="H36">
        <v>2.58</v>
      </c>
      <c r="I36">
        <v>27</v>
      </c>
      <c r="J36">
        <v>240.82</v>
      </c>
      <c r="K36">
        <v>53.44</v>
      </c>
      <c r="L36">
        <v>35</v>
      </c>
      <c r="M36">
        <v>25</v>
      </c>
      <c r="N36">
        <v>57.39</v>
      </c>
      <c r="O36">
        <v>29935.43</v>
      </c>
      <c r="P36">
        <v>1239.98</v>
      </c>
      <c r="Q36">
        <v>1206.69</v>
      </c>
      <c r="R36">
        <v>209.56</v>
      </c>
      <c r="S36">
        <v>132.07</v>
      </c>
      <c r="T36">
        <v>21356.79</v>
      </c>
      <c r="U36">
        <v>0.63</v>
      </c>
      <c r="V36">
        <v>0.77</v>
      </c>
      <c r="W36">
        <v>0.32</v>
      </c>
      <c r="X36">
        <v>1.22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1.0086</v>
      </c>
      <c r="E37">
        <v>99.14</v>
      </c>
      <c r="F37">
        <v>95.70999999999999</v>
      </c>
      <c r="G37">
        <v>220.86</v>
      </c>
      <c r="H37">
        <v>2.64</v>
      </c>
      <c r="I37">
        <v>26</v>
      </c>
      <c r="J37">
        <v>242.57</v>
      </c>
      <c r="K37">
        <v>53.44</v>
      </c>
      <c r="L37">
        <v>36</v>
      </c>
      <c r="M37">
        <v>24</v>
      </c>
      <c r="N37">
        <v>58.14</v>
      </c>
      <c r="O37">
        <v>30151.65</v>
      </c>
      <c r="P37">
        <v>1239.86</v>
      </c>
      <c r="Q37">
        <v>1206.69</v>
      </c>
      <c r="R37">
        <v>207.72</v>
      </c>
      <c r="S37">
        <v>132.07</v>
      </c>
      <c r="T37">
        <v>20442.76</v>
      </c>
      <c r="U37">
        <v>0.64</v>
      </c>
      <c r="V37">
        <v>0.77</v>
      </c>
      <c r="W37">
        <v>0.31</v>
      </c>
      <c r="X37">
        <v>1.17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1.0098</v>
      </c>
      <c r="E38">
        <v>99.03</v>
      </c>
      <c r="F38">
        <v>95.63</v>
      </c>
      <c r="G38">
        <v>229.51</v>
      </c>
      <c r="H38">
        <v>2.69</v>
      </c>
      <c r="I38">
        <v>25</v>
      </c>
      <c r="J38">
        <v>244.34</v>
      </c>
      <c r="K38">
        <v>53.44</v>
      </c>
      <c r="L38">
        <v>37</v>
      </c>
      <c r="M38">
        <v>23</v>
      </c>
      <c r="N38">
        <v>58.9</v>
      </c>
      <c r="O38">
        <v>30368.96</v>
      </c>
      <c r="P38">
        <v>1233.44</v>
      </c>
      <c r="Q38">
        <v>1206.69</v>
      </c>
      <c r="R38">
        <v>204.95</v>
      </c>
      <c r="S38">
        <v>132.07</v>
      </c>
      <c r="T38">
        <v>19062.84</v>
      </c>
      <c r="U38">
        <v>0.64</v>
      </c>
      <c r="V38">
        <v>0.78</v>
      </c>
      <c r="W38">
        <v>0.32</v>
      </c>
      <c r="X38">
        <v>1.09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1.0097</v>
      </c>
      <c r="E39">
        <v>99.04000000000001</v>
      </c>
      <c r="F39">
        <v>95.64</v>
      </c>
      <c r="G39">
        <v>229.54</v>
      </c>
      <c r="H39">
        <v>2.75</v>
      </c>
      <c r="I39">
        <v>25</v>
      </c>
      <c r="J39">
        <v>246.11</v>
      </c>
      <c r="K39">
        <v>53.44</v>
      </c>
      <c r="L39">
        <v>38</v>
      </c>
      <c r="M39">
        <v>23</v>
      </c>
      <c r="N39">
        <v>59.67</v>
      </c>
      <c r="O39">
        <v>30587.38</v>
      </c>
      <c r="P39">
        <v>1234.7</v>
      </c>
      <c r="Q39">
        <v>1206.69</v>
      </c>
      <c r="R39">
        <v>205.38</v>
      </c>
      <c r="S39">
        <v>132.07</v>
      </c>
      <c r="T39">
        <v>19276.11</v>
      </c>
      <c r="U39">
        <v>0.64</v>
      </c>
      <c r="V39">
        <v>0.78</v>
      </c>
      <c r="W39">
        <v>0.31</v>
      </c>
      <c r="X39">
        <v>1.1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1.0106</v>
      </c>
      <c r="E40">
        <v>98.95</v>
      </c>
      <c r="F40">
        <v>95.59</v>
      </c>
      <c r="G40">
        <v>238.97</v>
      </c>
      <c r="H40">
        <v>2.8</v>
      </c>
      <c r="I40">
        <v>24</v>
      </c>
      <c r="J40">
        <v>247.89</v>
      </c>
      <c r="K40">
        <v>53.44</v>
      </c>
      <c r="L40">
        <v>39</v>
      </c>
      <c r="M40">
        <v>22</v>
      </c>
      <c r="N40">
        <v>60.45</v>
      </c>
      <c r="O40">
        <v>30806.92</v>
      </c>
      <c r="P40">
        <v>1234.95</v>
      </c>
      <c r="Q40">
        <v>1206.72</v>
      </c>
      <c r="R40">
        <v>203.66</v>
      </c>
      <c r="S40">
        <v>132.07</v>
      </c>
      <c r="T40">
        <v>18420.18</v>
      </c>
      <c r="U40">
        <v>0.65</v>
      </c>
      <c r="V40">
        <v>0.78</v>
      </c>
      <c r="W40">
        <v>0.31</v>
      </c>
      <c r="X40">
        <v>1.05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1.0116</v>
      </c>
      <c r="E41">
        <v>98.84999999999999</v>
      </c>
      <c r="F41">
        <v>95.53</v>
      </c>
      <c r="G41">
        <v>249.2</v>
      </c>
      <c r="H41">
        <v>2.85</v>
      </c>
      <c r="I41">
        <v>23</v>
      </c>
      <c r="J41">
        <v>249.68</v>
      </c>
      <c r="K41">
        <v>53.44</v>
      </c>
      <c r="L41">
        <v>40</v>
      </c>
      <c r="M41">
        <v>21</v>
      </c>
      <c r="N41">
        <v>61.24</v>
      </c>
      <c r="O41">
        <v>31027.6</v>
      </c>
      <c r="P41">
        <v>1230.15</v>
      </c>
      <c r="Q41">
        <v>1206.69</v>
      </c>
      <c r="R41">
        <v>201.42</v>
      </c>
      <c r="S41">
        <v>132.07</v>
      </c>
      <c r="T41">
        <v>17309.71</v>
      </c>
      <c r="U41">
        <v>0.66</v>
      </c>
      <c r="V41">
        <v>0.78</v>
      </c>
      <c r="W41">
        <v>0.31</v>
      </c>
      <c r="X41">
        <v>0.99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0.5763</v>
      </c>
      <c r="E2">
        <v>173.52</v>
      </c>
      <c r="F2">
        <v>146.06</v>
      </c>
      <c r="G2">
        <v>8.25</v>
      </c>
      <c r="H2">
        <v>0.15</v>
      </c>
      <c r="I2">
        <v>1062</v>
      </c>
      <c r="J2">
        <v>116.05</v>
      </c>
      <c r="K2">
        <v>43.4</v>
      </c>
      <c r="L2">
        <v>1</v>
      </c>
      <c r="M2">
        <v>1060</v>
      </c>
      <c r="N2">
        <v>16.65</v>
      </c>
      <c r="O2">
        <v>14546.17</v>
      </c>
      <c r="P2">
        <v>1452.37</v>
      </c>
      <c r="Q2">
        <v>1206.89</v>
      </c>
      <c r="R2">
        <v>1919.26</v>
      </c>
      <c r="S2">
        <v>132.07</v>
      </c>
      <c r="T2">
        <v>871034.33</v>
      </c>
      <c r="U2">
        <v>0.07000000000000001</v>
      </c>
      <c r="V2">
        <v>0.51</v>
      </c>
      <c r="W2">
        <v>1.97</v>
      </c>
      <c r="X2">
        <v>51.51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0.7983</v>
      </c>
      <c r="E3">
        <v>125.26</v>
      </c>
      <c r="F3">
        <v>113.48</v>
      </c>
      <c r="G3">
        <v>16.77</v>
      </c>
      <c r="H3">
        <v>0.3</v>
      </c>
      <c r="I3">
        <v>406</v>
      </c>
      <c r="J3">
        <v>117.34</v>
      </c>
      <c r="K3">
        <v>43.4</v>
      </c>
      <c r="L3">
        <v>2</v>
      </c>
      <c r="M3">
        <v>404</v>
      </c>
      <c r="N3">
        <v>16.94</v>
      </c>
      <c r="O3">
        <v>14705.49</v>
      </c>
      <c r="P3">
        <v>1120.18</v>
      </c>
      <c r="Q3">
        <v>1206.77</v>
      </c>
      <c r="R3">
        <v>809.9400000000001</v>
      </c>
      <c r="S3">
        <v>132.07</v>
      </c>
      <c r="T3">
        <v>319653.54</v>
      </c>
      <c r="U3">
        <v>0.16</v>
      </c>
      <c r="V3">
        <v>0.65</v>
      </c>
      <c r="W3">
        <v>0.93</v>
      </c>
      <c r="X3">
        <v>18.94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0.8761</v>
      </c>
      <c r="E4">
        <v>114.14</v>
      </c>
      <c r="F4">
        <v>106.06</v>
      </c>
      <c r="G4">
        <v>25.35</v>
      </c>
      <c r="H4">
        <v>0.45</v>
      </c>
      <c r="I4">
        <v>251</v>
      </c>
      <c r="J4">
        <v>118.63</v>
      </c>
      <c r="K4">
        <v>43.4</v>
      </c>
      <c r="L4">
        <v>3</v>
      </c>
      <c r="M4">
        <v>249</v>
      </c>
      <c r="N4">
        <v>17.23</v>
      </c>
      <c r="O4">
        <v>14865.24</v>
      </c>
      <c r="P4">
        <v>1040.34</v>
      </c>
      <c r="Q4">
        <v>1206.75</v>
      </c>
      <c r="R4">
        <v>558.72</v>
      </c>
      <c r="S4">
        <v>132.07</v>
      </c>
      <c r="T4">
        <v>194815.95</v>
      </c>
      <c r="U4">
        <v>0.24</v>
      </c>
      <c r="V4">
        <v>0.7</v>
      </c>
      <c r="W4">
        <v>0.67</v>
      </c>
      <c r="X4">
        <v>11.52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0.9157999999999999</v>
      </c>
      <c r="E5">
        <v>109.2</v>
      </c>
      <c r="F5">
        <v>102.79</v>
      </c>
      <c r="G5">
        <v>34.07</v>
      </c>
      <c r="H5">
        <v>0.59</v>
      </c>
      <c r="I5">
        <v>181</v>
      </c>
      <c r="J5">
        <v>119.93</v>
      </c>
      <c r="K5">
        <v>43.4</v>
      </c>
      <c r="L5">
        <v>4</v>
      </c>
      <c r="M5">
        <v>179</v>
      </c>
      <c r="N5">
        <v>17.53</v>
      </c>
      <c r="O5">
        <v>15025.44</v>
      </c>
      <c r="P5">
        <v>1001.95</v>
      </c>
      <c r="Q5">
        <v>1206.72</v>
      </c>
      <c r="R5">
        <v>447.31</v>
      </c>
      <c r="S5">
        <v>132.07</v>
      </c>
      <c r="T5">
        <v>139461.62</v>
      </c>
      <c r="U5">
        <v>0.3</v>
      </c>
      <c r="V5">
        <v>0.72</v>
      </c>
      <c r="W5">
        <v>0.5600000000000001</v>
      </c>
      <c r="X5">
        <v>8.25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0.9391</v>
      </c>
      <c r="E6">
        <v>106.48</v>
      </c>
      <c r="F6">
        <v>101</v>
      </c>
      <c r="G6">
        <v>42.68</v>
      </c>
      <c r="H6">
        <v>0.73</v>
      </c>
      <c r="I6">
        <v>142</v>
      </c>
      <c r="J6">
        <v>121.23</v>
      </c>
      <c r="K6">
        <v>43.4</v>
      </c>
      <c r="L6">
        <v>5</v>
      </c>
      <c r="M6">
        <v>140</v>
      </c>
      <c r="N6">
        <v>17.83</v>
      </c>
      <c r="O6">
        <v>15186.08</v>
      </c>
      <c r="P6">
        <v>978.4400000000001</v>
      </c>
      <c r="Q6">
        <v>1206.7</v>
      </c>
      <c r="R6">
        <v>386.82</v>
      </c>
      <c r="S6">
        <v>132.07</v>
      </c>
      <c r="T6">
        <v>109413.92</v>
      </c>
      <c r="U6">
        <v>0.34</v>
      </c>
      <c r="V6">
        <v>0.73</v>
      </c>
      <c r="W6">
        <v>0.51</v>
      </c>
      <c r="X6">
        <v>6.46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0.9557</v>
      </c>
      <c r="E7">
        <v>104.63</v>
      </c>
      <c r="F7">
        <v>99.77</v>
      </c>
      <c r="G7">
        <v>51.61</v>
      </c>
      <c r="H7">
        <v>0.86</v>
      </c>
      <c r="I7">
        <v>116</v>
      </c>
      <c r="J7">
        <v>122.54</v>
      </c>
      <c r="K7">
        <v>43.4</v>
      </c>
      <c r="L7">
        <v>6</v>
      </c>
      <c r="M7">
        <v>114</v>
      </c>
      <c r="N7">
        <v>18.14</v>
      </c>
      <c r="O7">
        <v>15347.16</v>
      </c>
      <c r="P7">
        <v>960.49</v>
      </c>
      <c r="Q7">
        <v>1206.7</v>
      </c>
      <c r="R7">
        <v>345.11</v>
      </c>
      <c r="S7">
        <v>132.07</v>
      </c>
      <c r="T7">
        <v>88685.78999999999</v>
      </c>
      <c r="U7">
        <v>0.38</v>
      </c>
      <c r="V7">
        <v>0.74</v>
      </c>
      <c r="W7">
        <v>0.46</v>
      </c>
      <c r="X7">
        <v>5.23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0.9679</v>
      </c>
      <c r="E8">
        <v>103.32</v>
      </c>
      <c r="F8">
        <v>98.89</v>
      </c>
      <c r="G8">
        <v>60.55</v>
      </c>
      <c r="H8">
        <v>1</v>
      </c>
      <c r="I8">
        <v>98</v>
      </c>
      <c r="J8">
        <v>123.85</v>
      </c>
      <c r="K8">
        <v>43.4</v>
      </c>
      <c r="L8">
        <v>7</v>
      </c>
      <c r="M8">
        <v>96</v>
      </c>
      <c r="N8">
        <v>18.45</v>
      </c>
      <c r="O8">
        <v>15508.69</v>
      </c>
      <c r="P8">
        <v>945.6</v>
      </c>
      <c r="Q8">
        <v>1206.69</v>
      </c>
      <c r="R8">
        <v>315.13</v>
      </c>
      <c r="S8">
        <v>132.07</v>
      </c>
      <c r="T8">
        <v>73785.53999999999</v>
      </c>
      <c r="U8">
        <v>0.42</v>
      </c>
      <c r="V8">
        <v>0.75</v>
      </c>
      <c r="W8">
        <v>0.43</v>
      </c>
      <c r="X8">
        <v>4.35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0.9775</v>
      </c>
      <c r="E9">
        <v>102.3</v>
      </c>
      <c r="F9">
        <v>98.18000000000001</v>
      </c>
      <c r="G9">
        <v>69.3</v>
      </c>
      <c r="H9">
        <v>1.13</v>
      </c>
      <c r="I9">
        <v>85</v>
      </c>
      <c r="J9">
        <v>125.16</v>
      </c>
      <c r="K9">
        <v>43.4</v>
      </c>
      <c r="L9">
        <v>8</v>
      </c>
      <c r="M9">
        <v>83</v>
      </c>
      <c r="N9">
        <v>18.76</v>
      </c>
      <c r="O9">
        <v>15670.68</v>
      </c>
      <c r="P9">
        <v>933.38</v>
      </c>
      <c r="Q9">
        <v>1206.69</v>
      </c>
      <c r="R9">
        <v>292.92</v>
      </c>
      <c r="S9">
        <v>132.07</v>
      </c>
      <c r="T9">
        <v>62746.22</v>
      </c>
      <c r="U9">
        <v>0.45</v>
      </c>
      <c r="V9">
        <v>0.75</v>
      </c>
      <c r="W9">
        <v>0.36</v>
      </c>
      <c r="X9">
        <v>3.64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0.9815</v>
      </c>
      <c r="E10">
        <v>101.89</v>
      </c>
      <c r="F10">
        <v>98.01000000000001</v>
      </c>
      <c r="G10">
        <v>78.41</v>
      </c>
      <c r="H10">
        <v>1.26</v>
      </c>
      <c r="I10">
        <v>75</v>
      </c>
      <c r="J10">
        <v>126.48</v>
      </c>
      <c r="K10">
        <v>43.4</v>
      </c>
      <c r="L10">
        <v>9</v>
      </c>
      <c r="M10">
        <v>73</v>
      </c>
      <c r="N10">
        <v>19.08</v>
      </c>
      <c r="O10">
        <v>15833.12</v>
      </c>
      <c r="P10">
        <v>925.21</v>
      </c>
      <c r="Q10">
        <v>1206.7</v>
      </c>
      <c r="R10">
        <v>285.8</v>
      </c>
      <c r="S10">
        <v>132.07</v>
      </c>
      <c r="T10">
        <v>59235.73</v>
      </c>
      <c r="U10">
        <v>0.46</v>
      </c>
      <c r="V10">
        <v>0.76</v>
      </c>
      <c r="W10">
        <v>0.4</v>
      </c>
      <c r="X10">
        <v>3.47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0.9876</v>
      </c>
      <c r="E11">
        <v>101.26</v>
      </c>
      <c r="F11">
        <v>97.56999999999999</v>
      </c>
      <c r="G11">
        <v>87.38</v>
      </c>
      <c r="H11">
        <v>1.38</v>
      </c>
      <c r="I11">
        <v>67</v>
      </c>
      <c r="J11">
        <v>127.8</v>
      </c>
      <c r="K11">
        <v>43.4</v>
      </c>
      <c r="L11">
        <v>10</v>
      </c>
      <c r="M11">
        <v>65</v>
      </c>
      <c r="N11">
        <v>19.4</v>
      </c>
      <c r="O11">
        <v>15996.02</v>
      </c>
      <c r="P11">
        <v>915.55</v>
      </c>
      <c r="Q11">
        <v>1206.71</v>
      </c>
      <c r="R11">
        <v>270.77</v>
      </c>
      <c r="S11">
        <v>132.07</v>
      </c>
      <c r="T11">
        <v>51762.82</v>
      </c>
      <c r="U11">
        <v>0.49</v>
      </c>
      <c r="V11">
        <v>0.76</v>
      </c>
      <c r="W11">
        <v>0.38</v>
      </c>
      <c r="X11">
        <v>3.03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0.9925</v>
      </c>
      <c r="E12">
        <v>100.75</v>
      </c>
      <c r="F12">
        <v>97.23999999999999</v>
      </c>
      <c r="G12">
        <v>97.23999999999999</v>
      </c>
      <c r="H12">
        <v>1.5</v>
      </c>
      <c r="I12">
        <v>60</v>
      </c>
      <c r="J12">
        <v>129.13</v>
      </c>
      <c r="K12">
        <v>43.4</v>
      </c>
      <c r="L12">
        <v>11</v>
      </c>
      <c r="M12">
        <v>58</v>
      </c>
      <c r="N12">
        <v>19.73</v>
      </c>
      <c r="O12">
        <v>16159.39</v>
      </c>
      <c r="P12">
        <v>905.54</v>
      </c>
      <c r="Q12">
        <v>1206.71</v>
      </c>
      <c r="R12">
        <v>259.45</v>
      </c>
      <c r="S12">
        <v>132.07</v>
      </c>
      <c r="T12">
        <v>46135.97</v>
      </c>
      <c r="U12">
        <v>0.51</v>
      </c>
      <c r="V12">
        <v>0.76</v>
      </c>
      <c r="W12">
        <v>0.37</v>
      </c>
      <c r="X12">
        <v>2.7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0.9958</v>
      </c>
      <c r="E13">
        <v>100.42</v>
      </c>
      <c r="F13">
        <v>97.02</v>
      </c>
      <c r="G13">
        <v>105.84</v>
      </c>
      <c r="H13">
        <v>1.63</v>
      </c>
      <c r="I13">
        <v>55</v>
      </c>
      <c r="J13">
        <v>130.45</v>
      </c>
      <c r="K13">
        <v>43.4</v>
      </c>
      <c r="L13">
        <v>12</v>
      </c>
      <c r="M13">
        <v>53</v>
      </c>
      <c r="N13">
        <v>20.05</v>
      </c>
      <c r="O13">
        <v>16323.22</v>
      </c>
      <c r="P13">
        <v>898.47</v>
      </c>
      <c r="Q13">
        <v>1206.69</v>
      </c>
      <c r="R13">
        <v>252.12</v>
      </c>
      <c r="S13">
        <v>132.07</v>
      </c>
      <c r="T13">
        <v>42495.13</v>
      </c>
      <c r="U13">
        <v>0.52</v>
      </c>
      <c r="V13">
        <v>0.76</v>
      </c>
      <c r="W13">
        <v>0.36</v>
      </c>
      <c r="X13">
        <v>2.48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0.9996</v>
      </c>
      <c r="E14">
        <v>100.04</v>
      </c>
      <c r="F14">
        <v>96.76000000000001</v>
      </c>
      <c r="G14">
        <v>116.12</v>
      </c>
      <c r="H14">
        <v>1.74</v>
      </c>
      <c r="I14">
        <v>50</v>
      </c>
      <c r="J14">
        <v>131.79</v>
      </c>
      <c r="K14">
        <v>43.4</v>
      </c>
      <c r="L14">
        <v>13</v>
      </c>
      <c r="M14">
        <v>48</v>
      </c>
      <c r="N14">
        <v>20.39</v>
      </c>
      <c r="O14">
        <v>16487.53</v>
      </c>
      <c r="P14">
        <v>888.33</v>
      </c>
      <c r="Q14">
        <v>1206.69</v>
      </c>
      <c r="R14">
        <v>243.43</v>
      </c>
      <c r="S14">
        <v>132.07</v>
      </c>
      <c r="T14">
        <v>38175.49</v>
      </c>
      <c r="U14">
        <v>0.54</v>
      </c>
      <c r="V14">
        <v>0.77</v>
      </c>
      <c r="W14">
        <v>0.35</v>
      </c>
      <c r="X14">
        <v>2.22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1.0028</v>
      </c>
      <c r="E15">
        <v>99.72</v>
      </c>
      <c r="F15">
        <v>96.54000000000001</v>
      </c>
      <c r="G15">
        <v>125.92</v>
      </c>
      <c r="H15">
        <v>1.86</v>
      </c>
      <c r="I15">
        <v>46</v>
      </c>
      <c r="J15">
        <v>133.12</v>
      </c>
      <c r="K15">
        <v>43.4</v>
      </c>
      <c r="L15">
        <v>14</v>
      </c>
      <c r="M15">
        <v>44</v>
      </c>
      <c r="N15">
        <v>20.72</v>
      </c>
      <c r="O15">
        <v>16652.31</v>
      </c>
      <c r="P15">
        <v>879.59</v>
      </c>
      <c r="Q15">
        <v>1206.69</v>
      </c>
      <c r="R15">
        <v>235.65</v>
      </c>
      <c r="S15">
        <v>132.07</v>
      </c>
      <c r="T15">
        <v>34306.41</v>
      </c>
      <c r="U15">
        <v>0.5600000000000001</v>
      </c>
      <c r="V15">
        <v>0.77</v>
      </c>
      <c r="W15">
        <v>0.35</v>
      </c>
      <c r="X15">
        <v>2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1.0043</v>
      </c>
      <c r="E16">
        <v>99.58</v>
      </c>
      <c r="F16">
        <v>96.45999999999999</v>
      </c>
      <c r="G16">
        <v>134.6</v>
      </c>
      <c r="H16">
        <v>1.97</v>
      </c>
      <c r="I16">
        <v>43</v>
      </c>
      <c r="J16">
        <v>134.46</v>
      </c>
      <c r="K16">
        <v>43.4</v>
      </c>
      <c r="L16">
        <v>15</v>
      </c>
      <c r="M16">
        <v>41</v>
      </c>
      <c r="N16">
        <v>21.06</v>
      </c>
      <c r="O16">
        <v>16817.7</v>
      </c>
      <c r="P16">
        <v>874.6900000000001</v>
      </c>
      <c r="Q16">
        <v>1206.69</v>
      </c>
      <c r="R16">
        <v>234.21</v>
      </c>
      <c r="S16">
        <v>132.07</v>
      </c>
      <c r="T16">
        <v>33599.82</v>
      </c>
      <c r="U16">
        <v>0.5600000000000001</v>
      </c>
      <c r="V16">
        <v>0.77</v>
      </c>
      <c r="W16">
        <v>0.32</v>
      </c>
      <c r="X16">
        <v>1.92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1.0062</v>
      </c>
      <c r="E17">
        <v>99.38</v>
      </c>
      <c r="F17">
        <v>96.34</v>
      </c>
      <c r="G17">
        <v>144.51</v>
      </c>
      <c r="H17">
        <v>2.08</v>
      </c>
      <c r="I17">
        <v>40</v>
      </c>
      <c r="J17">
        <v>135.81</v>
      </c>
      <c r="K17">
        <v>43.4</v>
      </c>
      <c r="L17">
        <v>16</v>
      </c>
      <c r="M17">
        <v>38</v>
      </c>
      <c r="N17">
        <v>21.41</v>
      </c>
      <c r="O17">
        <v>16983.46</v>
      </c>
      <c r="P17">
        <v>865.77</v>
      </c>
      <c r="Q17">
        <v>1206.7</v>
      </c>
      <c r="R17">
        <v>229.07</v>
      </c>
      <c r="S17">
        <v>132.07</v>
      </c>
      <c r="T17">
        <v>31046.69</v>
      </c>
      <c r="U17">
        <v>0.58</v>
      </c>
      <c r="V17">
        <v>0.77</v>
      </c>
      <c r="W17">
        <v>0.34</v>
      </c>
      <c r="X17">
        <v>1.8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1.0076</v>
      </c>
      <c r="E18">
        <v>99.25</v>
      </c>
      <c r="F18">
        <v>96.26000000000001</v>
      </c>
      <c r="G18">
        <v>151.99</v>
      </c>
      <c r="H18">
        <v>2.19</v>
      </c>
      <c r="I18">
        <v>38</v>
      </c>
      <c r="J18">
        <v>137.15</v>
      </c>
      <c r="K18">
        <v>43.4</v>
      </c>
      <c r="L18">
        <v>17</v>
      </c>
      <c r="M18">
        <v>36</v>
      </c>
      <c r="N18">
        <v>21.75</v>
      </c>
      <c r="O18">
        <v>17149.71</v>
      </c>
      <c r="P18">
        <v>859.05</v>
      </c>
      <c r="Q18">
        <v>1206.7</v>
      </c>
      <c r="R18">
        <v>226.2</v>
      </c>
      <c r="S18">
        <v>132.07</v>
      </c>
      <c r="T18">
        <v>29621.4</v>
      </c>
      <c r="U18">
        <v>0.58</v>
      </c>
      <c r="V18">
        <v>0.77</v>
      </c>
      <c r="W18">
        <v>0.34</v>
      </c>
      <c r="X18">
        <v>1.72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1.0101</v>
      </c>
      <c r="E19">
        <v>99</v>
      </c>
      <c r="F19">
        <v>96.08</v>
      </c>
      <c r="G19">
        <v>164.7</v>
      </c>
      <c r="H19">
        <v>2.3</v>
      </c>
      <c r="I19">
        <v>35</v>
      </c>
      <c r="J19">
        <v>138.51</v>
      </c>
      <c r="K19">
        <v>43.4</v>
      </c>
      <c r="L19">
        <v>18</v>
      </c>
      <c r="M19">
        <v>33</v>
      </c>
      <c r="N19">
        <v>22.11</v>
      </c>
      <c r="O19">
        <v>17316.45</v>
      </c>
      <c r="P19">
        <v>850.65</v>
      </c>
      <c r="Q19">
        <v>1206.69</v>
      </c>
      <c r="R19">
        <v>220.16</v>
      </c>
      <c r="S19">
        <v>132.07</v>
      </c>
      <c r="T19">
        <v>26617.89</v>
      </c>
      <c r="U19">
        <v>0.6</v>
      </c>
      <c r="V19">
        <v>0.77</v>
      </c>
      <c r="W19">
        <v>0.33</v>
      </c>
      <c r="X19">
        <v>1.54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1.0113</v>
      </c>
      <c r="E20">
        <v>98.88</v>
      </c>
      <c r="F20">
        <v>96.01000000000001</v>
      </c>
      <c r="G20">
        <v>174.56</v>
      </c>
      <c r="H20">
        <v>2.4</v>
      </c>
      <c r="I20">
        <v>33</v>
      </c>
      <c r="J20">
        <v>139.86</v>
      </c>
      <c r="K20">
        <v>43.4</v>
      </c>
      <c r="L20">
        <v>19</v>
      </c>
      <c r="M20">
        <v>31</v>
      </c>
      <c r="N20">
        <v>22.46</v>
      </c>
      <c r="O20">
        <v>17483.7</v>
      </c>
      <c r="P20">
        <v>844.24</v>
      </c>
      <c r="Q20">
        <v>1206.69</v>
      </c>
      <c r="R20">
        <v>217.65</v>
      </c>
      <c r="S20">
        <v>132.07</v>
      </c>
      <c r="T20">
        <v>25374.2</v>
      </c>
      <c r="U20">
        <v>0.61</v>
      </c>
      <c r="V20">
        <v>0.77</v>
      </c>
      <c r="W20">
        <v>0.33</v>
      </c>
      <c r="X20">
        <v>1.47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1.0131</v>
      </c>
      <c r="E21">
        <v>98.70999999999999</v>
      </c>
      <c r="F21">
        <v>95.89</v>
      </c>
      <c r="G21">
        <v>185.59</v>
      </c>
      <c r="H21">
        <v>2.5</v>
      </c>
      <c r="I21">
        <v>31</v>
      </c>
      <c r="J21">
        <v>141.22</v>
      </c>
      <c r="K21">
        <v>43.4</v>
      </c>
      <c r="L21">
        <v>20</v>
      </c>
      <c r="M21">
        <v>29</v>
      </c>
      <c r="N21">
        <v>22.82</v>
      </c>
      <c r="O21">
        <v>17651.44</v>
      </c>
      <c r="P21">
        <v>837.58</v>
      </c>
      <c r="Q21">
        <v>1206.69</v>
      </c>
      <c r="R21">
        <v>213.59</v>
      </c>
      <c r="S21">
        <v>132.07</v>
      </c>
      <c r="T21">
        <v>23351.88</v>
      </c>
      <c r="U21">
        <v>0.62</v>
      </c>
      <c r="V21">
        <v>0.77</v>
      </c>
      <c r="W21">
        <v>0.33</v>
      </c>
      <c r="X21">
        <v>1.35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1.016</v>
      </c>
      <c r="E22">
        <v>98.42</v>
      </c>
      <c r="F22">
        <v>95.62</v>
      </c>
      <c r="G22">
        <v>191.24</v>
      </c>
      <c r="H22">
        <v>2.61</v>
      </c>
      <c r="I22">
        <v>30</v>
      </c>
      <c r="J22">
        <v>142.59</v>
      </c>
      <c r="K22">
        <v>43.4</v>
      </c>
      <c r="L22">
        <v>21</v>
      </c>
      <c r="M22">
        <v>28</v>
      </c>
      <c r="N22">
        <v>23.19</v>
      </c>
      <c r="O22">
        <v>17819.69</v>
      </c>
      <c r="P22">
        <v>826.12</v>
      </c>
      <c r="Q22">
        <v>1206.69</v>
      </c>
      <c r="R22">
        <v>204.2</v>
      </c>
      <c r="S22">
        <v>132.07</v>
      </c>
      <c r="T22">
        <v>18662.94</v>
      </c>
      <c r="U22">
        <v>0.65</v>
      </c>
      <c r="V22">
        <v>0.78</v>
      </c>
      <c r="W22">
        <v>0.32</v>
      </c>
      <c r="X22">
        <v>1.08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1.0144</v>
      </c>
      <c r="E23">
        <v>98.58</v>
      </c>
      <c r="F23">
        <v>95.83</v>
      </c>
      <c r="G23">
        <v>205.35</v>
      </c>
      <c r="H23">
        <v>2.7</v>
      </c>
      <c r="I23">
        <v>28</v>
      </c>
      <c r="J23">
        <v>143.96</v>
      </c>
      <c r="K23">
        <v>43.4</v>
      </c>
      <c r="L23">
        <v>22</v>
      </c>
      <c r="M23">
        <v>26</v>
      </c>
      <c r="N23">
        <v>23.56</v>
      </c>
      <c r="O23">
        <v>17988.46</v>
      </c>
      <c r="P23">
        <v>821.45</v>
      </c>
      <c r="Q23">
        <v>1206.69</v>
      </c>
      <c r="R23">
        <v>211.9</v>
      </c>
      <c r="S23">
        <v>132.07</v>
      </c>
      <c r="T23">
        <v>22523.45</v>
      </c>
      <c r="U23">
        <v>0.62</v>
      </c>
      <c r="V23">
        <v>0.77</v>
      </c>
      <c r="W23">
        <v>0.32</v>
      </c>
      <c r="X23">
        <v>1.29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1.0154</v>
      </c>
      <c r="E24">
        <v>98.48</v>
      </c>
      <c r="F24">
        <v>95.76000000000001</v>
      </c>
      <c r="G24">
        <v>212.79</v>
      </c>
      <c r="H24">
        <v>2.8</v>
      </c>
      <c r="I24">
        <v>27</v>
      </c>
      <c r="J24">
        <v>145.33</v>
      </c>
      <c r="K24">
        <v>43.4</v>
      </c>
      <c r="L24">
        <v>23</v>
      </c>
      <c r="M24">
        <v>25</v>
      </c>
      <c r="N24">
        <v>23.93</v>
      </c>
      <c r="O24">
        <v>18157.74</v>
      </c>
      <c r="P24">
        <v>814.0700000000001</v>
      </c>
      <c r="Q24">
        <v>1206.69</v>
      </c>
      <c r="R24">
        <v>209.2</v>
      </c>
      <c r="S24">
        <v>132.07</v>
      </c>
      <c r="T24">
        <v>21176.81</v>
      </c>
      <c r="U24">
        <v>0.63</v>
      </c>
      <c r="V24">
        <v>0.77</v>
      </c>
      <c r="W24">
        <v>0.32</v>
      </c>
      <c r="X24">
        <v>1.22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1.0169</v>
      </c>
      <c r="E25">
        <v>98.34</v>
      </c>
      <c r="F25">
        <v>95.65000000000001</v>
      </c>
      <c r="G25">
        <v>229.57</v>
      </c>
      <c r="H25">
        <v>2.89</v>
      </c>
      <c r="I25">
        <v>25</v>
      </c>
      <c r="J25">
        <v>146.7</v>
      </c>
      <c r="K25">
        <v>43.4</v>
      </c>
      <c r="L25">
        <v>24</v>
      </c>
      <c r="M25">
        <v>22</v>
      </c>
      <c r="N25">
        <v>24.3</v>
      </c>
      <c r="O25">
        <v>18327.54</v>
      </c>
      <c r="P25">
        <v>804.1</v>
      </c>
      <c r="Q25">
        <v>1206.7</v>
      </c>
      <c r="R25">
        <v>205.79</v>
      </c>
      <c r="S25">
        <v>132.07</v>
      </c>
      <c r="T25">
        <v>19484.49</v>
      </c>
      <c r="U25">
        <v>0.64</v>
      </c>
      <c r="V25">
        <v>0.77</v>
      </c>
      <c r="W25">
        <v>0.32</v>
      </c>
      <c r="X25">
        <v>1.11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1.0178</v>
      </c>
      <c r="E26">
        <v>98.25</v>
      </c>
      <c r="F26">
        <v>95.59</v>
      </c>
      <c r="G26">
        <v>238.99</v>
      </c>
      <c r="H26">
        <v>2.99</v>
      </c>
      <c r="I26">
        <v>24</v>
      </c>
      <c r="J26">
        <v>148.09</v>
      </c>
      <c r="K26">
        <v>43.4</v>
      </c>
      <c r="L26">
        <v>25</v>
      </c>
      <c r="M26">
        <v>17</v>
      </c>
      <c r="N26">
        <v>24.69</v>
      </c>
      <c r="O26">
        <v>18497.87</v>
      </c>
      <c r="P26">
        <v>799.99</v>
      </c>
      <c r="Q26">
        <v>1206.69</v>
      </c>
      <c r="R26">
        <v>203.49</v>
      </c>
      <c r="S26">
        <v>132.07</v>
      </c>
      <c r="T26">
        <v>18336.89</v>
      </c>
      <c r="U26">
        <v>0.65</v>
      </c>
      <c r="V26">
        <v>0.78</v>
      </c>
      <c r="W26">
        <v>0.32</v>
      </c>
      <c r="X26">
        <v>1.06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1.0175</v>
      </c>
      <c r="E27">
        <v>98.28</v>
      </c>
      <c r="F27">
        <v>95.62</v>
      </c>
      <c r="G27">
        <v>239.05</v>
      </c>
      <c r="H27">
        <v>3.08</v>
      </c>
      <c r="I27">
        <v>24</v>
      </c>
      <c r="J27">
        <v>149.47</v>
      </c>
      <c r="K27">
        <v>43.4</v>
      </c>
      <c r="L27">
        <v>26</v>
      </c>
      <c r="M27">
        <v>8</v>
      </c>
      <c r="N27">
        <v>25.07</v>
      </c>
      <c r="O27">
        <v>18668.73</v>
      </c>
      <c r="P27">
        <v>802.47</v>
      </c>
      <c r="Q27">
        <v>1206.7</v>
      </c>
      <c r="R27">
        <v>204.04</v>
      </c>
      <c r="S27">
        <v>132.07</v>
      </c>
      <c r="T27">
        <v>18613.74</v>
      </c>
      <c r="U27">
        <v>0.65</v>
      </c>
      <c r="V27">
        <v>0.78</v>
      </c>
      <c r="W27">
        <v>0.33</v>
      </c>
      <c r="X27">
        <v>1.08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1.0173</v>
      </c>
      <c r="E28">
        <v>98.3</v>
      </c>
      <c r="F28">
        <v>95.65000000000001</v>
      </c>
      <c r="G28">
        <v>239.12</v>
      </c>
      <c r="H28">
        <v>3.17</v>
      </c>
      <c r="I28">
        <v>24</v>
      </c>
      <c r="J28">
        <v>150.86</v>
      </c>
      <c r="K28">
        <v>43.4</v>
      </c>
      <c r="L28">
        <v>27</v>
      </c>
      <c r="M28">
        <v>5</v>
      </c>
      <c r="N28">
        <v>25.46</v>
      </c>
      <c r="O28">
        <v>18840.13</v>
      </c>
      <c r="P28">
        <v>803.3</v>
      </c>
      <c r="Q28">
        <v>1206.69</v>
      </c>
      <c r="R28">
        <v>204.81</v>
      </c>
      <c r="S28">
        <v>132.07</v>
      </c>
      <c r="T28">
        <v>18996.98</v>
      </c>
      <c r="U28">
        <v>0.64</v>
      </c>
      <c r="V28">
        <v>0.77</v>
      </c>
      <c r="W28">
        <v>0.34</v>
      </c>
      <c r="X28">
        <v>1.11</v>
      </c>
      <c r="Y28">
        <v>0.5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1.0183</v>
      </c>
      <c r="E29">
        <v>98.20999999999999</v>
      </c>
      <c r="F29">
        <v>95.56999999999999</v>
      </c>
      <c r="G29">
        <v>249.32</v>
      </c>
      <c r="H29">
        <v>3.26</v>
      </c>
      <c r="I29">
        <v>23</v>
      </c>
      <c r="J29">
        <v>152.25</v>
      </c>
      <c r="K29">
        <v>43.4</v>
      </c>
      <c r="L29">
        <v>28</v>
      </c>
      <c r="M29">
        <v>0</v>
      </c>
      <c r="N29">
        <v>25.85</v>
      </c>
      <c r="O29">
        <v>19012.07</v>
      </c>
      <c r="P29">
        <v>806.29</v>
      </c>
      <c r="Q29">
        <v>1206.69</v>
      </c>
      <c r="R29">
        <v>201.97</v>
      </c>
      <c r="S29">
        <v>132.07</v>
      </c>
      <c r="T29">
        <v>17583.89</v>
      </c>
      <c r="U29">
        <v>0.65</v>
      </c>
      <c r="V29">
        <v>0.78</v>
      </c>
      <c r="W29">
        <v>0.34</v>
      </c>
      <c r="X29">
        <v>1.03</v>
      </c>
      <c r="Y29">
        <v>0.5</v>
      </c>
      <c r="Z2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0.6635</v>
      </c>
      <c r="E2">
        <v>150.73</v>
      </c>
      <c r="F2">
        <v>133.43</v>
      </c>
      <c r="G2">
        <v>9.85</v>
      </c>
      <c r="H2">
        <v>0.2</v>
      </c>
      <c r="I2">
        <v>813</v>
      </c>
      <c r="J2">
        <v>89.87</v>
      </c>
      <c r="K2">
        <v>37.55</v>
      </c>
      <c r="L2">
        <v>1</v>
      </c>
      <c r="M2">
        <v>811</v>
      </c>
      <c r="N2">
        <v>11.32</v>
      </c>
      <c r="O2">
        <v>11317.98</v>
      </c>
      <c r="P2">
        <v>1115.3</v>
      </c>
      <c r="Q2">
        <v>1206.8</v>
      </c>
      <c r="R2">
        <v>1488.33</v>
      </c>
      <c r="S2">
        <v>132.07</v>
      </c>
      <c r="T2">
        <v>656814.75</v>
      </c>
      <c r="U2">
        <v>0.09</v>
      </c>
      <c r="V2">
        <v>0.5600000000000001</v>
      </c>
      <c r="W2">
        <v>1.58</v>
      </c>
      <c r="X2">
        <v>38.88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0.8486</v>
      </c>
      <c r="E3">
        <v>117.84</v>
      </c>
      <c r="F3">
        <v>109.7</v>
      </c>
      <c r="G3">
        <v>20.07</v>
      </c>
      <c r="H3">
        <v>0.39</v>
      </c>
      <c r="I3">
        <v>328</v>
      </c>
      <c r="J3">
        <v>91.09999999999999</v>
      </c>
      <c r="K3">
        <v>37.55</v>
      </c>
      <c r="L3">
        <v>2</v>
      </c>
      <c r="M3">
        <v>326</v>
      </c>
      <c r="N3">
        <v>11.54</v>
      </c>
      <c r="O3">
        <v>11468.97</v>
      </c>
      <c r="P3">
        <v>906.8200000000001</v>
      </c>
      <c r="Q3">
        <v>1206.72</v>
      </c>
      <c r="R3">
        <v>682.02</v>
      </c>
      <c r="S3">
        <v>132.07</v>
      </c>
      <c r="T3">
        <v>256082.89</v>
      </c>
      <c r="U3">
        <v>0.19</v>
      </c>
      <c r="V3">
        <v>0.68</v>
      </c>
      <c r="W3">
        <v>0.8</v>
      </c>
      <c r="X3">
        <v>15.16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0.9111</v>
      </c>
      <c r="E4">
        <v>109.75</v>
      </c>
      <c r="F4">
        <v>103.94</v>
      </c>
      <c r="G4">
        <v>30.42</v>
      </c>
      <c r="H4">
        <v>0.57</v>
      </c>
      <c r="I4">
        <v>205</v>
      </c>
      <c r="J4">
        <v>92.31999999999999</v>
      </c>
      <c r="K4">
        <v>37.55</v>
      </c>
      <c r="L4">
        <v>3</v>
      </c>
      <c r="M4">
        <v>203</v>
      </c>
      <c r="N4">
        <v>11.77</v>
      </c>
      <c r="O4">
        <v>11620.34</v>
      </c>
      <c r="P4">
        <v>850.24</v>
      </c>
      <c r="Q4">
        <v>1206.72</v>
      </c>
      <c r="R4">
        <v>486.53</v>
      </c>
      <c r="S4">
        <v>132.07</v>
      </c>
      <c r="T4">
        <v>158952.61</v>
      </c>
      <c r="U4">
        <v>0.27</v>
      </c>
      <c r="V4">
        <v>0.71</v>
      </c>
      <c r="W4">
        <v>0.6</v>
      </c>
      <c r="X4">
        <v>9.4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0.9433</v>
      </c>
      <c r="E5">
        <v>106.01</v>
      </c>
      <c r="F5">
        <v>101.27</v>
      </c>
      <c r="G5">
        <v>41.06</v>
      </c>
      <c r="H5">
        <v>0.75</v>
      </c>
      <c r="I5">
        <v>148</v>
      </c>
      <c r="J5">
        <v>93.55</v>
      </c>
      <c r="K5">
        <v>37.55</v>
      </c>
      <c r="L5">
        <v>4</v>
      </c>
      <c r="M5">
        <v>146</v>
      </c>
      <c r="N5">
        <v>12</v>
      </c>
      <c r="O5">
        <v>11772.07</v>
      </c>
      <c r="P5">
        <v>819.35</v>
      </c>
      <c r="Q5">
        <v>1206.7</v>
      </c>
      <c r="R5">
        <v>395.83</v>
      </c>
      <c r="S5">
        <v>132.07</v>
      </c>
      <c r="T5">
        <v>113887.29</v>
      </c>
      <c r="U5">
        <v>0.33</v>
      </c>
      <c r="V5">
        <v>0.73</v>
      </c>
      <c r="W5">
        <v>0.52</v>
      </c>
      <c r="X5">
        <v>6.73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0.9624</v>
      </c>
      <c r="E6">
        <v>103.91</v>
      </c>
      <c r="F6">
        <v>99.78</v>
      </c>
      <c r="G6">
        <v>51.61</v>
      </c>
      <c r="H6">
        <v>0.93</v>
      </c>
      <c r="I6">
        <v>116</v>
      </c>
      <c r="J6">
        <v>94.79000000000001</v>
      </c>
      <c r="K6">
        <v>37.55</v>
      </c>
      <c r="L6">
        <v>5</v>
      </c>
      <c r="M6">
        <v>114</v>
      </c>
      <c r="N6">
        <v>12.23</v>
      </c>
      <c r="O6">
        <v>11924.18</v>
      </c>
      <c r="P6">
        <v>798.6799999999999</v>
      </c>
      <c r="Q6">
        <v>1206.71</v>
      </c>
      <c r="R6">
        <v>345.58</v>
      </c>
      <c r="S6">
        <v>132.07</v>
      </c>
      <c r="T6">
        <v>88922.41</v>
      </c>
      <c r="U6">
        <v>0.38</v>
      </c>
      <c r="V6">
        <v>0.74</v>
      </c>
      <c r="W6">
        <v>0.46</v>
      </c>
      <c r="X6">
        <v>5.24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0.9757</v>
      </c>
      <c r="E7">
        <v>102.5</v>
      </c>
      <c r="F7">
        <v>98.76000000000001</v>
      </c>
      <c r="G7">
        <v>62.38</v>
      </c>
      <c r="H7">
        <v>1.1</v>
      </c>
      <c r="I7">
        <v>95</v>
      </c>
      <c r="J7">
        <v>96.02</v>
      </c>
      <c r="K7">
        <v>37.55</v>
      </c>
      <c r="L7">
        <v>6</v>
      </c>
      <c r="M7">
        <v>93</v>
      </c>
      <c r="N7">
        <v>12.47</v>
      </c>
      <c r="O7">
        <v>12076.67</v>
      </c>
      <c r="P7">
        <v>781.1799999999999</v>
      </c>
      <c r="Q7">
        <v>1206.7</v>
      </c>
      <c r="R7">
        <v>310.96</v>
      </c>
      <c r="S7">
        <v>132.07</v>
      </c>
      <c r="T7">
        <v>71716.52</v>
      </c>
      <c r="U7">
        <v>0.42</v>
      </c>
      <c r="V7">
        <v>0.75</v>
      </c>
      <c r="W7">
        <v>0.43</v>
      </c>
      <c r="X7">
        <v>4.22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0.9823</v>
      </c>
      <c r="E8">
        <v>101.8</v>
      </c>
      <c r="F8">
        <v>98.34999999999999</v>
      </c>
      <c r="G8">
        <v>73.76000000000001</v>
      </c>
      <c r="H8">
        <v>1.27</v>
      </c>
      <c r="I8">
        <v>80</v>
      </c>
      <c r="J8">
        <v>97.26000000000001</v>
      </c>
      <c r="K8">
        <v>37.55</v>
      </c>
      <c r="L8">
        <v>7</v>
      </c>
      <c r="M8">
        <v>78</v>
      </c>
      <c r="N8">
        <v>12.71</v>
      </c>
      <c r="O8">
        <v>12229.54</v>
      </c>
      <c r="P8">
        <v>768.8200000000001</v>
      </c>
      <c r="Q8">
        <v>1206.69</v>
      </c>
      <c r="R8">
        <v>297.32</v>
      </c>
      <c r="S8">
        <v>132.07</v>
      </c>
      <c r="T8">
        <v>64971.91</v>
      </c>
      <c r="U8">
        <v>0.44</v>
      </c>
      <c r="V8">
        <v>0.75</v>
      </c>
      <c r="W8">
        <v>0.41</v>
      </c>
      <c r="X8">
        <v>3.81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0.9908</v>
      </c>
      <c r="E9">
        <v>100.93</v>
      </c>
      <c r="F9">
        <v>97.69</v>
      </c>
      <c r="G9">
        <v>84.95</v>
      </c>
      <c r="H9">
        <v>1.43</v>
      </c>
      <c r="I9">
        <v>69</v>
      </c>
      <c r="J9">
        <v>98.5</v>
      </c>
      <c r="K9">
        <v>37.55</v>
      </c>
      <c r="L9">
        <v>8</v>
      </c>
      <c r="M9">
        <v>67</v>
      </c>
      <c r="N9">
        <v>12.95</v>
      </c>
      <c r="O9">
        <v>12382.79</v>
      </c>
      <c r="P9">
        <v>754.88</v>
      </c>
      <c r="Q9">
        <v>1206.69</v>
      </c>
      <c r="R9">
        <v>274.79</v>
      </c>
      <c r="S9">
        <v>132.07</v>
      </c>
      <c r="T9">
        <v>53761.95</v>
      </c>
      <c r="U9">
        <v>0.48</v>
      </c>
      <c r="V9">
        <v>0.76</v>
      </c>
      <c r="W9">
        <v>0.39</v>
      </c>
      <c r="X9">
        <v>3.15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0.9969</v>
      </c>
      <c r="E10">
        <v>100.31</v>
      </c>
      <c r="F10">
        <v>97.23999999999999</v>
      </c>
      <c r="G10">
        <v>97.23999999999999</v>
      </c>
      <c r="H10">
        <v>1.59</v>
      </c>
      <c r="I10">
        <v>60</v>
      </c>
      <c r="J10">
        <v>99.75</v>
      </c>
      <c r="K10">
        <v>37.55</v>
      </c>
      <c r="L10">
        <v>9</v>
      </c>
      <c r="M10">
        <v>58</v>
      </c>
      <c r="N10">
        <v>13.2</v>
      </c>
      <c r="O10">
        <v>12536.43</v>
      </c>
      <c r="P10">
        <v>741.27</v>
      </c>
      <c r="Q10">
        <v>1206.69</v>
      </c>
      <c r="R10">
        <v>259.41</v>
      </c>
      <c r="S10">
        <v>132.07</v>
      </c>
      <c r="T10">
        <v>46118.84</v>
      </c>
      <c r="U10">
        <v>0.51</v>
      </c>
      <c r="V10">
        <v>0.76</v>
      </c>
      <c r="W10">
        <v>0.37</v>
      </c>
      <c r="X10">
        <v>2.7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1.0005</v>
      </c>
      <c r="E11">
        <v>99.95</v>
      </c>
      <c r="F11">
        <v>96.98999999999999</v>
      </c>
      <c r="G11">
        <v>107.76</v>
      </c>
      <c r="H11">
        <v>1.74</v>
      </c>
      <c r="I11">
        <v>54</v>
      </c>
      <c r="J11">
        <v>101</v>
      </c>
      <c r="K11">
        <v>37.55</v>
      </c>
      <c r="L11">
        <v>10</v>
      </c>
      <c r="M11">
        <v>52</v>
      </c>
      <c r="N11">
        <v>13.45</v>
      </c>
      <c r="O11">
        <v>12690.46</v>
      </c>
      <c r="P11">
        <v>730.03</v>
      </c>
      <c r="Q11">
        <v>1206.69</v>
      </c>
      <c r="R11">
        <v>250.98</v>
      </c>
      <c r="S11">
        <v>132.07</v>
      </c>
      <c r="T11">
        <v>41933.78</v>
      </c>
      <c r="U11">
        <v>0.53</v>
      </c>
      <c r="V11">
        <v>0.76</v>
      </c>
      <c r="W11">
        <v>0.36</v>
      </c>
      <c r="X11">
        <v>2.45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1.0048</v>
      </c>
      <c r="E12">
        <v>99.52</v>
      </c>
      <c r="F12">
        <v>96.67</v>
      </c>
      <c r="G12">
        <v>120.84</v>
      </c>
      <c r="H12">
        <v>1.89</v>
      </c>
      <c r="I12">
        <v>48</v>
      </c>
      <c r="J12">
        <v>102.25</v>
      </c>
      <c r="K12">
        <v>37.55</v>
      </c>
      <c r="L12">
        <v>11</v>
      </c>
      <c r="M12">
        <v>46</v>
      </c>
      <c r="N12">
        <v>13.7</v>
      </c>
      <c r="O12">
        <v>12844.88</v>
      </c>
      <c r="P12">
        <v>717.4400000000001</v>
      </c>
      <c r="Q12">
        <v>1206.69</v>
      </c>
      <c r="R12">
        <v>240.44</v>
      </c>
      <c r="S12">
        <v>132.07</v>
      </c>
      <c r="T12">
        <v>36691.68</v>
      </c>
      <c r="U12">
        <v>0.55</v>
      </c>
      <c r="V12">
        <v>0.77</v>
      </c>
      <c r="W12">
        <v>0.35</v>
      </c>
      <c r="X12">
        <v>2.14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1.0117</v>
      </c>
      <c r="E13">
        <v>98.84</v>
      </c>
      <c r="F13">
        <v>96.09</v>
      </c>
      <c r="G13">
        <v>134.08</v>
      </c>
      <c r="H13">
        <v>2.04</v>
      </c>
      <c r="I13">
        <v>43</v>
      </c>
      <c r="J13">
        <v>103.51</v>
      </c>
      <c r="K13">
        <v>37.55</v>
      </c>
      <c r="L13">
        <v>12</v>
      </c>
      <c r="M13">
        <v>41</v>
      </c>
      <c r="N13">
        <v>13.95</v>
      </c>
      <c r="O13">
        <v>12999.7</v>
      </c>
      <c r="P13">
        <v>701.6</v>
      </c>
      <c r="Q13">
        <v>1206.69</v>
      </c>
      <c r="R13">
        <v>220.68</v>
      </c>
      <c r="S13">
        <v>132.07</v>
      </c>
      <c r="T13">
        <v>26837.9</v>
      </c>
      <c r="U13">
        <v>0.6</v>
      </c>
      <c r="V13">
        <v>0.77</v>
      </c>
      <c r="W13">
        <v>0.32</v>
      </c>
      <c r="X13">
        <v>1.55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1.0097</v>
      </c>
      <c r="E14">
        <v>99.04000000000001</v>
      </c>
      <c r="F14">
        <v>96.34</v>
      </c>
      <c r="G14">
        <v>144.51</v>
      </c>
      <c r="H14">
        <v>2.18</v>
      </c>
      <c r="I14">
        <v>40</v>
      </c>
      <c r="J14">
        <v>104.76</v>
      </c>
      <c r="K14">
        <v>37.55</v>
      </c>
      <c r="L14">
        <v>13</v>
      </c>
      <c r="M14">
        <v>38</v>
      </c>
      <c r="N14">
        <v>14.21</v>
      </c>
      <c r="O14">
        <v>13154.91</v>
      </c>
      <c r="P14">
        <v>693.91</v>
      </c>
      <c r="Q14">
        <v>1206.7</v>
      </c>
      <c r="R14">
        <v>229.15</v>
      </c>
      <c r="S14">
        <v>132.07</v>
      </c>
      <c r="T14">
        <v>31086.24</v>
      </c>
      <c r="U14">
        <v>0.58</v>
      </c>
      <c r="V14">
        <v>0.77</v>
      </c>
      <c r="W14">
        <v>0.34</v>
      </c>
      <c r="X14">
        <v>1.8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1.0125</v>
      </c>
      <c r="E15">
        <v>98.76000000000001</v>
      </c>
      <c r="F15">
        <v>96.14</v>
      </c>
      <c r="G15">
        <v>160.24</v>
      </c>
      <c r="H15">
        <v>2.33</v>
      </c>
      <c r="I15">
        <v>36</v>
      </c>
      <c r="J15">
        <v>106.03</v>
      </c>
      <c r="K15">
        <v>37.55</v>
      </c>
      <c r="L15">
        <v>14</v>
      </c>
      <c r="M15">
        <v>34</v>
      </c>
      <c r="N15">
        <v>14.47</v>
      </c>
      <c r="O15">
        <v>13310.53</v>
      </c>
      <c r="P15">
        <v>683.9400000000001</v>
      </c>
      <c r="Q15">
        <v>1206.69</v>
      </c>
      <c r="R15">
        <v>222.29</v>
      </c>
      <c r="S15">
        <v>132.07</v>
      </c>
      <c r="T15">
        <v>27675.07</v>
      </c>
      <c r="U15">
        <v>0.59</v>
      </c>
      <c r="V15">
        <v>0.77</v>
      </c>
      <c r="W15">
        <v>0.33</v>
      </c>
      <c r="X15">
        <v>1.6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1.0136</v>
      </c>
      <c r="E16">
        <v>98.66</v>
      </c>
      <c r="F16">
        <v>96.08</v>
      </c>
      <c r="G16">
        <v>169.55</v>
      </c>
      <c r="H16">
        <v>2.46</v>
      </c>
      <c r="I16">
        <v>34</v>
      </c>
      <c r="J16">
        <v>107.29</v>
      </c>
      <c r="K16">
        <v>37.55</v>
      </c>
      <c r="L16">
        <v>15</v>
      </c>
      <c r="M16">
        <v>25</v>
      </c>
      <c r="N16">
        <v>14.74</v>
      </c>
      <c r="O16">
        <v>13466.55</v>
      </c>
      <c r="P16">
        <v>674.26</v>
      </c>
      <c r="Q16">
        <v>1206.69</v>
      </c>
      <c r="R16">
        <v>219.94</v>
      </c>
      <c r="S16">
        <v>132.07</v>
      </c>
      <c r="T16">
        <v>26509.83</v>
      </c>
      <c r="U16">
        <v>0.6</v>
      </c>
      <c r="V16">
        <v>0.77</v>
      </c>
      <c r="W16">
        <v>0.34</v>
      </c>
      <c r="X16">
        <v>1.54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1.0154</v>
      </c>
      <c r="E17">
        <v>98.48</v>
      </c>
      <c r="F17">
        <v>95.94</v>
      </c>
      <c r="G17">
        <v>179.88</v>
      </c>
      <c r="H17">
        <v>2.6</v>
      </c>
      <c r="I17">
        <v>32</v>
      </c>
      <c r="J17">
        <v>108.56</v>
      </c>
      <c r="K17">
        <v>37.55</v>
      </c>
      <c r="L17">
        <v>16</v>
      </c>
      <c r="M17">
        <v>11</v>
      </c>
      <c r="N17">
        <v>15.01</v>
      </c>
      <c r="O17">
        <v>13623.1</v>
      </c>
      <c r="P17">
        <v>667.51</v>
      </c>
      <c r="Q17">
        <v>1206.73</v>
      </c>
      <c r="R17">
        <v>214.43</v>
      </c>
      <c r="S17">
        <v>132.07</v>
      </c>
      <c r="T17">
        <v>23769.08</v>
      </c>
      <c r="U17">
        <v>0.62</v>
      </c>
      <c r="V17">
        <v>0.77</v>
      </c>
      <c r="W17">
        <v>0.35</v>
      </c>
      <c r="X17">
        <v>1.4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1.0146</v>
      </c>
      <c r="E18">
        <v>98.56</v>
      </c>
      <c r="F18">
        <v>96.01000000000001</v>
      </c>
      <c r="G18">
        <v>180.02</v>
      </c>
      <c r="H18">
        <v>2.73</v>
      </c>
      <c r="I18">
        <v>32</v>
      </c>
      <c r="J18">
        <v>109.83</v>
      </c>
      <c r="K18">
        <v>37.55</v>
      </c>
      <c r="L18">
        <v>17</v>
      </c>
      <c r="M18">
        <v>1</v>
      </c>
      <c r="N18">
        <v>15.28</v>
      </c>
      <c r="O18">
        <v>13779.95</v>
      </c>
      <c r="P18">
        <v>673.62</v>
      </c>
      <c r="Q18">
        <v>1206.71</v>
      </c>
      <c r="R18">
        <v>216.63</v>
      </c>
      <c r="S18">
        <v>132.07</v>
      </c>
      <c r="T18">
        <v>24867.33</v>
      </c>
      <c r="U18">
        <v>0.61</v>
      </c>
      <c r="V18">
        <v>0.77</v>
      </c>
      <c r="W18">
        <v>0.37</v>
      </c>
      <c r="X18">
        <v>1.47</v>
      </c>
      <c r="Y18">
        <v>0.5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1.015</v>
      </c>
      <c r="E19">
        <v>98.52</v>
      </c>
      <c r="F19">
        <v>95.98</v>
      </c>
      <c r="G19">
        <v>179.96</v>
      </c>
      <c r="H19">
        <v>2.86</v>
      </c>
      <c r="I19">
        <v>32</v>
      </c>
      <c r="J19">
        <v>111.11</v>
      </c>
      <c r="K19">
        <v>37.55</v>
      </c>
      <c r="L19">
        <v>18</v>
      </c>
      <c r="M19">
        <v>1</v>
      </c>
      <c r="N19">
        <v>15.55</v>
      </c>
      <c r="O19">
        <v>13937.22</v>
      </c>
      <c r="P19">
        <v>679.46</v>
      </c>
      <c r="Q19">
        <v>1206.71</v>
      </c>
      <c r="R19">
        <v>215.41</v>
      </c>
      <c r="S19">
        <v>132.07</v>
      </c>
      <c r="T19">
        <v>24255.34</v>
      </c>
      <c r="U19">
        <v>0.61</v>
      </c>
      <c r="V19">
        <v>0.77</v>
      </c>
      <c r="W19">
        <v>0.37</v>
      </c>
      <c r="X19">
        <v>1.44</v>
      </c>
      <c r="Y19">
        <v>0.5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1.015</v>
      </c>
      <c r="E20">
        <v>98.52</v>
      </c>
      <c r="F20">
        <v>95.98</v>
      </c>
      <c r="G20">
        <v>179.95</v>
      </c>
      <c r="H20">
        <v>2.98</v>
      </c>
      <c r="I20">
        <v>32</v>
      </c>
      <c r="J20">
        <v>112.39</v>
      </c>
      <c r="K20">
        <v>37.55</v>
      </c>
      <c r="L20">
        <v>19</v>
      </c>
      <c r="M20">
        <v>0</v>
      </c>
      <c r="N20">
        <v>15.83</v>
      </c>
      <c r="O20">
        <v>14094.9</v>
      </c>
      <c r="P20">
        <v>686.51</v>
      </c>
      <c r="Q20">
        <v>1206.71</v>
      </c>
      <c r="R20">
        <v>215.22</v>
      </c>
      <c r="S20">
        <v>132.07</v>
      </c>
      <c r="T20">
        <v>24161.49</v>
      </c>
      <c r="U20">
        <v>0.61</v>
      </c>
      <c r="V20">
        <v>0.77</v>
      </c>
      <c r="W20">
        <v>0.37</v>
      </c>
      <c r="X20">
        <v>1.44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9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0.3516</v>
      </c>
      <c r="E2">
        <v>284.38</v>
      </c>
      <c r="F2">
        <v>201.17</v>
      </c>
      <c r="G2">
        <v>5.82</v>
      </c>
      <c r="H2">
        <v>0.09</v>
      </c>
      <c r="I2">
        <v>2075</v>
      </c>
      <c r="J2">
        <v>194.77</v>
      </c>
      <c r="K2">
        <v>54.38</v>
      </c>
      <c r="L2">
        <v>1</v>
      </c>
      <c r="M2">
        <v>2073</v>
      </c>
      <c r="N2">
        <v>39.4</v>
      </c>
      <c r="O2">
        <v>24256.19</v>
      </c>
      <c r="P2">
        <v>2807.26</v>
      </c>
      <c r="Q2">
        <v>1207.06</v>
      </c>
      <c r="R2">
        <v>3802.65</v>
      </c>
      <c r="S2">
        <v>132.07</v>
      </c>
      <c r="T2">
        <v>1807662.81</v>
      </c>
      <c r="U2">
        <v>0.03</v>
      </c>
      <c r="V2">
        <v>0.37</v>
      </c>
      <c r="W2">
        <v>3.62</v>
      </c>
      <c r="X2">
        <v>106.6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0.662</v>
      </c>
      <c r="E3">
        <v>151.05</v>
      </c>
      <c r="F3">
        <v>124.15</v>
      </c>
      <c r="G3">
        <v>11.88</v>
      </c>
      <c r="H3">
        <v>0.18</v>
      </c>
      <c r="I3">
        <v>627</v>
      </c>
      <c r="J3">
        <v>196.32</v>
      </c>
      <c r="K3">
        <v>54.38</v>
      </c>
      <c r="L3">
        <v>2</v>
      </c>
      <c r="M3">
        <v>625</v>
      </c>
      <c r="N3">
        <v>39.95</v>
      </c>
      <c r="O3">
        <v>24447.22</v>
      </c>
      <c r="P3">
        <v>1726.28</v>
      </c>
      <c r="Q3">
        <v>1206.79</v>
      </c>
      <c r="R3">
        <v>1172.94</v>
      </c>
      <c r="S3">
        <v>132.07</v>
      </c>
      <c r="T3">
        <v>500046.75</v>
      </c>
      <c r="U3">
        <v>0.11</v>
      </c>
      <c r="V3">
        <v>0.6</v>
      </c>
      <c r="W3">
        <v>1.28</v>
      </c>
      <c r="X3">
        <v>29.6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0.7748</v>
      </c>
      <c r="E4">
        <v>129.06</v>
      </c>
      <c r="F4">
        <v>111.96</v>
      </c>
      <c r="G4">
        <v>17.91</v>
      </c>
      <c r="H4">
        <v>0.27</v>
      </c>
      <c r="I4">
        <v>375</v>
      </c>
      <c r="J4">
        <v>197.88</v>
      </c>
      <c r="K4">
        <v>54.38</v>
      </c>
      <c r="L4">
        <v>3</v>
      </c>
      <c r="M4">
        <v>373</v>
      </c>
      <c r="N4">
        <v>40.5</v>
      </c>
      <c r="O4">
        <v>24639</v>
      </c>
      <c r="P4">
        <v>1553.7</v>
      </c>
      <c r="Q4">
        <v>1206.79</v>
      </c>
      <c r="R4">
        <v>758.62</v>
      </c>
      <c r="S4">
        <v>132.07</v>
      </c>
      <c r="T4">
        <v>294147.31</v>
      </c>
      <c r="U4">
        <v>0.17</v>
      </c>
      <c r="V4">
        <v>0.66</v>
      </c>
      <c r="W4">
        <v>0.87</v>
      </c>
      <c r="X4">
        <v>17.41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0.8347</v>
      </c>
      <c r="E5">
        <v>119.81</v>
      </c>
      <c r="F5">
        <v>106.87</v>
      </c>
      <c r="G5">
        <v>23.93</v>
      </c>
      <c r="H5">
        <v>0.36</v>
      </c>
      <c r="I5">
        <v>268</v>
      </c>
      <c r="J5">
        <v>199.44</v>
      </c>
      <c r="K5">
        <v>54.38</v>
      </c>
      <c r="L5">
        <v>4</v>
      </c>
      <c r="M5">
        <v>266</v>
      </c>
      <c r="N5">
        <v>41.06</v>
      </c>
      <c r="O5">
        <v>24831.54</v>
      </c>
      <c r="P5">
        <v>1480.76</v>
      </c>
      <c r="Q5">
        <v>1206.7</v>
      </c>
      <c r="R5">
        <v>585.75</v>
      </c>
      <c r="S5">
        <v>132.07</v>
      </c>
      <c r="T5">
        <v>208249.14</v>
      </c>
      <c r="U5">
        <v>0.23</v>
      </c>
      <c r="V5">
        <v>0.6899999999999999</v>
      </c>
      <c r="W5">
        <v>0.71</v>
      </c>
      <c r="X5">
        <v>12.33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0.8722</v>
      </c>
      <c r="E6">
        <v>114.65</v>
      </c>
      <c r="F6">
        <v>104.05</v>
      </c>
      <c r="G6">
        <v>30.01</v>
      </c>
      <c r="H6">
        <v>0.44</v>
      </c>
      <c r="I6">
        <v>208</v>
      </c>
      <c r="J6">
        <v>201.01</v>
      </c>
      <c r="K6">
        <v>54.38</v>
      </c>
      <c r="L6">
        <v>5</v>
      </c>
      <c r="M6">
        <v>206</v>
      </c>
      <c r="N6">
        <v>41.63</v>
      </c>
      <c r="O6">
        <v>25024.84</v>
      </c>
      <c r="P6">
        <v>1439.4</v>
      </c>
      <c r="Q6">
        <v>1206.75</v>
      </c>
      <c r="R6">
        <v>490.13</v>
      </c>
      <c r="S6">
        <v>132.07</v>
      </c>
      <c r="T6">
        <v>160735.71</v>
      </c>
      <c r="U6">
        <v>0.27</v>
      </c>
      <c r="V6">
        <v>0.71</v>
      </c>
      <c r="W6">
        <v>0.6</v>
      </c>
      <c r="X6">
        <v>9.51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0.8983</v>
      </c>
      <c r="E7">
        <v>111.32</v>
      </c>
      <c r="F7">
        <v>102.19</v>
      </c>
      <c r="G7">
        <v>36.07</v>
      </c>
      <c r="H7">
        <v>0.53</v>
      </c>
      <c r="I7">
        <v>170</v>
      </c>
      <c r="J7">
        <v>202.58</v>
      </c>
      <c r="K7">
        <v>54.38</v>
      </c>
      <c r="L7">
        <v>6</v>
      </c>
      <c r="M7">
        <v>168</v>
      </c>
      <c r="N7">
        <v>42.2</v>
      </c>
      <c r="O7">
        <v>25218.93</v>
      </c>
      <c r="P7">
        <v>1411.72</v>
      </c>
      <c r="Q7">
        <v>1206.71</v>
      </c>
      <c r="R7">
        <v>426.86</v>
      </c>
      <c r="S7">
        <v>132.07</v>
      </c>
      <c r="T7">
        <v>129293.95</v>
      </c>
      <c r="U7">
        <v>0.31</v>
      </c>
      <c r="V7">
        <v>0.73</v>
      </c>
      <c r="W7">
        <v>0.55</v>
      </c>
      <c r="X7">
        <v>7.65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0.9159</v>
      </c>
      <c r="E8">
        <v>109.18</v>
      </c>
      <c r="F8">
        <v>101.06</v>
      </c>
      <c r="G8">
        <v>42.11</v>
      </c>
      <c r="H8">
        <v>0.61</v>
      </c>
      <c r="I8">
        <v>144</v>
      </c>
      <c r="J8">
        <v>204.16</v>
      </c>
      <c r="K8">
        <v>54.38</v>
      </c>
      <c r="L8">
        <v>7</v>
      </c>
      <c r="M8">
        <v>142</v>
      </c>
      <c r="N8">
        <v>42.78</v>
      </c>
      <c r="O8">
        <v>25413.94</v>
      </c>
      <c r="P8">
        <v>1394.57</v>
      </c>
      <c r="Q8">
        <v>1206.72</v>
      </c>
      <c r="R8">
        <v>389</v>
      </c>
      <c r="S8">
        <v>132.07</v>
      </c>
      <c r="T8">
        <v>110494.18</v>
      </c>
      <c r="U8">
        <v>0.34</v>
      </c>
      <c r="V8">
        <v>0.73</v>
      </c>
      <c r="W8">
        <v>0.51</v>
      </c>
      <c r="X8">
        <v>6.52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0.9294</v>
      </c>
      <c r="E9">
        <v>107.6</v>
      </c>
      <c r="F9">
        <v>100.22</v>
      </c>
      <c r="G9">
        <v>48.11</v>
      </c>
      <c r="H9">
        <v>0.6899999999999999</v>
      </c>
      <c r="I9">
        <v>125</v>
      </c>
      <c r="J9">
        <v>205.75</v>
      </c>
      <c r="K9">
        <v>54.38</v>
      </c>
      <c r="L9">
        <v>8</v>
      </c>
      <c r="M9">
        <v>123</v>
      </c>
      <c r="N9">
        <v>43.37</v>
      </c>
      <c r="O9">
        <v>25609.61</v>
      </c>
      <c r="P9">
        <v>1381.37</v>
      </c>
      <c r="Q9">
        <v>1206.7</v>
      </c>
      <c r="R9">
        <v>360.6</v>
      </c>
      <c r="S9">
        <v>132.07</v>
      </c>
      <c r="T9">
        <v>96386.88</v>
      </c>
      <c r="U9">
        <v>0.37</v>
      </c>
      <c r="V9">
        <v>0.74</v>
      </c>
      <c r="W9">
        <v>0.47</v>
      </c>
      <c r="X9">
        <v>5.68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0.9398</v>
      </c>
      <c r="E10">
        <v>106.4</v>
      </c>
      <c r="F10">
        <v>99.56999999999999</v>
      </c>
      <c r="G10">
        <v>53.82</v>
      </c>
      <c r="H10">
        <v>0.77</v>
      </c>
      <c r="I10">
        <v>111</v>
      </c>
      <c r="J10">
        <v>207.34</v>
      </c>
      <c r="K10">
        <v>54.38</v>
      </c>
      <c r="L10">
        <v>9</v>
      </c>
      <c r="M10">
        <v>109</v>
      </c>
      <c r="N10">
        <v>43.96</v>
      </c>
      <c r="O10">
        <v>25806.1</v>
      </c>
      <c r="P10">
        <v>1369.86</v>
      </c>
      <c r="Q10">
        <v>1206.73</v>
      </c>
      <c r="R10">
        <v>338.37</v>
      </c>
      <c r="S10">
        <v>132.07</v>
      </c>
      <c r="T10">
        <v>85344.47</v>
      </c>
      <c r="U10">
        <v>0.39</v>
      </c>
      <c r="V10">
        <v>0.74</v>
      </c>
      <c r="W10">
        <v>0.45</v>
      </c>
      <c r="X10">
        <v>5.03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0.9495</v>
      </c>
      <c r="E11">
        <v>105.32</v>
      </c>
      <c r="F11">
        <v>98.95</v>
      </c>
      <c r="G11">
        <v>59.97</v>
      </c>
      <c r="H11">
        <v>0.85</v>
      </c>
      <c r="I11">
        <v>99</v>
      </c>
      <c r="J11">
        <v>208.94</v>
      </c>
      <c r="K11">
        <v>54.38</v>
      </c>
      <c r="L11">
        <v>10</v>
      </c>
      <c r="M11">
        <v>97</v>
      </c>
      <c r="N11">
        <v>44.56</v>
      </c>
      <c r="O11">
        <v>26003.41</v>
      </c>
      <c r="P11">
        <v>1360.35</v>
      </c>
      <c r="Q11">
        <v>1206.69</v>
      </c>
      <c r="R11">
        <v>317.53</v>
      </c>
      <c r="S11">
        <v>132.07</v>
      </c>
      <c r="T11">
        <v>74982.10000000001</v>
      </c>
      <c r="U11">
        <v>0.42</v>
      </c>
      <c r="V11">
        <v>0.75</v>
      </c>
      <c r="W11">
        <v>0.43</v>
      </c>
      <c r="X11">
        <v>4.41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0.9589</v>
      </c>
      <c r="E12">
        <v>104.29</v>
      </c>
      <c r="F12">
        <v>98.31</v>
      </c>
      <c r="G12">
        <v>66.28</v>
      </c>
      <c r="H12">
        <v>0.93</v>
      </c>
      <c r="I12">
        <v>89</v>
      </c>
      <c r="J12">
        <v>210.55</v>
      </c>
      <c r="K12">
        <v>54.38</v>
      </c>
      <c r="L12">
        <v>11</v>
      </c>
      <c r="M12">
        <v>87</v>
      </c>
      <c r="N12">
        <v>45.17</v>
      </c>
      <c r="O12">
        <v>26201.54</v>
      </c>
      <c r="P12">
        <v>1350.02</v>
      </c>
      <c r="Q12">
        <v>1206.71</v>
      </c>
      <c r="R12">
        <v>294.82</v>
      </c>
      <c r="S12">
        <v>132.07</v>
      </c>
      <c r="T12">
        <v>63675.6</v>
      </c>
      <c r="U12">
        <v>0.45</v>
      </c>
      <c r="V12">
        <v>0.75</v>
      </c>
      <c r="W12">
        <v>0.42</v>
      </c>
      <c r="X12">
        <v>3.77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0.9589</v>
      </c>
      <c r="E13">
        <v>104.29</v>
      </c>
      <c r="F13">
        <v>98.58</v>
      </c>
      <c r="G13">
        <v>72.14</v>
      </c>
      <c r="H13">
        <v>1</v>
      </c>
      <c r="I13">
        <v>82</v>
      </c>
      <c r="J13">
        <v>212.16</v>
      </c>
      <c r="K13">
        <v>54.38</v>
      </c>
      <c r="L13">
        <v>12</v>
      </c>
      <c r="M13">
        <v>80</v>
      </c>
      <c r="N13">
        <v>45.78</v>
      </c>
      <c r="O13">
        <v>26400.51</v>
      </c>
      <c r="P13">
        <v>1351.8</v>
      </c>
      <c r="Q13">
        <v>1206.7</v>
      </c>
      <c r="R13">
        <v>305.58</v>
      </c>
      <c r="S13">
        <v>132.07</v>
      </c>
      <c r="T13">
        <v>69092.89</v>
      </c>
      <c r="U13">
        <v>0.43</v>
      </c>
      <c r="V13">
        <v>0.75</v>
      </c>
      <c r="W13">
        <v>0.41</v>
      </c>
      <c r="X13">
        <v>4.04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0.9669</v>
      </c>
      <c r="E14">
        <v>103.42</v>
      </c>
      <c r="F14">
        <v>97.98</v>
      </c>
      <c r="G14">
        <v>78.39</v>
      </c>
      <c r="H14">
        <v>1.08</v>
      </c>
      <c r="I14">
        <v>75</v>
      </c>
      <c r="J14">
        <v>213.78</v>
      </c>
      <c r="K14">
        <v>54.38</v>
      </c>
      <c r="L14">
        <v>13</v>
      </c>
      <c r="M14">
        <v>73</v>
      </c>
      <c r="N14">
        <v>46.4</v>
      </c>
      <c r="O14">
        <v>26600.32</v>
      </c>
      <c r="P14">
        <v>1342.34</v>
      </c>
      <c r="Q14">
        <v>1206.69</v>
      </c>
      <c r="R14">
        <v>284.97</v>
      </c>
      <c r="S14">
        <v>132.07</v>
      </c>
      <c r="T14">
        <v>58824.44</v>
      </c>
      <c r="U14">
        <v>0.46</v>
      </c>
      <c r="V14">
        <v>0.76</v>
      </c>
      <c r="W14">
        <v>0.39</v>
      </c>
      <c r="X14">
        <v>3.45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0.9712</v>
      </c>
      <c r="E15">
        <v>102.97</v>
      </c>
      <c r="F15">
        <v>97.73</v>
      </c>
      <c r="G15">
        <v>83.77</v>
      </c>
      <c r="H15">
        <v>1.15</v>
      </c>
      <c r="I15">
        <v>70</v>
      </c>
      <c r="J15">
        <v>215.41</v>
      </c>
      <c r="K15">
        <v>54.38</v>
      </c>
      <c r="L15">
        <v>14</v>
      </c>
      <c r="M15">
        <v>68</v>
      </c>
      <c r="N15">
        <v>47.03</v>
      </c>
      <c r="O15">
        <v>26801</v>
      </c>
      <c r="P15">
        <v>1338.02</v>
      </c>
      <c r="Q15">
        <v>1206.69</v>
      </c>
      <c r="R15">
        <v>276.22</v>
      </c>
      <c r="S15">
        <v>132.07</v>
      </c>
      <c r="T15">
        <v>54474.49</v>
      </c>
      <c r="U15">
        <v>0.48</v>
      </c>
      <c r="V15">
        <v>0.76</v>
      </c>
      <c r="W15">
        <v>0.39</v>
      </c>
      <c r="X15">
        <v>3.19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0.9754</v>
      </c>
      <c r="E16">
        <v>102.52</v>
      </c>
      <c r="F16">
        <v>97.48</v>
      </c>
      <c r="G16">
        <v>89.98</v>
      </c>
      <c r="H16">
        <v>1.23</v>
      </c>
      <c r="I16">
        <v>65</v>
      </c>
      <c r="J16">
        <v>217.04</v>
      </c>
      <c r="K16">
        <v>54.38</v>
      </c>
      <c r="L16">
        <v>15</v>
      </c>
      <c r="M16">
        <v>63</v>
      </c>
      <c r="N16">
        <v>47.66</v>
      </c>
      <c r="O16">
        <v>27002.55</v>
      </c>
      <c r="P16">
        <v>1332.35</v>
      </c>
      <c r="Q16">
        <v>1206.69</v>
      </c>
      <c r="R16">
        <v>267.46</v>
      </c>
      <c r="S16">
        <v>132.07</v>
      </c>
      <c r="T16">
        <v>50118.11</v>
      </c>
      <c r="U16">
        <v>0.49</v>
      </c>
      <c r="V16">
        <v>0.76</v>
      </c>
      <c r="W16">
        <v>0.38</v>
      </c>
      <c r="X16">
        <v>2.94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0.9786</v>
      </c>
      <c r="E17">
        <v>102.19</v>
      </c>
      <c r="F17">
        <v>97.3</v>
      </c>
      <c r="G17">
        <v>95.70999999999999</v>
      </c>
      <c r="H17">
        <v>1.3</v>
      </c>
      <c r="I17">
        <v>61</v>
      </c>
      <c r="J17">
        <v>218.68</v>
      </c>
      <c r="K17">
        <v>54.38</v>
      </c>
      <c r="L17">
        <v>16</v>
      </c>
      <c r="M17">
        <v>59</v>
      </c>
      <c r="N17">
        <v>48.31</v>
      </c>
      <c r="O17">
        <v>27204.98</v>
      </c>
      <c r="P17">
        <v>1329.57</v>
      </c>
      <c r="Q17">
        <v>1206.7</v>
      </c>
      <c r="R17">
        <v>261.62</v>
      </c>
      <c r="S17">
        <v>132.07</v>
      </c>
      <c r="T17">
        <v>47215.72</v>
      </c>
      <c r="U17">
        <v>0.5</v>
      </c>
      <c r="V17">
        <v>0.76</v>
      </c>
      <c r="W17">
        <v>0.37</v>
      </c>
      <c r="X17">
        <v>2.76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0.9821</v>
      </c>
      <c r="E18">
        <v>101.82</v>
      </c>
      <c r="F18">
        <v>97.09</v>
      </c>
      <c r="G18">
        <v>102.2</v>
      </c>
      <c r="H18">
        <v>1.37</v>
      </c>
      <c r="I18">
        <v>57</v>
      </c>
      <c r="J18">
        <v>220.33</v>
      </c>
      <c r="K18">
        <v>54.38</v>
      </c>
      <c r="L18">
        <v>17</v>
      </c>
      <c r="M18">
        <v>55</v>
      </c>
      <c r="N18">
        <v>48.95</v>
      </c>
      <c r="O18">
        <v>27408.3</v>
      </c>
      <c r="P18">
        <v>1325.32</v>
      </c>
      <c r="Q18">
        <v>1206.7</v>
      </c>
      <c r="R18">
        <v>254.49</v>
      </c>
      <c r="S18">
        <v>132.07</v>
      </c>
      <c r="T18">
        <v>43674.7</v>
      </c>
      <c r="U18">
        <v>0.52</v>
      </c>
      <c r="V18">
        <v>0.76</v>
      </c>
      <c r="W18">
        <v>0.37</v>
      </c>
      <c r="X18">
        <v>2.55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0.9845</v>
      </c>
      <c r="E19">
        <v>101.58</v>
      </c>
      <c r="F19">
        <v>96.95999999999999</v>
      </c>
      <c r="G19">
        <v>107.73</v>
      </c>
      <c r="H19">
        <v>1.44</v>
      </c>
      <c r="I19">
        <v>54</v>
      </c>
      <c r="J19">
        <v>221.99</v>
      </c>
      <c r="K19">
        <v>54.38</v>
      </c>
      <c r="L19">
        <v>18</v>
      </c>
      <c r="M19">
        <v>52</v>
      </c>
      <c r="N19">
        <v>49.61</v>
      </c>
      <c r="O19">
        <v>27612.53</v>
      </c>
      <c r="P19">
        <v>1322.08</v>
      </c>
      <c r="Q19">
        <v>1206.69</v>
      </c>
      <c r="R19">
        <v>250.07</v>
      </c>
      <c r="S19">
        <v>132.07</v>
      </c>
      <c r="T19">
        <v>41478.67</v>
      </c>
      <c r="U19">
        <v>0.53</v>
      </c>
      <c r="V19">
        <v>0.76</v>
      </c>
      <c r="W19">
        <v>0.36</v>
      </c>
      <c r="X19">
        <v>2.42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0.9869</v>
      </c>
      <c r="E20">
        <v>101.33</v>
      </c>
      <c r="F20">
        <v>96.83</v>
      </c>
      <c r="G20">
        <v>113.92</v>
      </c>
      <c r="H20">
        <v>1.51</v>
      </c>
      <c r="I20">
        <v>51</v>
      </c>
      <c r="J20">
        <v>223.65</v>
      </c>
      <c r="K20">
        <v>54.38</v>
      </c>
      <c r="L20">
        <v>19</v>
      </c>
      <c r="M20">
        <v>49</v>
      </c>
      <c r="N20">
        <v>50.27</v>
      </c>
      <c r="O20">
        <v>27817.81</v>
      </c>
      <c r="P20">
        <v>1318.71</v>
      </c>
      <c r="Q20">
        <v>1206.7</v>
      </c>
      <c r="R20">
        <v>245.83</v>
      </c>
      <c r="S20">
        <v>132.07</v>
      </c>
      <c r="T20">
        <v>39370.68</v>
      </c>
      <c r="U20">
        <v>0.54</v>
      </c>
      <c r="V20">
        <v>0.77</v>
      </c>
      <c r="W20">
        <v>0.35</v>
      </c>
      <c r="X20">
        <v>2.29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0.9885</v>
      </c>
      <c r="E21">
        <v>101.16</v>
      </c>
      <c r="F21">
        <v>96.73999999999999</v>
      </c>
      <c r="G21">
        <v>118.46</v>
      </c>
      <c r="H21">
        <v>1.58</v>
      </c>
      <c r="I21">
        <v>49</v>
      </c>
      <c r="J21">
        <v>225.32</v>
      </c>
      <c r="K21">
        <v>54.38</v>
      </c>
      <c r="L21">
        <v>20</v>
      </c>
      <c r="M21">
        <v>47</v>
      </c>
      <c r="N21">
        <v>50.95</v>
      </c>
      <c r="O21">
        <v>28023.89</v>
      </c>
      <c r="P21">
        <v>1315.7</v>
      </c>
      <c r="Q21">
        <v>1206.7</v>
      </c>
      <c r="R21">
        <v>242.45</v>
      </c>
      <c r="S21">
        <v>132.07</v>
      </c>
      <c r="T21">
        <v>37692.54</v>
      </c>
      <c r="U21">
        <v>0.54</v>
      </c>
      <c r="V21">
        <v>0.77</v>
      </c>
      <c r="W21">
        <v>0.36</v>
      </c>
      <c r="X21">
        <v>2.2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0.9913</v>
      </c>
      <c r="E22">
        <v>100.88</v>
      </c>
      <c r="F22">
        <v>96.56999999999999</v>
      </c>
      <c r="G22">
        <v>125.96</v>
      </c>
      <c r="H22">
        <v>1.64</v>
      </c>
      <c r="I22">
        <v>46</v>
      </c>
      <c r="J22">
        <v>227</v>
      </c>
      <c r="K22">
        <v>54.38</v>
      </c>
      <c r="L22">
        <v>21</v>
      </c>
      <c r="M22">
        <v>44</v>
      </c>
      <c r="N22">
        <v>51.62</v>
      </c>
      <c r="O22">
        <v>28230.92</v>
      </c>
      <c r="P22">
        <v>1313.35</v>
      </c>
      <c r="Q22">
        <v>1206.71</v>
      </c>
      <c r="R22">
        <v>236.64</v>
      </c>
      <c r="S22">
        <v>132.07</v>
      </c>
      <c r="T22">
        <v>34804.33</v>
      </c>
      <c r="U22">
        <v>0.5600000000000001</v>
      </c>
      <c r="V22">
        <v>0.77</v>
      </c>
      <c r="W22">
        <v>0.35</v>
      </c>
      <c r="X22">
        <v>2.03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0.9959</v>
      </c>
      <c r="E23">
        <v>100.41</v>
      </c>
      <c r="F23">
        <v>96.18000000000001</v>
      </c>
      <c r="G23">
        <v>131.15</v>
      </c>
      <c r="H23">
        <v>1.71</v>
      </c>
      <c r="I23">
        <v>44</v>
      </c>
      <c r="J23">
        <v>228.69</v>
      </c>
      <c r="K23">
        <v>54.38</v>
      </c>
      <c r="L23">
        <v>22</v>
      </c>
      <c r="M23">
        <v>42</v>
      </c>
      <c r="N23">
        <v>52.31</v>
      </c>
      <c r="O23">
        <v>28438.91</v>
      </c>
      <c r="P23">
        <v>1306.99</v>
      </c>
      <c r="Q23">
        <v>1206.73</v>
      </c>
      <c r="R23">
        <v>222.49</v>
      </c>
      <c r="S23">
        <v>132.07</v>
      </c>
      <c r="T23">
        <v>27739.64</v>
      </c>
      <c r="U23">
        <v>0.59</v>
      </c>
      <c r="V23">
        <v>0.77</v>
      </c>
      <c r="W23">
        <v>0.36</v>
      </c>
      <c r="X23">
        <v>1.64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0.9929</v>
      </c>
      <c r="E24">
        <v>100.72</v>
      </c>
      <c r="F24">
        <v>96.56999999999999</v>
      </c>
      <c r="G24">
        <v>137.95</v>
      </c>
      <c r="H24">
        <v>1.77</v>
      </c>
      <c r="I24">
        <v>42</v>
      </c>
      <c r="J24">
        <v>230.38</v>
      </c>
      <c r="K24">
        <v>54.38</v>
      </c>
      <c r="L24">
        <v>23</v>
      </c>
      <c r="M24">
        <v>40</v>
      </c>
      <c r="N24">
        <v>53</v>
      </c>
      <c r="O24">
        <v>28647.87</v>
      </c>
      <c r="P24">
        <v>1311.55</v>
      </c>
      <c r="Q24">
        <v>1206.69</v>
      </c>
      <c r="R24">
        <v>237.07</v>
      </c>
      <c r="S24">
        <v>132.07</v>
      </c>
      <c r="T24">
        <v>35036.58</v>
      </c>
      <c r="U24">
        <v>0.5600000000000001</v>
      </c>
      <c r="V24">
        <v>0.77</v>
      </c>
      <c r="W24">
        <v>0.34</v>
      </c>
      <c r="X24">
        <v>2.03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0.9956</v>
      </c>
      <c r="E25">
        <v>100.44</v>
      </c>
      <c r="F25">
        <v>96.37</v>
      </c>
      <c r="G25">
        <v>144.55</v>
      </c>
      <c r="H25">
        <v>1.84</v>
      </c>
      <c r="I25">
        <v>40</v>
      </c>
      <c r="J25">
        <v>232.08</v>
      </c>
      <c r="K25">
        <v>54.38</v>
      </c>
      <c r="L25">
        <v>24</v>
      </c>
      <c r="M25">
        <v>38</v>
      </c>
      <c r="N25">
        <v>53.71</v>
      </c>
      <c r="O25">
        <v>28857.81</v>
      </c>
      <c r="P25">
        <v>1305.23</v>
      </c>
      <c r="Q25">
        <v>1206.7</v>
      </c>
      <c r="R25">
        <v>230.04</v>
      </c>
      <c r="S25">
        <v>132.07</v>
      </c>
      <c r="T25">
        <v>31534.44</v>
      </c>
      <c r="U25">
        <v>0.57</v>
      </c>
      <c r="V25">
        <v>0.77</v>
      </c>
      <c r="W25">
        <v>0.34</v>
      </c>
      <c r="X25">
        <v>1.83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0.9964</v>
      </c>
      <c r="E26">
        <v>100.36</v>
      </c>
      <c r="F26">
        <v>96.33</v>
      </c>
      <c r="G26">
        <v>148.2</v>
      </c>
      <c r="H26">
        <v>1.9</v>
      </c>
      <c r="I26">
        <v>39</v>
      </c>
      <c r="J26">
        <v>233.79</v>
      </c>
      <c r="K26">
        <v>54.38</v>
      </c>
      <c r="L26">
        <v>25</v>
      </c>
      <c r="M26">
        <v>37</v>
      </c>
      <c r="N26">
        <v>54.42</v>
      </c>
      <c r="O26">
        <v>29068.74</v>
      </c>
      <c r="P26">
        <v>1306.29</v>
      </c>
      <c r="Q26">
        <v>1206.69</v>
      </c>
      <c r="R26">
        <v>228.84</v>
      </c>
      <c r="S26">
        <v>132.07</v>
      </c>
      <c r="T26">
        <v>30939.07</v>
      </c>
      <c r="U26">
        <v>0.58</v>
      </c>
      <c r="V26">
        <v>0.77</v>
      </c>
      <c r="W26">
        <v>0.33</v>
      </c>
      <c r="X26">
        <v>1.79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0.9986</v>
      </c>
      <c r="E27">
        <v>100.14</v>
      </c>
      <c r="F27">
        <v>96.18000000000001</v>
      </c>
      <c r="G27">
        <v>155.97</v>
      </c>
      <c r="H27">
        <v>1.96</v>
      </c>
      <c r="I27">
        <v>37</v>
      </c>
      <c r="J27">
        <v>235.51</v>
      </c>
      <c r="K27">
        <v>54.38</v>
      </c>
      <c r="L27">
        <v>26</v>
      </c>
      <c r="M27">
        <v>35</v>
      </c>
      <c r="N27">
        <v>55.14</v>
      </c>
      <c r="O27">
        <v>29280.69</v>
      </c>
      <c r="P27">
        <v>1303.59</v>
      </c>
      <c r="Q27">
        <v>1206.69</v>
      </c>
      <c r="R27">
        <v>223.92</v>
      </c>
      <c r="S27">
        <v>132.07</v>
      </c>
      <c r="T27">
        <v>28487.87</v>
      </c>
      <c r="U27">
        <v>0.59</v>
      </c>
      <c r="V27">
        <v>0.77</v>
      </c>
      <c r="W27">
        <v>0.33</v>
      </c>
      <c r="X27">
        <v>1.64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0.9993</v>
      </c>
      <c r="E28">
        <v>100.07</v>
      </c>
      <c r="F28">
        <v>96.15000000000001</v>
      </c>
      <c r="G28">
        <v>160.25</v>
      </c>
      <c r="H28">
        <v>2.02</v>
      </c>
      <c r="I28">
        <v>36</v>
      </c>
      <c r="J28">
        <v>237.24</v>
      </c>
      <c r="K28">
        <v>54.38</v>
      </c>
      <c r="L28">
        <v>27</v>
      </c>
      <c r="M28">
        <v>34</v>
      </c>
      <c r="N28">
        <v>55.86</v>
      </c>
      <c r="O28">
        <v>29493.67</v>
      </c>
      <c r="P28">
        <v>1302.08</v>
      </c>
      <c r="Q28">
        <v>1206.69</v>
      </c>
      <c r="R28">
        <v>222.73</v>
      </c>
      <c r="S28">
        <v>132.07</v>
      </c>
      <c r="T28">
        <v>27898.18</v>
      </c>
      <c r="U28">
        <v>0.59</v>
      </c>
      <c r="V28">
        <v>0.77</v>
      </c>
      <c r="W28">
        <v>0.33</v>
      </c>
      <c r="X28">
        <v>1.61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0.9997</v>
      </c>
      <c r="E29">
        <v>100.03</v>
      </c>
      <c r="F29">
        <v>96.15000000000001</v>
      </c>
      <c r="G29">
        <v>164.83</v>
      </c>
      <c r="H29">
        <v>2.08</v>
      </c>
      <c r="I29">
        <v>35</v>
      </c>
      <c r="J29">
        <v>238.97</v>
      </c>
      <c r="K29">
        <v>54.38</v>
      </c>
      <c r="L29">
        <v>28</v>
      </c>
      <c r="M29">
        <v>33</v>
      </c>
      <c r="N29">
        <v>56.6</v>
      </c>
      <c r="O29">
        <v>29707.68</v>
      </c>
      <c r="P29">
        <v>1301.98</v>
      </c>
      <c r="Q29">
        <v>1206.69</v>
      </c>
      <c r="R29">
        <v>222.78</v>
      </c>
      <c r="S29">
        <v>132.07</v>
      </c>
      <c r="T29">
        <v>27925.64</v>
      </c>
      <c r="U29">
        <v>0.59</v>
      </c>
      <c r="V29">
        <v>0.77</v>
      </c>
      <c r="W29">
        <v>0.33</v>
      </c>
      <c r="X29">
        <v>1.61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1.0009</v>
      </c>
      <c r="E30">
        <v>99.91</v>
      </c>
      <c r="F30">
        <v>96.06999999999999</v>
      </c>
      <c r="G30">
        <v>169.54</v>
      </c>
      <c r="H30">
        <v>2.14</v>
      </c>
      <c r="I30">
        <v>34</v>
      </c>
      <c r="J30">
        <v>240.72</v>
      </c>
      <c r="K30">
        <v>54.38</v>
      </c>
      <c r="L30">
        <v>29</v>
      </c>
      <c r="M30">
        <v>32</v>
      </c>
      <c r="N30">
        <v>57.34</v>
      </c>
      <c r="O30">
        <v>29922.88</v>
      </c>
      <c r="P30">
        <v>1300.03</v>
      </c>
      <c r="Q30">
        <v>1206.69</v>
      </c>
      <c r="R30">
        <v>219.95</v>
      </c>
      <c r="S30">
        <v>132.07</v>
      </c>
      <c r="T30">
        <v>26518.51</v>
      </c>
      <c r="U30">
        <v>0.6</v>
      </c>
      <c r="V30">
        <v>0.77</v>
      </c>
      <c r="W30">
        <v>0.33</v>
      </c>
      <c r="X30">
        <v>1.53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1.0029</v>
      </c>
      <c r="E31">
        <v>99.70999999999999</v>
      </c>
      <c r="F31">
        <v>95.95</v>
      </c>
      <c r="G31">
        <v>179.91</v>
      </c>
      <c r="H31">
        <v>2.2</v>
      </c>
      <c r="I31">
        <v>32</v>
      </c>
      <c r="J31">
        <v>242.47</v>
      </c>
      <c r="K31">
        <v>54.38</v>
      </c>
      <c r="L31">
        <v>30</v>
      </c>
      <c r="M31">
        <v>30</v>
      </c>
      <c r="N31">
        <v>58.1</v>
      </c>
      <c r="O31">
        <v>30139.04</v>
      </c>
      <c r="P31">
        <v>1295.42</v>
      </c>
      <c r="Q31">
        <v>1206.69</v>
      </c>
      <c r="R31">
        <v>215.92</v>
      </c>
      <c r="S31">
        <v>132.07</v>
      </c>
      <c r="T31">
        <v>24514.32</v>
      </c>
      <c r="U31">
        <v>0.61</v>
      </c>
      <c r="V31">
        <v>0.77</v>
      </c>
      <c r="W31">
        <v>0.33</v>
      </c>
      <c r="X31">
        <v>1.41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1.0039</v>
      </c>
      <c r="E32">
        <v>99.61</v>
      </c>
      <c r="F32">
        <v>95.89</v>
      </c>
      <c r="G32">
        <v>185.59</v>
      </c>
      <c r="H32">
        <v>2.26</v>
      </c>
      <c r="I32">
        <v>31</v>
      </c>
      <c r="J32">
        <v>244.23</v>
      </c>
      <c r="K32">
        <v>54.38</v>
      </c>
      <c r="L32">
        <v>31</v>
      </c>
      <c r="M32">
        <v>29</v>
      </c>
      <c r="N32">
        <v>58.86</v>
      </c>
      <c r="O32">
        <v>30356.28</v>
      </c>
      <c r="P32">
        <v>1296.73</v>
      </c>
      <c r="Q32">
        <v>1206.69</v>
      </c>
      <c r="R32">
        <v>213.73</v>
      </c>
      <c r="S32">
        <v>132.07</v>
      </c>
      <c r="T32">
        <v>23421.43</v>
      </c>
      <c r="U32">
        <v>0.62</v>
      </c>
      <c r="V32">
        <v>0.77</v>
      </c>
      <c r="W32">
        <v>0.33</v>
      </c>
      <c r="X32">
        <v>1.35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1.0047</v>
      </c>
      <c r="E33">
        <v>99.54000000000001</v>
      </c>
      <c r="F33">
        <v>95.84999999999999</v>
      </c>
      <c r="G33">
        <v>191.7</v>
      </c>
      <c r="H33">
        <v>2.31</v>
      </c>
      <c r="I33">
        <v>30</v>
      </c>
      <c r="J33">
        <v>246</v>
      </c>
      <c r="K33">
        <v>54.38</v>
      </c>
      <c r="L33">
        <v>32</v>
      </c>
      <c r="M33">
        <v>28</v>
      </c>
      <c r="N33">
        <v>59.63</v>
      </c>
      <c r="O33">
        <v>30574.64</v>
      </c>
      <c r="P33">
        <v>1293.16</v>
      </c>
      <c r="Q33">
        <v>1206.69</v>
      </c>
      <c r="R33">
        <v>212.32</v>
      </c>
      <c r="S33">
        <v>132.07</v>
      </c>
      <c r="T33">
        <v>22722.28</v>
      </c>
      <c r="U33">
        <v>0.62</v>
      </c>
      <c r="V33">
        <v>0.77</v>
      </c>
      <c r="W33">
        <v>0.33</v>
      </c>
      <c r="X33">
        <v>1.31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1.0089</v>
      </c>
      <c r="E34">
        <v>99.12</v>
      </c>
      <c r="F34">
        <v>95.48</v>
      </c>
      <c r="G34">
        <v>197.54</v>
      </c>
      <c r="H34">
        <v>2.37</v>
      </c>
      <c r="I34">
        <v>29</v>
      </c>
      <c r="J34">
        <v>247.78</v>
      </c>
      <c r="K34">
        <v>54.38</v>
      </c>
      <c r="L34">
        <v>33</v>
      </c>
      <c r="M34">
        <v>27</v>
      </c>
      <c r="N34">
        <v>60.41</v>
      </c>
      <c r="O34">
        <v>30794.11</v>
      </c>
      <c r="P34">
        <v>1287.72</v>
      </c>
      <c r="Q34">
        <v>1206.7</v>
      </c>
      <c r="R34">
        <v>199.54</v>
      </c>
      <c r="S34">
        <v>132.07</v>
      </c>
      <c r="T34">
        <v>16338.95</v>
      </c>
      <c r="U34">
        <v>0.66</v>
      </c>
      <c r="V34">
        <v>0.78</v>
      </c>
      <c r="W34">
        <v>0.31</v>
      </c>
      <c r="X34">
        <v>0.9399999999999999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1.005</v>
      </c>
      <c r="E35">
        <v>99.51000000000001</v>
      </c>
      <c r="F35">
        <v>95.86</v>
      </c>
      <c r="G35">
        <v>198.33</v>
      </c>
      <c r="H35">
        <v>2.42</v>
      </c>
      <c r="I35">
        <v>29</v>
      </c>
      <c r="J35">
        <v>249.57</v>
      </c>
      <c r="K35">
        <v>54.38</v>
      </c>
      <c r="L35">
        <v>34</v>
      </c>
      <c r="M35">
        <v>27</v>
      </c>
      <c r="N35">
        <v>61.2</v>
      </c>
      <c r="O35">
        <v>31014.73</v>
      </c>
      <c r="P35">
        <v>1293.12</v>
      </c>
      <c r="Q35">
        <v>1206.7</v>
      </c>
      <c r="R35">
        <v>212.96</v>
      </c>
      <c r="S35">
        <v>132.07</v>
      </c>
      <c r="T35">
        <v>23046.13</v>
      </c>
      <c r="U35">
        <v>0.62</v>
      </c>
      <c r="V35">
        <v>0.77</v>
      </c>
      <c r="W35">
        <v>0.32</v>
      </c>
      <c r="X35">
        <v>1.32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1.0059</v>
      </c>
      <c r="E36">
        <v>99.42</v>
      </c>
      <c r="F36">
        <v>95.81</v>
      </c>
      <c r="G36">
        <v>205.31</v>
      </c>
      <c r="H36">
        <v>2.48</v>
      </c>
      <c r="I36">
        <v>28</v>
      </c>
      <c r="J36">
        <v>251.37</v>
      </c>
      <c r="K36">
        <v>54.38</v>
      </c>
      <c r="L36">
        <v>35</v>
      </c>
      <c r="M36">
        <v>26</v>
      </c>
      <c r="N36">
        <v>61.99</v>
      </c>
      <c r="O36">
        <v>31236.5</v>
      </c>
      <c r="P36">
        <v>1291.69</v>
      </c>
      <c r="Q36">
        <v>1206.69</v>
      </c>
      <c r="R36">
        <v>211.19</v>
      </c>
      <c r="S36">
        <v>132.07</v>
      </c>
      <c r="T36">
        <v>22165.88</v>
      </c>
      <c r="U36">
        <v>0.63</v>
      </c>
      <c r="V36">
        <v>0.77</v>
      </c>
      <c r="W36">
        <v>0.32</v>
      </c>
      <c r="X36">
        <v>1.27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1.0069</v>
      </c>
      <c r="E37">
        <v>99.31999999999999</v>
      </c>
      <c r="F37">
        <v>95.75</v>
      </c>
      <c r="G37">
        <v>212.78</v>
      </c>
      <c r="H37">
        <v>2.53</v>
      </c>
      <c r="I37">
        <v>27</v>
      </c>
      <c r="J37">
        <v>253.18</v>
      </c>
      <c r="K37">
        <v>54.38</v>
      </c>
      <c r="L37">
        <v>36</v>
      </c>
      <c r="M37">
        <v>25</v>
      </c>
      <c r="N37">
        <v>62.8</v>
      </c>
      <c r="O37">
        <v>31459.45</v>
      </c>
      <c r="P37">
        <v>1293.69</v>
      </c>
      <c r="Q37">
        <v>1206.69</v>
      </c>
      <c r="R37">
        <v>209.15</v>
      </c>
      <c r="S37">
        <v>132.07</v>
      </c>
      <c r="T37">
        <v>21154.03</v>
      </c>
      <c r="U37">
        <v>0.63</v>
      </c>
      <c r="V37">
        <v>0.77</v>
      </c>
      <c r="W37">
        <v>0.32</v>
      </c>
      <c r="X37">
        <v>1.21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1.0079</v>
      </c>
      <c r="E38">
        <v>99.22</v>
      </c>
      <c r="F38">
        <v>95.69</v>
      </c>
      <c r="G38">
        <v>220.83</v>
      </c>
      <c r="H38">
        <v>2.58</v>
      </c>
      <c r="I38">
        <v>26</v>
      </c>
      <c r="J38">
        <v>255</v>
      </c>
      <c r="K38">
        <v>54.38</v>
      </c>
      <c r="L38">
        <v>37</v>
      </c>
      <c r="M38">
        <v>24</v>
      </c>
      <c r="N38">
        <v>63.62</v>
      </c>
      <c r="O38">
        <v>31683.59</v>
      </c>
      <c r="P38">
        <v>1290.02</v>
      </c>
      <c r="Q38">
        <v>1206.69</v>
      </c>
      <c r="R38">
        <v>207.34</v>
      </c>
      <c r="S38">
        <v>132.07</v>
      </c>
      <c r="T38">
        <v>20251.59</v>
      </c>
      <c r="U38">
        <v>0.64</v>
      </c>
      <c r="V38">
        <v>0.77</v>
      </c>
      <c r="W38">
        <v>0.31</v>
      </c>
      <c r="X38">
        <v>1.15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1.0077</v>
      </c>
      <c r="E39">
        <v>99.23</v>
      </c>
      <c r="F39">
        <v>95.7</v>
      </c>
      <c r="G39">
        <v>220.86</v>
      </c>
      <c r="H39">
        <v>2.63</v>
      </c>
      <c r="I39">
        <v>26</v>
      </c>
      <c r="J39">
        <v>256.82</v>
      </c>
      <c r="K39">
        <v>54.38</v>
      </c>
      <c r="L39">
        <v>38</v>
      </c>
      <c r="M39">
        <v>24</v>
      </c>
      <c r="N39">
        <v>64.45</v>
      </c>
      <c r="O39">
        <v>31909.08</v>
      </c>
      <c r="P39">
        <v>1290.78</v>
      </c>
      <c r="Q39">
        <v>1206.69</v>
      </c>
      <c r="R39">
        <v>207.62</v>
      </c>
      <c r="S39">
        <v>132.07</v>
      </c>
      <c r="T39">
        <v>20392.2</v>
      </c>
      <c r="U39">
        <v>0.64</v>
      </c>
      <c r="V39">
        <v>0.77</v>
      </c>
      <c r="W39">
        <v>0.32</v>
      </c>
      <c r="X39">
        <v>1.17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1.0088</v>
      </c>
      <c r="E40">
        <v>99.13</v>
      </c>
      <c r="F40">
        <v>95.64</v>
      </c>
      <c r="G40">
        <v>229.54</v>
      </c>
      <c r="H40">
        <v>2.68</v>
      </c>
      <c r="I40">
        <v>25</v>
      </c>
      <c r="J40">
        <v>258.66</v>
      </c>
      <c r="K40">
        <v>54.38</v>
      </c>
      <c r="L40">
        <v>39</v>
      </c>
      <c r="M40">
        <v>23</v>
      </c>
      <c r="N40">
        <v>65.28</v>
      </c>
      <c r="O40">
        <v>32135.68</v>
      </c>
      <c r="P40">
        <v>1289.85</v>
      </c>
      <c r="Q40">
        <v>1206.69</v>
      </c>
      <c r="R40">
        <v>205.48</v>
      </c>
      <c r="S40">
        <v>132.07</v>
      </c>
      <c r="T40">
        <v>19324.85</v>
      </c>
      <c r="U40">
        <v>0.64</v>
      </c>
      <c r="V40">
        <v>0.78</v>
      </c>
      <c r="W40">
        <v>0.31</v>
      </c>
      <c r="X40">
        <v>1.1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1.0087</v>
      </c>
      <c r="E41">
        <v>99.14</v>
      </c>
      <c r="F41">
        <v>95.65000000000001</v>
      </c>
      <c r="G41">
        <v>229.57</v>
      </c>
      <c r="H41">
        <v>2.73</v>
      </c>
      <c r="I41">
        <v>25</v>
      </c>
      <c r="J41">
        <v>260.51</v>
      </c>
      <c r="K41">
        <v>54.38</v>
      </c>
      <c r="L41">
        <v>40</v>
      </c>
      <c r="M41">
        <v>23</v>
      </c>
      <c r="N41">
        <v>66.13</v>
      </c>
      <c r="O41">
        <v>32363.54</v>
      </c>
      <c r="P41">
        <v>1289.97</v>
      </c>
      <c r="Q41">
        <v>1206.69</v>
      </c>
      <c r="R41">
        <v>205.89</v>
      </c>
      <c r="S41">
        <v>132.07</v>
      </c>
      <c r="T41">
        <v>19533.02</v>
      </c>
      <c r="U41">
        <v>0.64</v>
      </c>
      <c r="V41">
        <v>0.77</v>
      </c>
      <c r="W41">
        <v>0.31</v>
      </c>
      <c r="X41">
        <v>1.11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0.6635</v>
      </c>
      <c r="E42">
        <v>150.73</v>
      </c>
      <c r="F42">
        <v>133.43</v>
      </c>
      <c r="G42">
        <v>9.85</v>
      </c>
      <c r="H42">
        <v>0.2</v>
      </c>
      <c r="I42">
        <v>813</v>
      </c>
      <c r="J42">
        <v>89.87</v>
      </c>
      <c r="K42">
        <v>37.55</v>
      </c>
      <c r="L42">
        <v>1</v>
      </c>
      <c r="M42">
        <v>811</v>
      </c>
      <c r="N42">
        <v>11.32</v>
      </c>
      <c r="O42">
        <v>11317.98</v>
      </c>
      <c r="P42">
        <v>1115.3</v>
      </c>
      <c r="Q42">
        <v>1206.8</v>
      </c>
      <c r="R42">
        <v>1488.33</v>
      </c>
      <c r="S42">
        <v>132.07</v>
      </c>
      <c r="T42">
        <v>656814.75</v>
      </c>
      <c r="U42">
        <v>0.09</v>
      </c>
      <c r="V42">
        <v>0.5600000000000001</v>
      </c>
      <c r="W42">
        <v>1.58</v>
      </c>
      <c r="X42">
        <v>38.88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0.8486</v>
      </c>
      <c r="E43">
        <v>117.84</v>
      </c>
      <c r="F43">
        <v>109.7</v>
      </c>
      <c r="G43">
        <v>20.07</v>
      </c>
      <c r="H43">
        <v>0.39</v>
      </c>
      <c r="I43">
        <v>328</v>
      </c>
      <c r="J43">
        <v>91.09999999999999</v>
      </c>
      <c r="K43">
        <v>37.55</v>
      </c>
      <c r="L43">
        <v>2</v>
      </c>
      <c r="M43">
        <v>326</v>
      </c>
      <c r="N43">
        <v>11.54</v>
      </c>
      <c r="O43">
        <v>11468.97</v>
      </c>
      <c r="P43">
        <v>906.8200000000001</v>
      </c>
      <c r="Q43">
        <v>1206.72</v>
      </c>
      <c r="R43">
        <v>682.02</v>
      </c>
      <c r="S43">
        <v>132.07</v>
      </c>
      <c r="T43">
        <v>256082.89</v>
      </c>
      <c r="U43">
        <v>0.19</v>
      </c>
      <c r="V43">
        <v>0.68</v>
      </c>
      <c r="W43">
        <v>0.8</v>
      </c>
      <c r="X43">
        <v>15.16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0.9111</v>
      </c>
      <c r="E44">
        <v>109.75</v>
      </c>
      <c r="F44">
        <v>103.94</v>
      </c>
      <c r="G44">
        <v>30.42</v>
      </c>
      <c r="H44">
        <v>0.57</v>
      </c>
      <c r="I44">
        <v>205</v>
      </c>
      <c r="J44">
        <v>92.31999999999999</v>
      </c>
      <c r="K44">
        <v>37.55</v>
      </c>
      <c r="L44">
        <v>3</v>
      </c>
      <c r="M44">
        <v>203</v>
      </c>
      <c r="N44">
        <v>11.77</v>
      </c>
      <c r="O44">
        <v>11620.34</v>
      </c>
      <c r="P44">
        <v>850.24</v>
      </c>
      <c r="Q44">
        <v>1206.72</v>
      </c>
      <c r="R44">
        <v>486.53</v>
      </c>
      <c r="S44">
        <v>132.07</v>
      </c>
      <c r="T44">
        <v>158952.61</v>
      </c>
      <c r="U44">
        <v>0.27</v>
      </c>
      <c r="V44">
        <v>0.71</v>
      </c>
      <c r="W44">
        <v>0.6</v>
      </c>
      <c r="X44">
        <v>9.4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0.9433</v>
      </c>
      <c r="E45">
        <v>106.01</v>
      </c>
      <c r="F45">
        <v>101.27</v>
      </c>
      <c r="G45">
        <v>41.06</v>
      </c>
      <c r="H45">
        <v>0.75</v>
      </c>
      <c r="I45">
        <v>148</v>
      </c>
      <c r="J45">
        <v>93.55</v>
      </c>
      <c r="K45">
        <v>37.55</v>
      </c>
      <c r="L45">
        <v>4</v>
      </c>
      <c r="M45">
        <v>146</v>
      </c>
      <c r="N45">
        <v>12</v>
      </c>
      <c r="O45">
        <v>11772.07</v>
      </c>
      <c r="P45">
        <v>819.35</v>
      </c>
      <c r="Q45">
        <v>1206.7</v>
      </c>
      <c r="R45">
        <v>395.83</v>
      </c>
      <c r="S45">
        <v>132.07</v>
      </c>
      <c r="T45">
        <v>113887.29</v>
      </c>
      <c r="U45">
        <v>0.33</v>
      </c>
      <c r="V45">
        <v>0.73</v>
      </c>
      <c r="W45">
        <v>0.52</v>
      </c>
      <c r="X45">
        <v>6.73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0.9624</v>
      </c>
      <c r="E46">
        <v>103.91</v>
      </c>
      <c r="F46">
        <v>99.78</v>
      </c>
      <c r="G46">
        <v>51.61</v>
      </c>
      <c r="H46">
        <v>0.93</v>
      </c>
      <c r="I46">
        <v>116</v>
      </c>
      <c r="J46">
        <v>94.79000000000001</v>
      </c>
      <c r="K46">
        <v>37.55</v>
      </c>
      <c r="L46">
        <v>5</v>
      </c>
      <c r="M46">
        <v>114</v>
      </c>
      <c r="N46">
        <v>12.23</v>
      </c>
      <c r="O46">
        <v>11924.18</v>
      </c>
      <c r="P46">
        <v>798.6799999999999</v>
      </c>
      <c r="Q46">
        <v>1206.71</v>
      </c>
      <c r="R46">
        <v>345.58</v>
      </c>
      <c r="S46">
        <v>132.07</v>
      </c>
      <c r="T46">
        <v>88922.41</v>
      </c>
      <c r="U46">
        <v>0.38</v>
      </c>
      <c r="V46">
        <v>0.74</v>
      </c>
      <c r="W46">
        <v>0.46</v>
      </c>
      <c r="X46">
        <v>5.24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0.9757</v>
      </c>
      <c r="E47">
        <v>102.5</v>
      </c>
      <c r="F47">
        <v>98.76000000000001</v>
      </c>
      <c r="G47">
        <v>62.38</v>
      </c>
      <c r="H47">
        <v>1.1</v>
      </c>
      <c r="I47">
        <v>95</v>
      </c>
      <c r="J47">
        <v>96.02</v>
      </c>
      <c r="K47">
        <v>37.55</v>
      </c>
      <c r="L47">
        <v>6</v>
      </c>
      <c r="M47">
        <v>93</v>
      </c>
      <c r="N47">
        <v>12.47</v>
      </c>
      <c r="O47">
        <v>12076.67</v>
      </c>
      <c r="P47">
        <v>781.1799999999999</v>
      </c>
      <c r="Q47">
        <v>1206.7</v>
      </c>
      <c r="R47">
        <v>310.96</v>
      </c>
      <c r="S47">
        <v>132.07</v>
      </c>
      <c r="T47">
        <v>71716.52</v>
      </c>
      <c r="U47">
        <v>0.42</v>
      </c>
      <c r="V47">
        <v>0.75</v>
      </c>
      <c r="W47">
        <v>0.43</v>
      </c>
      <c r="X47">
        <v>4.22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0.9823</v>
      </c>
      <c r="E48">
        <v>101.8</v>
      </c>
      <c r="F48">
        <v>98.34999999999999</v>
      </c>
      <c r="G48">
        <v>73.76000000000001</v>
      </c>
      <c r="H48">
        <v>1.27</v>
      </c>
      <c r="I48">
        <v>80</v>
      </c>
      <c r="J48">
        <v>97.26000000000001</v>
      </c>
      <c r="K48">
        <v>37.55</v>
      </c>
      <c r="L48">
        <v>7</v>
      </c>
      <c r="M48">
        <v>78</v>
      </c>
      <c r="N48">
        <v>12.71</v>
      </c>
      <c r="O48">
        <v>12229.54</v>
      </c>
      <c r="P48">
        <v>768.8200000000001</v>
      </c>
      <c r="Q48">
        <v>1206.69</v>
      </c>
      <c r="R48">
        <v>297.32</v>
      </c>
      <c r="S48">
        <v>132.07</v>
      </c>
      <c r="T48">
        <v>64971.91</v>
      </c>
      <c r="U48">
        <v>0.44</v>
      </c>
      <c r="V48">
        <v>0.75</v>
      </c>
      <c r="W48">
        <v>0.41</v>
      </c>
      <c r="X48">
        <v>3.81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0.9908</v>
      </c>
      <c r="E49">
        <v>100.93</v>
      </c>
      <c r="F49">
        <v>97.69</v>
      </c>
      <c r="G49">
        <v>84.95</v>
      </c>
      <c r="H49">
        <v>1.43</v>
      </c>
      <c r="I49">
        <v>69</v>
      </c>
      <c r="J49">
        <v>98.5</v>
      </c>
      <c r="K49">
        <v>37.55</v>
      </c>
      <c r="L49">
        <v>8</v>
      </c>
      <c r="M49">
        <v>67</v>
      </c>
      <c r="N49">
        <v>12.95</v>
      </c>
      <c r="O49">
        <v>12382.79</v>
      </c>
      <c r="P49">
        <v>754.88</v>
      </c>
      <c r="Q49">
        <v>1206.69</v>
      </c>
      <c r="R49">
        <v>274.79</v>
      </c>
      <c r="S49">
        <v>132.07</v>
      </c>
      <c r="T49">
        <v>53761.95</v>
      </c>
      <c r="U49">
        <v>0.48</v>
      </c>
      <c r="V49">
        <v>0.76</v>
      </c>
      <c r="W49">
        <v>0.39</v>
      </c>
      <c r="X49">
        <v>3.15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0.9969</v>
      </c>
      <c r="E50">
        <v>100.31</v>
      </c>
      <c r="F50">
        <v>97.23999999999999</v>
      </c>
      <c r="G50">
        <v>97.23999999999999</v>
      </c>
      <c r="H50">
        <v>1.59</v>
      </c>
      <c r="I50">
        <v>60</v>
      </c>
      <c r="J50">
        <v>99.75</v>
      </c>
      <c r="K50">
        <v>37.55</v>
      </c>
      <c r="L50">
        <v>9</v>
      </c>
      <c r="M50">
        <v>58</v>
      </c>
      <c r="N50">
        <v>13.2</v>
      </c>
      <c r="O50">
        <v>12536.43</v>
      </c>
      <c r="P50">
        <v>741.27</v>
      </c>
      <c r="Q50">
        <v>1206.69</v>
      </c>
      <c r="R50">
        <v>259.41</v>
      </c>
      <c r="S50">
        <v>132.07</v>
      </c>
      <c r="T50">
        <v>46118.84</v>
      </c>
      <c r="U50">
        <v>0.51</v>
      </c>
      <c r="V50">
        <v>0.76</v>
      </c>
      <c r="W50">
        <v>0.37</v>
      </c>
      <c r="X50">
        <v>2.7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1.0005</v>
      </c>
      <c r="E51">
        <v>99.95</v>
      </c>
      <c r="F51">
        <v>96.98999999999999</v>
      </c>
      <c r="G51">
        <v>107.76</v>
      </c>
      <c r="H51">
        <v>1.74</v>
      </c>
      <c r="I51">
        <v>54</v>
      </c>
      <c r="J51">
        <v>101</v>
      </c>
      <c r="K51">
        <v>37.55</v>
      </c>
      <c r="L51">
        <v>10</v>
      </c>
      <c r="M51">
        <v>52</v>
      </c>
      <c r="N51">
        <v>13.45</v>
      </c>
      <c r="O51">
        <v>12690.46</v>
      </c>
      <c r="P51">
        <v>730.03</v>
      </c>
      <c r="Q51">
        <v>1206.69</v>
      </c>
      <c r="R51">
        <v>250.98</v>
      </c>
      <c r="S51">
        <v>132.07</v>
      </c>
      <c r="T51">
        <v>41933.78</v>
      </c>
      <c r="U51">
        <v>0.53</v>
      </c>
      <c r="V51">
        <v>0.76</v>
      </c>
      <c r="W51">
        <v>0.36</v>
      </c>
      <c r="X51">
        <v>2.45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1.0048</v>
      </c>
      <c r="E52">
        <v>99.52</v>
      </c>
      <c r="F52">
        <v>96.67</v>
      </c>
      <c r="G52">
        <v>120.84</v>
      </c>
      <c r="H52">
        <v>1.89</v>
      </c>
      <c r="I52">
        <v>48</v>
      </c>
      <c r="J52">
        <v>102.25</v>
      </c>
      <c r="K52">
        <v>37.55</v>
      </c>
      <c r="L52">
        <v>11</v>
      </c>
      <c r="M52">
        <v>46</v>
      </c>
      <c r="N52">
        <v>13.7</v>
      </c>
      <c r="O52">
        <v>12844.88</v>
      </c>
      <c r="P52">
        <v>717.4400000000001</v>
      </c>
      <c r="Q52">
        <v>1206.69</v>
      </c>
      <c r="R52">
        <v>240.44</v>
      </c>
      <c r="S52">
        <v>132.07</v>
      </c>
      <c r="T52">
        <v>36691.68</v>
      </c>
      <c r="U52">
        <v>0.55</v>
      </c>
      <c r="V52">
        <v>0.77</v>
      </c>
      <c r="W52">
        <v>0.35</v>
      </c>
      <c r="X52">
        <v>2.14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1.0117</v>
      </c>
      <c r="E53">
        <v>98.84</v>
      </c>
      <c r="F53">
        <v>96.09</v>
      </c>
      <c r="G53">
        <v>134.08</v>
      </c>
      <c r="H53">
        <v>2.04</v>
      </c>
      <c r="I53">
        <v>43</v>
      </c>
      <c r="J53">
        <v>103.51</v>
      </c>
      <c r="K53">
        <v>37.55</v>
      </c>
      <c r="L53">
        <v>12</v>
      </c>
      <c r="M53">
        <v>41</v>
      </c>
      <c r="N53">
        <v>13.95</v>
      </c>
      <c r="O53">
        <v>12999.7</v>
      </c>
      <c r="P53">
        <v>701.6</v>
      </c>
      <c r="Q53">
        <v>1206.69</v>
      </c>
      <c r="R53">
        <v>220.68</v>
      </c>
      <c r="S53">
        <v>132.07</v>
      </c>
      <c r="T53">
        <v>26837.9</v>
      </c>
      <c r="U53">
        <v>0.6</v>
      </c>
      <c r="V53">
        <v>0.77</v>
      </c>
      <c r="W53">
        <v>0.32</v>
      </c>
      <c r="X53">
        <v>1.55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1.0097</v>
      </c>
      <c r="E54">
        <v>99.04000000000001</v>
      </c>
      <c r="F54">
        <v>96.34</v>
      </c>
      <c r="G54">
        <v>144.51</v>
      </c>
      <c r="H54">
        <v>2.18</v>
      </c>
      <c r="I54">
        <v>40</v>
      </c>
      <c r="J54">
        <v>104.76</v>
      </c>
      <c r="K54">
        <v>37.55</v>
      </c>
      <c r="L54">
        <v>13</v>
      </c>
      <c r="M54">
        <v>38</v>
      </c>
      <c r="N54">
        <v>14.21</v>
      </c>
      <c r="O54">
        <v>13154.91</v>
      </c>
      <c r="P54">
        <v>693.91</v>
      </c>
      <c r="Q54">
        <v>1206.7</v>
      </c>
      <c r="R54">
        <v>229.15</v>
      </c>
      <c r="S54">
        <v>132.07</v>
      </c>
      <c r="T54">
        <v>31086.24</v>
      </c>
      <c r="U54">
        <v>0.58</v>
      </c>
      <c r="V54">
        <v>0.77</v>
      </c>
      <c r="W54">
        <v>0.34</v>
      </c>
      <c r="X54">
        <v>1.8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1.0125</v>
      </c>
      <c r="E55">
        <v>98.76000000000001</v>
      </c>
      <c r="F55">
        <v>96.14</v>
      </c>
      <c r="G55">
        <v>160.24</v>
      </c>
      <c r="H55">
        <v>2.33</v>
      </c>
      <c r="I55">
        <v>36</v>
      </c>
      <c r="J55">
        <v>106.03</v>
      </c>
      <c r="K55">
        <v>37.55</v>
      </c>
      <c r="L55">
        <v>14</v>
      </c>
      <c r="M55">
        <v>34</v>
      </c>
      <c r="N55">
        <v>14.47</v>
      </c>
      <c r="O55">
        <v>13310.53</v>
      </c>
      <c r="P55">
        <v>683.9400000000001</v>
      </c>
      <c r="Q55">
        <v>1206.69</v>
      </c>
      <c r="R55">
        <v>222.29</v>
      </c>
      <c r="S55">
        <v>132.07</v>
      </c>
      <c r="T55">
        <v>27675.07</v>
      </c>
      <c r="U55">
        <v>0.59</v>
      </c>
      <c r="V55">
        <v>0.77</v>
      </c>
      <c r="W55">
        <v>0.33</v>
      </c>
      <c r="X55">
        <v>1.6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1.0136</v>
      </c>
      <c r="E56">
        <v>98.66</v>
      </c>
      <c r="F56">
        <v>96.08</v>
      </c>
      <c r="G56">
        <v>169.55</v>
      </c>
      <c r="H56">
        <v>2.46</v>
      </c>
      <c r="I56">
        <v>34</v>
      </c>
      <c r="J56">
        <v>107.29</v>
      </c>
      <c r="K56">
        <v>37.55</v>
      </c>
      <c r="L56">
        <v>15</v>
      </c>
      <c r="M56">
        <v>25</v>
      </c>
      <c r="N56">
        <v>14.74</v>
      </c>
      <c r="O56">
        <v>13466.55</v>
      </c>
      <c r="P56">
        <v>674.26</v>
      </c>
      <c r="Q56">
        <v>1206.69</v>
      </c>
      <c r="R56">
        <v>219.94</v>
      </c>
      <c r="S56">
        <v>132.07</v>
      </c>
      <c r="T56">
        <v>26509.83</v>
      </c>
      <c r="U56">
        <v>0.6</v>
      </c>
      <c r="V56">
        <v>0.77</v>
      </c>
      <c r="W56">
        <v>0.34</v>
      </c>
      <c r="X56">
        <v>1.54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1.0154</v>
      </c>
      <c r="E57">
        <v>98.48</v>
      </c>
      <c r="F57">
        <v>95.94</v>
      </c>
      <c r="G57">
        <v>179.88</v>
      </c>
      <c r="H57">
        <v>2.6</v>
      </c>
      <c r="I57">
        <v>32</v>
      </c>
      <c r="J57">
        <v>108.56</v>
      </c>
      <c r="K57">
        <v>37.55</v>
      </c>
      <c r="L57">
        <v>16</v>
      </c>
      <c r="M57">
        <v>11</v>
      </c>
      <c r="N57">
        <v>15.01</v>
      </c>
      <c r="O57">
        <v>13623.1</v>
      </c>
      <c r="P57">
        <v>667.51</v>
      </c>
      <c r="Q57">
        <v>1206.73</v>
      </c>
      <c r="R57">
        <v>214.43</v>
      </c>
      <c r="S57">
        <v>132.07</v>
      </c>
      <c r="T57">
        <v>23769.08</v>
      </c>
      <c r="U57">
        <v>0.62</v>
      </c>
      <c r="V57">
        <v>0.77</v>
      </c>
      <c r="W57">
        <v>0.35</v>
      </c>
      <c r="X57">
        <v>1.4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1.0146</v>
      </c>
      <c r="E58">
        <v>98.56</v>
      </c>
      <c r="F58">
        <v>96.01000000000001</v>
      </c>
      <c r="G58">
        <v>180.02</v>
      </c>
      <c r="H58">
        <v>2.73</v>
      </c>
      <c r="I58">
        <v>32</v>
      </c>
      <c r="J58">
        <v>109.83</v>
      </c>
      <c r="K58">
        <v>37.55</v>
      </c>
      <c r="L58">
        <v>17</v>
      </c>
      <c r="M58">
        <v>1</v>
      </c>
      <c r="N58">
        <v>15.28</v>
      </c>
      <c r="O58">
        <v>13779.95</v>
      </c>
      <c r="P58">
        <v>673.62</v>
      </c>
      <c r="Q58">
        <v>1206.71</v>
      </c>
      <c r="R58">
        <v>216.63</v>
      </c>
      <c r="S58">
        <v>132.07</v>
      </c>
      <c r="T58">
        <v>24867.33</v>
      </c>
      <c r="U58">
        <v>0.61</v>
      </c>
      <c r="V58">
        <v>0.77</v>
      </c>
      <c r="W58">
        <v>0.37</v>
      </c>
      <c r="X58">
        <v>1.47</v>
      </c>
      <c r="Y58">
        <v>0.5</v>
      </c>
      <c r="Z58">
        <v>10</v>
      </c>
    </row>
    <row r="59" spans="1:26">
      <c r="A59">
        <v>17</v>
      </c>
      <c r="B59">
        <v>40</v>
      </c>
      <c r="C59" t="s">
        <v>26</v>
      </c>
      <c r="D59">
        <v>1.015</v>
      </c>
      <c r="E59">
        <v>98.52</v>
      </c>
      <c r="F59">
        <v>95.98</v>
      </c>
      <c r="G59">
        <v>179.96</v>
      </c>
      <c r="H59">
        <v>2.86</v>
      </c>
      <c r="I59">
        <v>32</v>
      </c>
      <c r="J59">
        <v>111.11</v>
      </c>
      <c r="K59">
        <v>37.55</v>
      </c>
      <c r="L59">
        <v>18</v>
      </c>
      <c r="M59">
        <v>1</v>
      </c>
      <c r="N59">
        <v>15.55</v>
      </c>
      <c r="O59">
        <v>13937.22</v>
      </c>
      <c r="P59">
        <v>679.46</v>
      </c>
      <c r="Q59">
        <v>1206.71</v>
      </c>
      <c r="R59">
        <v>215.41</v>
      </c>
      <c r="S59">
        <v>132.07</v>
      </c>
      <c r="T59">
        <v>24255.34</v>
      </c>
      <c r="U59">
        <v>0.61</v>
      </c>
      <c r="V59">
        <v>0.77</v>
      </c>
      <c r="W59">
        <v>0.37</v>
      </c>
      <c r="X59">
        <v>1.44</v>
      </c>
      <c r="Y59">
        <v>0.5</v>
      </c>
      <c r="Z59">
        <v>10</v>
      </c>
    </row>
    <row r="60" spans="1:26">
      <c r="A60">
        <v>18</v>
      </c>
      <c r="B60">
        <v>40</v>
      </c>
      <c r="C60" t="s">
        <v>26</v>
      </c>
      <c r="D60">
        <v>1.015</v>
      </c>
      <c r="E60">
        <v>98.52</v>
      </c>
      <c r="F60">
        <v>95.98</v>
      </c>
      <c r="G60">
        <v>179.95</v>
      </c>
      <c r="H60">
        <v>2.98</v>
      </c>
      <c r="I60">
        <v>32</v>
      </c>
      <c r="J60">
        <v>112.39</v>
      </c>
      <c r="K60">
        <v>37.55</v>
      </c>
      <c r="L60">
        <v>19</v>
      </c>
      <c r="M60">
        <v>0</v>
      </c>
      <c r="N60">
        <v>15.83</v>
      </c>
      <c r="O60">
        <v>14094.9</v>
      </c>
      <c r="P60">
        <v>686.51</v>
      </c>
      <c r="Q60">
        <v>1206.71</v>
      </c>
      <c r="R60">
        <v>215.22</v>
      </c>
      <c r="S60">
        <v>132.07</v>
      </c>
      <c r="T60">
        <v>24161.49</v>
      </c>
      <c r="U60">
        <v>0.61</v>
      </c>
      <c r="V60">
        <v>0.77</v>
      </c>
      <c r="W60">
        <v>0.37</v>
      </c>
      <c r="X60">
        <v>1.44</v>
      </c>
      <c r="Y60">
        <v>0.5</v>
      </c>
      <c r="Z60">
        <v>10</v>
      </c>
    </row>
    <row r="61" spans="1:26">
      <c r="A61">
        <v>0</v>
      </c>
      <c r="B61">
        <v>30</v>
      </c>
      <c r="C61" t="s">
        <v>26</v>
      </c>
      <c r="D61">
        <v>0.7288</v>
      </c>
      <c r="E61">
        <v>137.21</v>
      </c>
      <c r="F61">
        <v>125.27</v>
      </c>
      <c r="G61">
        <v>11.58</v>
      </c>
      <c r="H61">
        <v>0.24</v>
      </c>
      <c r="I61">
        <v>649</v>
      </c>
      <c r="J61">
        <v>71.52</v>
      </c>
      <c r="K61">
        <v>32.27</v>
      </c>
      <c r="L61">
        <v>1</v>
      </c>
      <c r="M61">
        <v>647</v>
      </c>
      <c r="N61">
        <v>8.25</v>
      </c>
      <c r="O61">
        <v>9054.6</v>
      </c>
      <c r="P61">
        <v>892.22</v>
      </c>
      <c r="Q61">
        <v>1206.8</v>
      </c>
      <c r="R61">
        <v>1211.06</v>
      </c>
      <c r="S61">
        <v>132.07</v>
      </c>
      <c r="T61">
        <v>518998.05</v>
      </c>
      <c r="U61">
        <v>0.11</v>
      </c>
      <c r="V61">
        <v>0.59</v>
      </c>
      <c r="W61">
        <v>1.31</v>
      </c>
      <c r="X61">
        <v>30.73</v>
      </c>
      <c r="Y61">
        <v>0.5</v>
      </c>
      <c r="Z61">
        <v>10</v>
      </c>
    </row>
    <row r="62" spans="1:26">
      <c r="A62">
        <v>1</v>
      </c>
      <c r="B62">
        <v>30</v>
      </c>
      <c r="C62" t="s">
        <v>26</v>
      </c>
      <c r="D62">
        <v>0.8844</v>
      </c>
      <c r="E62">
        <v>113.08</v>
      </c>
      <c r="F62">
        <v>107.02</v>
      </c>
      <c r="G62">
        <v>23.69</v>
      </c>
      <c r="H62">
        <v>0.48</v>
      </c>
      <c r="I62">
        <v>271</v>
      </c>
      <c r="J62">
        <v>72.7</v>
      </c>
      <c r="K62">
        <v>32.27</v>
      </c>
      <c r="L62">
        <v>2</v>
      </c>
      <c r="M62">
        <v>269</v>
      </c>
      <c r="N62">
        <v>8.43</v>
      </c>
      <c r="O62">
        <v>9200.25</v>
      </c>
      <c r="P62">
        <v>749.84</v>
      </c>
      <c r="Q62">
        <v>1206.75</v>
      </c>
      <c r="R62">
        <v>590.62</v>
      </c>
      <c r="S62">
        <v>132.07</v>
      </c>
      <c r="T62">
        <v>210665.27</v>
      </c>
      <c r="U62">
        <v>0.22</v>
      </c>
      <c r="V62">
        <v>0.6899999999999999</v>
      </c>
      <c r="W62">
        <v>0.71</v>
      </c>
      <c r="X62">
        <v>12.48</v>
      </c>
      <c r="Y62">
        <v>0.5</v>
      </c>
      <c r="Z62">
        <v>10</v>
      </c>
    </row>
    <row r="63" spans="1:26">
      <c r="A63">
        <v>2</v>
      </c>
      <c r="B63">
        <v>30</v>
      </c>
      <c r="C63" t="s">
        <v>26</v>
      </c>
      <c r="D63">
        <v>0.9366</v>
      </c>
      <c r="E63">
        <v>106.77</v>
      </c>
      <c r="F63">
        <v>102.28</v>
      </c>
      <c r="G63">
        <v>36.1</v>
      </c>
      <c r="H63">
        <v>0.71</v>
      </c>
      <c r="I63">
        <v>170</v>
      </c>
      <c r="J63">
        <v>73.88</v>
      </c>
      <c r="K63">
        <v>32.27</v>
      </c>
      <c r="L63">
        <v>3</v>
      </c>
      <c r="M63">
        <v>168</v>
      </c>
      <c r="N63">
        <v>8.609999999999999</v>
      </c>
      <c r="O63">
        <v>9346.23</v>
      </c>
      <c r="P63">
        <v>704.88</v>
      </c>
      <c r="Q63">
        <v>1206.71</v>
      </c>
      <c r="R63">
        <v>430.33</v>
      </c>
      <c r="S63">
        <v>132.07</v>
      </c>
      <c r="T63">
        <v>131028.95</v>
      </c>
      <c r="U63">
        <v>0.31</v>
      </c>
      <c r="V63">
        <v>0.72</v>
      </c>
      <c r="W63">
        <v>0.55</v>
      </c>
      <c r="X63">
        <v>7.74</v>
      </c>
      <c r="Y63">
        <v>0.5</v>
      </c>
      <c r="Z63">
        <v>10</v>
      </c>
    </row>
    <row r="64" spans="1:26">
      <c r="A64">
        <v>3</v>
      </c>
      <c r="B64">
        <v>30</v>
      </c>
      <c r="C64" t="s">
        <v>26</v>
      </c>
      <c r="D64">
        <v>0.9627</v>
      </c>
      <c r="E64">
        <v>103.87</v>
      </c>
      <c r="F64">
        <v>100.11</v>
      </c>
      <c r="G64">
        <v>48.84</v>
      </c>
      <c r="H64">
        <v>0.93</v>
      </c>
      <c r="I64">
        <v>123</v>
      </c>
      <c r="J64">
        <v>75.06999999999999</v>
      </c>
      <c r="K64">
        <v>32.27</v>
      </c>
      <c r="L64">
        <v>4</v>
      </c>
      <c r="M64">
        <v>121</v>
      </c>
      <c r="N64">
        <v>8.800000000000001</v>
      </c>
      <c r="O64">
        <v>9492.549999999999</v>
      </c>
      <c r="P64">
        <v>677.63</v>
      </c>
      <c r="Q64">
        <v>1206.72</v>
      </c>
      <c r="R64">
        <v>356.59</v>
      </c>
      <c r="S64">
        <v>132.07</v>
      </c>
      <c r="T64">
        <v>94392.27</v>
      </c>
      <c r="U64">
        <v>0.37</v>
      </c>
      <c r="V64">
        <v>0.74</v>
      </c>
      <c r="W64">
        <v>0.48</v>
      </c>
      <c r="X64">
        <v>5.57</v>
      </c>
      <c r="Y64">
        <v>0.5</v>
      </c>
      <c r="Z64">
        <v>10</v>
      </c>
    </row>
    <row r="65" spans="1:26">
      <c r="A65">
        <v>4</v>
      </c>
      <c r="B65">
        <v>30</v>
      </c>
      <c r="C65" t="s">
        <v>26</v>
      </c>
      <c r="D65">
        <v>0.9789</v>
      </c>
      <c r="E65">
        <v>102.16</v>
      </c>
      <c r="F65">
        <v>98.81999999999999</v>
      </c>
      <c r="G65">
        <v>61.76</v>
      </c>
      <c r="H65">
        <v>1.15</v>
      </c>
      <c r="I65">
        <v>96</v>
      </c>
      <c r="J65">
        <v>76.26000000000001</v>
      </c>
      <c r="K65">
        <v>32.27</v>
      </c>
      <c r="L65">
        <v>5</v>
      </c>
      <c r="M65">
        <v>94</v>
      </c>
      <c r="N65">
        <v>8.99</v>
      </c>
      <c r="O65">
        <v>9639.200000000001</v>
      </c>
      <c r="P65">
        <v>656.77</v>
      </c>
      <c r="Q65">
        <v>1206.7</v>
      </c>
      <c r="R65">
        <v>312.68</v>
      </c>
      <c r="S65">
        <v>132.07</v>
      </c>
      <c r="T65">
        <v>72571.35000000001</v>
      </c>
      <c r="U65">
        <v>0.42</v>
      </c>
      <c r="V65">
        <v>0.75</v>
      </c>
      <c r="W65">
        <v>0.43</v>
      </c>
      <c r="X65">
        <v>4.28</v>
      </c>
      <c r="Y65">
        <v>0.5</v>
      </c>
      <c r="Z65">
        <v>10</v>
      </c>
    </row>
    <row r="66" spans="1:26">
      <c r="A66">
        <v>5</v>
      </c>
      <c r="B66">
        <v>30</v>
      </c>
      <c r="C66" t="s">
        <v>26</v>
      </c>
      <c r="D66">
        <v>0.9881</v>
      </c>
      <c r="E66">
        <v>101.21</v>
      </c>
      <c r="F66">
        <v>98.15000000000001</v>
      </c>
      <c r="G66">
        <v>75.5</v>
      </c>
      <c r="H66">
        <v>1.36</v>
      </c>
      <c r="I66">
        <v>78</v>
      </c>
      <c r="J66">
        <v>77.45</v>
      </c>
      <c r="K66">
        <v>32.27</v>
      </c>
      <c r="L66">
        <v>6</v>
      </c>
      <c r="M66">
        <v>76</v>
      </c>
      <c r="N66">
        <v>9.18</v>
      </c>
      <c r="O66">
        <v>9786.190000000001</v>
      </c>
      <c r="P66">
        <v>639.77</v>
      </c>
      <c r="Q66">
        <v>1206.71</v>
      </c>
      <c r="R66">
        <v>290.46</v>
      </c>
      <c r="S66">
        <v>132.07</v>
      </c>
      <c r="T66">
        <v>61549.93</v>
      </c>
      <c r="U66">
        <v>0.45</v>
      </c>
      <c r="V66">
        <v>0.76</v>
      </c>
      <c r="W66">
        <v>0.4</v>
      </c>
      <c r="X66">
        <v>3.61</v>
      </c>
      <c r="Y66">
        <v>0.5</v>
      </c>
      <c r="Z66">
        <v>10</v>
      </c>
    </row>
    <row r="67" spans="1:26">
      <c r="A67">
        <v>6</v>
      </c>
      <c r="B67">
        <v>30</v>
      </c>
      <c r="C67" t="s">
        <v>26</v>
      </c>
      <c r="D67">
        <v>0.9967</v>
      </c>
      <c r="E67">
        <v>100.33</v>
      </c>
      <c r="F67">
        <v>97.48</v>
      </c>
      <c r="G67">
        <v>89.98</v>
      </c>
      <c r="H67">
        <v>1.56</v>
      </c>
      <c r="I67">
        <v>65</v>
      </c>
      <c r="J67">
        <v>78.65000000000001</v>
      </c>
      <c r="K67">
        <v>32.27</v>
      </c>
      <c r="L67">
        <v>7</v>
      </c>
      <c r="M67">
        <v>63</v>
      </c>
      <c r="N67">
        <v>9.380000000000001</v>
      </c>
      <c r="O67">
        <v>9933.52</v>
      </c>
      <c r="P67">
        <v>621.72</v>
      </c>
      <c r="Q67">
        <v>1206.7</v>
      </c>
      <c r="R67">
        <v>267.54</v>
      </c>
      <c r="S67">
        <v>132.07</v>
      </c>
      <c r="T67">
        <v>50157.17</v>
      </c>
      <c r="U67">
        <v>0.49</v>
      </c>
      <c r="V67">
        <v>0.76</v>
      </c>
      <c r="W67">
        <v>0.38</v>
      </c>
      <c r="X67">
        <v>2.94</v>
      </c>
      <c r="Y67">
        <v>0.5</v>
      </c>
      <c r="Z67">
        <v>10</v>
      </c>
    </row>
    <row r="68" spans="1:26">
      <c r="A68">
        <v>7</v>
      </c>
      <c r="B68">
        <v>30</v>
      </c>
      <c r="C68" t="s">
        <v>26</v>
      </c>
      <c r="D68">
        <v>1.0018</v>
      </c>
      <c r="E68">
        <v>99.81999999999999</v>
      </c>
      <c r="F68">
        <v>97.09999999999999</v>
      </c>
      <c r="G68">
        <v>104.04</v>
      </c>
      <c r="H68">
        <v>1.75</v>
      </c>
      <c r="I68">
        <v>56</v>
      </c>
      <c r="J68">
        <v>79.84</v>
      </c>
      <c r="K68">
        <v>32.27</v>
      </c>
      <c r="L68">
        <v>8</v>
      </c>
      <c r="M68">
        <v>54</v>
      </c>
      <c r="N68">
        <v>9.57</v>
      </c>
      <c r="O68">
        <v>10081.19</v>
      </c>
      <c r="P68">
        <v>604.6</v>
      </c>
      <c r="Q68">
        <v>1206.69</v>
      </c>
      <c r="R68">
        <v>254.9</v>
      </c>
      <c r="S68">
        <v>132.07</v>
      </c>
      <c r="T68">
        <v>43880.34</v>
      </c>
      <c r="U68">
        <v>0.52</v>
      </c>
      <c r="V68">
        <v>0.76</v>
      </c>
      <c r="W68">
        <v>0.37</v>
      </c>
      <c r="X68">
        <v>2.56</v>
      </c>
      <c r="Y68">
        <v>0.5</v>
      </c>
      <c r="Z68">
        <v>10</v>
      </c>
    </row>
    <row r="69" spans="1:26">
      <c r="A69">
        <v>8</v>
      </c>
      <c r="B69">
        <v>30</v>
      </c>
      <c r="C69" t="s">
        <v>26</v>
      </c>
      <c r="D69">
        <v>1.0073</v>
      </c>
      <c r="E69">
        <v>99.27</v>
      </c>
      <c r="F69">
        <v>96.68000000000001</v>
      </c>
      <c r="G69">
        <v>120.85</v>
      </c>
      <c r="H69">
        <v>1.94</v>
      </c>
      <c r="I69">
        <v>48</v>
      </c>
      <c r="J69">
        <v>81.04000000000001</v>
      </c>
      <c r="K69">
        <v>32.27</v>
      </c>
      <c r="L69">
        <v>9</v>
      </c>
      <c r="M69">
        <v>45</v>
      </c>
      <c r="N69">
        <v>9.77</v>
      </c>
      <c r="O69">
        <v>10229.34</v>
      </c>
      <c r="P69">
        <v>587.4299999999999</v>
      </c>
      <c r="Q69">
        <v>1206.69</v>
      </c>
      <c r="R69">
        <v>240.53</v>
      </c>
      <c r="S69">
        <v>132.07</v>
      </c>
      <c r="T69">
        <v>36735.86</v>
      </c>
      <c r="U69">
        <v>0.55</v>
      </c>
      <c r="V69">
        <v>0.77</v>
      </c>
      <c r="W69">
        <v>0.35</v>
      </c>
      <c r="X69">
        <v>2.14</v>
      </c>
      <c r="Y69">
        <v>0.5</v>
      </c>
      <c r="Z69">
        <v>10</v>
      </c>
    </row>
    <row r="70" spans="1:26">
      <c r="A70">
        <v>9</v>
      </c>
      <c r="B70">
        <v>30</v>
      </c>
      <c r="C70" t="s">
        <v>26</v>
      </c>
      <c r="D70">
        <v>1.0141</v>
      </c>
      <c r="E70">
        <v>98.61</v>
      </c>
      <c r="F70">
        <v>96.09999999999999</v>
      </c>
      <c r="G70">
        <v>134.09</v>
      </c>
      <c r="H70">
        <v>2.13</v>
      </c>
      <c r="I70">
        <v>43</v>
      </c>
      <c r="J70">
        <v>82.25</v>
      </c>
      <c r="K70">
        <v>32.27</v>
      </c>
      <c r="L70">
        <v>10</v>
      </c>
      <c r="M70">
        <v>24</v>
      </c>
      <c r="N70">
        <v>9.98</v>
      </c>
      <c r="O70">
        <v>10377.72</v>
      </c>
      <c r="P70">
        <v>573.8099999999999</v>
      </c>
      <c r="Q70">
        <v>1206.71</v>
      </c>
      <c r="R70">
        <v>219.81</v>
      </c>
      <c r="S70">
        <v>132.07</v>
      </c>
      <c r="T70">
        <v>26400.94</v>
      </c>
      <c r="U70">
        <v>0.6</v>
      </c>
      <c r="V70">
        <v>0.77</v>
      </c>
      <c r="W70">
        <v>0.35</v>
      </c>
      <c r="X70">
        <v>1.56</v>
      </c>
      <c r="Y70">
        <v>0.5</v>
      </c>
      <c r="Z70">
        <v>10</v>
      </c>
    </row>
    <row r="71" spans="1:26">
      <c r="A71">
        <v>10</v>
      </c>
      <c r="B71">
        <v>30</v>
      </c>
      <c r="C71" t="s">
        <v>26</v>
      </c>
      <c r="D71">
        <v>1.0112</v>
      </c>
      <c r="E71">
        <v>98.90000000000001</v>
      </c>
      <c r="F71">
        <v>96.40000000000001</v>
      </c>
      <c r="G71">
        <v>137.71</v>
      </c>
      <c r="H71">
        <v>2.31</v>
      </c>
      <c r="I71">
        <v>42</v>
      </c>
      <c r="J71">
        <v>83.45</v>
      </c>
      <c r="K71">
        <v>32.27</v>
      </c>
      <c r="L71">
        <v>11</v>
      </c>
      <c r="M71">
        <v>6</v>
      </c>
      <c r="N71">
        <v>10.18</v>
      </c>
      <c r="O71">
        <v>10526.45</v>
      </c>
      <c r="P71">
        <v>578.14</v>
      </c>
      <c r="Q71">
        <v>1206.71</v>
      </c>
      <c r="R71">
        <v>229.43</v>
      </c>
      <c r="S71">
        <v>132.07</v>
      </c>
      <c r="T71">
        <v>31219.53</v>
      </c>
      <c r="U71">
        <v>0.58</v>
      </c>
      <c r="V71">
        <v>0.77</v>
      </c>
      <c r="W71">
        <v>0.39</v>
      </c>
      <c r="X71">
        <v>1.86</v>
      </c>
      <c r="Y71">
        <v>0.5</v>
      </c>
      <c r="Z71">
        <v>10</v>
      </c>
    </row>
    <row r="72" spans="1:26">
      <c r="A72">
        <v>11</v>
      </c>
      <c r="B72">
        <v>30</v>
      </c>
      <c r="C72" t="s">
        <v>26</v>
      </c>
      <c r="D72">
        <v>1.0116</v>
      </c>
      <c r="E72">
        <v>98.84999999999999</v>
      </c>
      <c r="F72">
        <v>96.34999999999999</v>
      </c>
      <c r="G72">
        <v>137.65</v>
      </c>
      <c r="H72">
        <v>2.48</v>
      </c>
      <c r="I72">
        <v>42</v>
      </c>
      <c r="J72">
        <v>84.66</v>
      </c>
      <c r="K72">
        <v>32.27</v>
      </c>
      <c r="L72">
        <v>12</v>
      </c>
      <c r="M72">
        <v>0</v>
      </c>
      <c r="N72">
        <v>10.39</v>
      </c>
      <c r="O72">
        <v>10675.53</v>
      </c>
      <c r="P72">
        <v>584.6900000000001</v>
      </c>
      <c r="Q72">
        <v>1206.69</v>
      </c>
      <c r="R72">
        <v>227.61</v>
      </c>
      <c r="S72">
        <v>132.07</v>
      </c>
      <c r="T72">
        <v>30309.67</v>
      </c>
      <c r="U72">
        <v>0.58</v>
      </c>
      <c r="V72">
        <v>0.77</v>
      </c>
      <c r="W72">
        <v>0.39</v>
      </c>
      <c r="X72">
        <v>1.81</v>
      </c>
      <c r="Y72">
        <v>0.5</v>
      </c>
      <c r="Z72">
        <v>10</v>
      </c>
    </row>
    <row r="73" spans="1:26">
      <c r="A73">
        <v>0</v>
      </c>
      <c r="B73">
        <v>15</v>
      </c>
      <c r="C73" t="s">
        <v>26</v>
      </c>
      <c r="D73">
        <v>0.8502</v>
      </c>
      <c r="E73">
        <v>117.61</v>
      </c>
      <c r="F73">
        <v>111.79</v>
      </c>
      <c r="G73">
        <v>18.08</v>
      </c>
      <c r="H73">
        <v>0.43</v>
      </c>
      <c r="I73">
        <v>371</v>
      </c>
      <c r="J73">
        <v>39.78</v>
      </c>
      <c r="K73">
        <v>19.54</v>
      </c>
      <c r="L73">
        <v>1</v>
      </c>
      <c r="M73">
        <v>369</v>
      </c>
      <c r="N73">
        <v>4.24</v>
      </c>
      <c r="O73">
        <v>5140</v>
      </c>
      <c r="P73">
        <v>511.84</v>
      </c>
      <c r="Q73">
        <v>1206.77</v>
      </c>
      <c r="R73">
        <v>753.13</v>
      </c>
      <c r="S73">
        <v>132.07</v>
      </c>
      <c r="T73">
        <v>291424.46</v>
      </c>
      <c r="U73">
        <v>0.18</v>
      </c>
      <c r="V73">
        <v>0.66</v>
      </c>
      <c r="W73">
        <v>0.87</v>
      </c>
      <c r="X73">
        <v>17.25</v>
      </c>
      <c r="Y73">
        <v>0.5</v>
      </c>
      <c r="Z73">
        <v>10</v>
      </c>
    </row>
    <row r="74" spans="1:26">
      <c r="A74">
        <v>1</v>
      </c>
      <c r="B74">
        <v>15</v>
      </c>
      <c r="C74" t="s">
        <v>26</v>
      </c>
      <c r="D74">
        <v>0.949</v>
      </c>
      <c r="E74">
        <v>105.37</v>
      </c>
      <c r="F74">
        <v>101.9</v>
      </c>
      <c r="G74">
        <v>38.21</v>
      </c>
      <c r="H74">
        <v>0.84</v>
      </c>
      <c r="I74">
        <v>160</v>
      </c>
      <c r="J74">
        <v>40.89</v>
      </c>
      <c r="K74">
        <v>19.54</v>
      </c>
      <c r="L74">
        <v>2</v>
      </c>
      <c r="M74">
        <v>158</v>
      </c>
      <c r="N74">
        <v>4.35</v>
      </c>
      <c r="O74">
        <v>5277.26</v>
      </c>
      <c r="P74">
        <v>442.68</v>
      </c>
      <c r="Q74">
        <v>1206.74</v>
      </c>
      <c r="R74">
        <v>417.18</v>
      </c>
      <c r="S74">
        <v>132.07</v>
      </c>
      <c r="T74">
        <v>124500.81</v>
      </c>
      <c r="U74">
        <v>0.32</v>
      </c>
      <c r="V74">
        <v>0.73</v>
      </c>
      <c r="W74">
        <v>0.54</v>
      </c>
      <c r="X74">
        <v>7.36</v>
      </c>
      <c r="Y74">
        <v>0.5</v>
      </c>
      <c r="Z74">
        <v>10</v>
      </c>
    </row>
    <row r="75" spans="1:26">
      <c r="A75">
        <v>2</v>
      </c>
      <c r="B75">
        <v>15</v>
      </c>
      <c r="C75" t="s">
        <v>26</v>
      </c>
      <c r="D75">
        <v>0.9836</v>
      </c>
      <c r="E75">
        <v>101.67</v>
      </c>
      <c r="F75">
        <v>98.88</v>
      </c>
      <c r="G75">
        <v>60.54</v>
      </c>
      <c r="H75">
        <v>1.22</v>
      </c>
      <c r="I75">
        <v>98</v>
      </c>
      <c r="J75">
        <v>42.01</v>
      </c>
      <c r="K75">
        <v>19.54</v>
      </c>
      <c r="L75">
        <v>3</v>
      </c>
      <c r="M75">
        <v>87</v>
      </c>
      <c r="N75">
        <v>4.46</v>
      </c>
      <c r="O75">
        <v>5414.79</v>
      </c>
      <c r="P75">
        <v>403.45</v>
      </c>
      <c r="Q75">
        <v>1206.69</v>
      </c>
      <c r="R75">
        <v>314.41</v>
      </c>
      <c r="S75">
        <v>132.07</v>
      </c>
      <c r="T75">
        <v>73425.03</v>
      </c>
      <c r="U75">
        <v>0.42</v>
      </c>
      <c r="V75">
        <v>0.75</v>
      </c>
      <c r="W75">
        <v>0.44</v>
      </c>
      <c r="X75">
        <v>4.34</v>
      </c>
      <c r="Y75">
        <v>0.5</v>
      </c>
      <c r="Z75">
        <v>10</v>
      </c>
    </row>
    <row r="76" spans="1:26">
      <c r="A76">
        <v>3</v>
      </c>
      <c r="B76">
        <v>15</v>
      </c>
      <c r="C76" t="s">
        <v>26</v>
      </c>
      <c r="D76">
        <v>0.9929</v>
      </c>
      <c r="E76">
        <v>100.72</v>
      </c>
      <c r="F76">
        <v>98.11</v>
      </c>
      <c r="G76">
        <v>71.78</v>
      </c>
      <c r="H76">
        <v>1.59</v>
      </c>
      <c r="I76">
        <v>82</v>
      </c>
      <c r="J76">
        <v>43.13</v>
      </c>
      <c r="K76">
        <v>19.54</v>
      </c>
      <c r="L76">
        <v>4</v>
      </c>
      <c r="M76">
        <v>3</v>
      </c>
      <c r="N76">
        <v>4.58</v>
      </c>
      <c r="O76">
        <v>5552.61</v>
      </c>
      <c r="P76">
        <v>392.19</v>
      </c>
      <c r="Q76">
        <v>1206.7</v>
      </c>
      <c r="R76">
        <v>284.97</v>
      </c>
      <c r="S76">
        <v>132.07</v>
      </c>
      <c r="T76">
        <v>58789</v>
      </c>
      <c r="U76">
        <v>0.46</v>
      </c>
      <c r="V76">
        <v>0.76</v>
      </c>
      <c r="W76">
        <v>0.51</v>
      </c>
      <c r="X76">
        <v>3.57</v>
      </c>
      <c r="Y76">
        <v>0.5</v>
      </c>
      <c r="Z76">
        <v>10</v>
      </c>
    </row>
    <row r="77" spans="1:26">
      <c r="A77">
        <v>4</v>
      </c>
      <c r="B77">
        <v>15</v>
      </c>
      <c r="C77" t="s">
        <v>26</v>
      </c>
      <c r="D77">
        <v>0.9929</v>
      </c>
      <c r="E77">
        <v>100.71</v>
      </c>
      <c r="F77">
        <v>98.11</v>
      </c>
      <c r="G77">
        <v>71.78</v>
      </c>
      <c r="H77">
        <v>1.94</v>
      </c>
      <c r="I77">
        <v>82</v>
      </c>
      <c r="J77">
        <v>44.24</v>
      </c>
      <c r="K77">
        <v>19.54</v>
      </c>
      <c r="L77">
        <v>5</v>
      </c>
      <c r="M77">
        <v>0</v>
      </c>
      <c r="N77">
        <v>4.7</v>
      </c>
      <c r="O77">
        <v>5690.71</v>
      </c>
      <c r="P77">
        <v>401.53</v>
      </c>
      <c r="Q77">
        <v>1206.69</v>
      </c>
      <c r="R77">
        <v>284.9</v>
      </c>
      <c r="S77">
        <v>132.07</v>
      </c>
      <c r="T77">
        <v>58750.4</v>
      </c>
      <c r="U77">
        <v>0.46</v>
      </c>
      <c r="V77">
        <v>0.76</v>
      </c>
      <c r="W77">
        <v>0.51</v>
      </c>
      <c r="X77">
        <v>3.57</v>
      </c>
      <c r="Y77">
        <v>0.5</v>
      </c>
      <c r="Z77">
        <v>10</v>
      </c>
    </row>
    <row r="78" spans="1:26">
      <c r="A78">
        <v>0</v>
      </c>
      <c r="B78">
        <v>70</v>
      </c>
      <c r="C78" t="s">
        <v>26</v>
      </c>
      <c r="D78">
        <v>0.4967</v>
      </c>
      <c r="E78">
        <v>201.31</v>
      </c>
      <c r="F78">
        <v>160.46</v>
      </c>
      <c r="G78">
        <v>7.2</v>
      </c>
      <c r="H78">
        <v>0.12</v>
      </c>
      <c r="I78">
        <v>1337</v>
      </c>
      <c r="J78">
        <v>141.81</v>
      </c>
      <c r="K78">
        <v>47.83</v>
      </c>
      <c r="L78">
        <v>1</v>
      </c>
      <c r="M78">
        <v>1335</v>
      </c>
      <c r="N78">
        <v>22.98</v>
      </c>
      <c r="O78">
        <v>17723.39</v>
      </c>
      <c r="P78">
        <v>1822.37</v>
      </c>
      <c r="Q78">
        <v>1206.93</v>
      </c>
      <c r="R78">
        <v>2409.78</v>
      </c>
      <c r="S78">
        <v>132.07</v>
      </c>
      <c r="T78">
        <v>1114918.05</v>
      </c>
      <c r="U78">
        <v>0.05</v>
      </c>
      <c r="V78">
        <v>0.46</v>
      </c>
      <c r="W78">
        <v>2.42</v>
      </c>
      <c r="X78">
        <v>65.90000000000001</v>
      </c>
      <c r="Y78">
        <v>0.5</v>
      </c>
      <c r="Z78">
        <v>10</v>
      </c>
    </row>
    <row r="79" spans="1:26">
      <c r="A79">
        <v>1</v>
      </c>
      <c r="B79">
        <v>70</v>
      </c>
      <c r="C79" t="s">
        <v>26</v>
      </c>
      <c r="D79">
        <v>0.7517</v>
      </c>
      <c r="E79">
        <v>133.04</v>
      </c>
      <c r="F79">
        <v>116.97</v>
      </c>
      <c r="G79">
        <v>14.65</v>
      </c>
      <c r="H79">
        <v>0.25</v>
      </c>
      <c r="I79">
        <v>479</v>
      </c>
      <c r="J79">
        <v>143.17</v>
      </c>
      <c r="K79">
        <v>47.83</v>
      </c>
      <c r="L79">
        <v>2</v>
      </c>
      <c r="M79">
        <v>477</v>
      </c>
      <c r="N79">
        <v>23.34</v>
      </c>
      <c r="O79">
        <v>17891.86</v>
      </c>
      <c r="P79">
        <v>1321.4</v>
      </c>
      <c r="Q79">
        <v>1206.75</v>
      </c>
      <c r="R79">
        <v>928.75</v>
      </c>
      <c r="S79">
        <v>132.07</v>
      </c>
      <c r="T79">
        <v>378692.53</v>
      </c>
      <c r="U79">
        <v>0.14</v>
      </c>
      <c r="V79">
        <v>0.63</v>
      </c>
      <c r="W79">
        <v>1.05</v>
      </c>
      <c r="X79">
        <v>22.43</v>
      </c>
      <c r="Y79">
        <v>0.5</v>
      </c>
      <c r="Z79">
        <v>10</v>
      </c>
    </row>
    <row r="80" spans="1:26">
      <c r="A80">
        <v>2</v>
      </c>
      <c r="B80">
        <v>70</v>
      </c>
      <c r="C80" t="s">
        <v>26</v>
      </c>
      <c r="D80">
        <v>0.8421</v>
      </c>
      <c r="E80">
        <v>118.75</v>
      </c>
      <c r="F80">
        <v>108.06</v>
      </c>
      <c r="G80">
        <v>22.13</v>
      </c>
      <c r="H80">
        <v>0.37</v>
      </c>
      <c r="I80">
        <v>293</v>
      </c>
      <c r="J80">
        <v>144.54</v>
      </c>
      <c r="K80">
        <v>47.83</v>
      </c>
      <c r="L80">
        <v>3</v>
      </c>
      <c r="M80">
        <v>291</v>
      </c>
      <c r="N80">
        <v>23.71</v>
      </c>
      <c r="O80">
        <v>18060.85</v>
      </c>
      <c r="P80">
        <v>1215.49</v>
      </c>
      <c r="Q80">
        <v>1206.71</v>
      </c>
      <c r="R80">
        <v>626.3</v>
      </c>
      <c r="S80">
        <v>132.07</v>
      </c>
      <c r="T80">
        <v>228397.39</v>
      </c>
      <c r="U80">
        <v>0.21</v>
      </c>
      <c r="V80">
        <v>0.6899999999999999</v>
      </c>
      <c r="W80">
        <v>0.74</v>
      </c>
      <c r="X80">
        <v>13.52</v>
      </c>
      <c r="Y80">
        <v>0.5</v>
      </c>
      <c r="Z80">
        <v>10</v>
      </c>
    </row>
    <row r="81" spans="1:26">
      <c r="A81">
        <v>3</v>
      </c>
      <c r="B81">
        <v>70</v>
      </c>
      <c r="C81" t="s">
        <v>26</v>
      </c>
      <c r="D81">
        <v>0.8887</v>
      </c>
      <c r="E81">
        <v>112.52</v>
      </c>
      <c r="F81">
        <v>104.2</v>
      </c>
      <c r="G81">
        <v>29.63</v>
      </c>
      <c r="H81">
        <v>0.49</v>
      </c>
      <c r="I81">
        <v>211</v>
      </c>
      <c r="J81">
        <v>145.92</v>
      </c>
      <c r="K81">
        <v>47.83</v>
      </c>
      <c r="L81">
        <v>4</v>
      </c>
      <c r="M81">
        <v>209</v>
      </c>
      <c r="N81">
        <v>24.09</v>
      </c>
      <c r="O81">
        <v>18230.35</v>
      </c>
      <c r="P81">
        <v>1167.52</v>
      </c>
      <c r="Q81">
        <v>1206.71</v>
      </c>
      <c r="R81">
        <v>495.15</v>
      </c>
      <c r="S81">
        <v>132.07</v>
      </c>
      <c r="T81">
        <v>163233.45</v>
      </c>
      <c r="U81">
        <v>0.27</v>
      </c>
      <c r="V81">
        <v>0.71</v>
      </c>
      <c r="W81">
        <v>0.61</v>
      </c>
      <c r="X81">
        <v>9.66</v>
      </c>
      <c r="Y81">
        <v>0.5</v>
      </c>
      <c r="Z81">
        <v>10</v>
      </c>
    </row>
    <row r="82" spans="1:26">
      <c r="A82">
        <v>4</v>
      </c>
      <c r="B82">
        <v>70</v>
      </c>
      <c r="C82" t="s">
        <v>26</v>
      </c>
      <c r="D82">
        <v>0.9167999999999999</v>
      </c>
      <c r="E82">
        <v>109.08</v>
      </c>
      <c r="F82">
        <v>102.08</v>
      </c>
      <c r="G82">
        <v>37.12</v>
      </c>
      <c r="H82">
        <v>0.6</v>
      </c>
      <c r="I82">
        <v>165</v>
      </c>
      <c r="J82">
        <v>147.3</v>
      </c>
      <c r="K82">
        <v>47.83</v>
      </c>
      <c r="L82">
        <v>5</v>
      </c>
      <c r="M82">
        <v>163</v>
      </c>
      <c r="N82">
        <v>24.47</v>
      </c>
      <c r="O82">
        <v>18400.38</v>
      </c>
      <c r="P82">
        <v>1139.21</v>
      </c>
      <c r="Q82">
        <v>1206.7</v>
      </c>
      <c r="R82">
        <v>423.44</v>
      </c>
      <c r="S82">
        <v>132.07</v>
      </c>
      <c r="T82">
        <v>127609.66</v>
      </c>
      <c r="U82">
        <v>0.31</v>
      </c>
      <c r="V82">
        <v>0.73</v>
      </c>
      <c r="W82">
        <v>0.54</v>
      </c>
      <c r="X82">
        <v>7.54</v>
      </c>
      <c r="Y82">
        <v>0.5</v>
      </c>
      <c r="Z82">
        <v>10</v>
      </c>
    </row>
    <row r="83" spans="1:26">
      <c r="A83">
        <v>5</v>
      </c>
      <c r="B83">
        <v>70</v>
      </c>
      <c r="C83" t="s">
        <v>26</v>
      </c>
      <c r="D83">
        <v>0.9365</v>
      </c>
      <c r="E83">
        <v>106.79</v>
      </c>
      <c r="F83">
        <v>100.66</v>
      </c>
      <c r="G83">
        <v>44.74</v>
      </c>
      <c r="H83">
        <v>0.71</v>
      </c>
      <c r="I83">
        <v>135</v>
      </c>
      <c r="J83">
        <v>148.68</v>
      </c>
      <c r="K83">
        <v>47.83</v>
      </c>
      <c r="L83">
        <v>6</v>
      </c>
      <c r="M83">
        <v>133</v>
      </c>
      <c r="N83">
        <v>24.85</v>
      </c>
      <c r="O83">
        <v>18570.94</v>
      </c>
      <c r="P83">
        <v>1119.07</v>
      </c>
      <c r="Q83">
        <v>1206.73</v>
      </c>
      <c r="R83">
        <v>375.29</v>
      </c>
      <c r="S83">
        <v>132.07</v>
      </c>
      <c r="T83">
        <v>103681.8</v>
      </c>
      <c r="U83">
        <v>0.35</v>
      </c>
      <c r="V83">
        <v>0.74</v>
      </c>
      <c r="W83">
        <v>0.48</v>
      </c>
      <c r="X83">
        <v>6.12</v>
      </c>
      <c r="Y83">
        <v>0.5</v>
      </c>
      <c r="Z83">
        <v>10</v>
      </c>
    </row>
    <row r="84" spans="1:26">
      <c r="A84">
        <v>6</v>
      </c>
      <c r="B84">
        <v>70</v>
      </c>
      <c r="C84" t="s">
        <v>26</v>
      </c>
      <c r="D84">
        <v>0.9496</v>
      </c>
      <c r="E84">
        <v>105.3</v>
      </c>
      <c r="F84">
        <v>99.75</v>
      </c>
      <c r="G84">
        <v>52.04</v>
      </c>
      <c r="H84">
        <v>0.83</v>
      </c>
      <c r="I84">
        <v>115</v>
      </c>
      <c r="J84">
        <v>150.07</v>
      </c>
      <c r="K84">
        <v>47.83</v>
      </c>
      <c r="L84">
        <v>7</v>
      </c>
      <c r="M84">
        <v>113</v>
      </c>
      <c r="N84">
        <v>25.24</v>
      </c>
      <c r="O84">
        <v>18742.03</v>
      </c>
      <c r="P84">
        <v>1104.52</v>
      </c>
      <c r="Q84">
        <v>1206.7</v>
      </c>
      <c r="R84">
        <v>344.62</v>
      </c>
      <c r="S84">
        <v>132.07</v>
      </c>
      <c r="T84">
        <v>88445.78999999999</v>
      </c>
      <c r="U84">
        <v>0.38</v>
      </c>
      <c r="V84">
        <v>0.74</v>
      </c>
      <c r="W84">
        <v>0.46</v>
      </c>
      <c r="X84">
        <v>5.21</v>
      </c>
      <c r="Y84">
        <v>0.5</v>
      </c>
      <c r="Z84">
        <v>10</v>
      </c>
    </row>
    <row r="85" spans="1:26">
      <c r="A85">
        <v>7</v>
      </c>
      <c r="B85">
        <v>70</v>
      </c>
      <c r="C85" t="s">
        <v>26</v>
      </c>
      <c r="D85">
        <v>0.9613</v>
      </c>
      <c r="E85">
        <v>104.03</v>
      </c>
      <c r="F85">
        <v>98.94</v>
      </c>
      <c r="G85">
        <v>59.96</v>
      </c>
      <c r="H85">
        <v>0.9399999999999999</v>
      </c>
      <c r="I85">
        <v>99</v>
      </c>
      <c r="J85">
        <v>151.46</v>
      </c>
      <c r="K85">
        <v>47.83</v>
      </c>
      <c r="L85">
        <v>8</v>
      </c>
      <c r="M85">
        <v>97</v>
      </c>
      <c r="N85">
        <v>25.63</v>
      </c>
      <c r="O85">
        <v>18913.66</v>
      </c>
      <c r="P85">
        <v>1091.67</v>
      </c>
      <c r="Q85">
        <v>1206.71</v>
      </c>
      <c r="R85">
        <v>316.95</v>
      </c>
      <c r="S85">
        <v>132.07</v>
      </c>
      <c r="T85">
        <v>74694.21000000001</v>
      </c>
      <c r="U85">
        <v>0.42</v>
      </c>
      <c r="V85">
        <v>0.75</v>
      </c>
      <c r="W85">
        <v>0.44</v>
      </c>
      <c r="X85">
        <v>4.4</v>
      </c>
      <c r="Y85">
        <v>0.5</v>
      </c>
      <c r="Z85">
        <v>10</v>
      </c>
    </row>
    <row r="86" spans="1:26">
      <c r="A86">
        <v>8</v>
      </c>
      <c r="B86">
        <v>70</v>
      </c>
      <c r="C86" t="s">
        <v>26</v>
      </c>
      <c r="D86">
        <v>0.9758</v>
      </c>
      <c r="E86">
        <v>102.48</v>
      </c>
      <c r="F86">
        <v>97.73999999999999</v>
      </c>
      <c r="G86">
        <v>67.41</v>
      </c>
      <c r="H86">
        <v>1.04</v>
      </c>
      <c r="I86">
        <v>87</v>
      </c>
      <c r="J86">
        <v>152.85</v>
      </c>
      <c r="K86">
        <v>47.83</v>
      </c>
      <c r="L86">
        <v>9</v>
      </c>
      <c r="M86">
        <v>85</v>
      </c>
      <c r="N86">
        <v>26.03</v>
      </c>
      <c r="O86">
        <v>19085.83</v>
      </c>
      <c r="P86">
        <v>1074.26</v>
      </c>
      <c r="Q86">
        <v>1206.69</v>
      </c>
      <c r="R86">
        <v>275.26</v>
      </c>
      <c r="S86">
        <v>132.07</v>
      </c>
      <c r="T86">
        <v>53907.62</v>
      </c>
      <c r="U86">
        <v>0.48</v>
      </c>
      <c r="V86">
        <v>0.76</v>
      </c>
      <c r="W86">
        <v>0.41</v>
      </c>
      <c r="X86">
        <v>3.2</v>
      </c>
      <c r="Y86">
        <v>0.5</v>
      </c>
      <c r="Z86">
        <v>10</v>
      </c>
    </row>
    <row r="87" spans="1:26">
      <c r="A87">
        <v>9</v>
      </c>
      <c r="B87">
        <v>70</v>
      </c>
      <c r="C87" t="s">
        <v>26</v>
      </c>
      <c r="D87">
        <v>0.9742</v>
      </c>
      <c r="E87">
        <v>102.65</v>
      </c>
      <c r="F87">
        <v>98.17</v>
      </c>
      <c r="G87">
        <v>75.51000000000001</v>
      </c>
      <c r="H87">
        <v>1.15</v>
      </c>
      <c r="I87">
        <v>78</v>
      </c>
      <c r="J87">
        <v>154.25</v>
      </c>
      <c r="K87">
        <v>47.83</v>
      </c>
      <c r="L87">
        <v>10</v>
      </c>
      <c r="M87">
        <v>76</v>
      </c>
      <c r="N87">
        <v>26.43</v>
      </c>
      <c r="O87">
        <v>19258.55</v>
      </c>
      <c r="P87">
        <v>1074.66</v>
      </c>
      <c r="Q87">
        <v>1206.7</v>
      </c>
      <c r="R87">
        <v>291.32</v>
      </c>
      <c r="S87">
        <v>132.07</v>
      </c>
      <c r="T87">
        <v>61980.71</v>
      </c>
      <c r="U87">
        <v>0.45</v>
      </c>
      <c r="V87">
        <v>0.76</v>
      </c>
      <c r="W87">
        <v>0.4</v>
      </c>
      <c r="X87">
        <v>3.63</v>
      </c>
      <c r="Y87">
        <v>0.5</v>
      </c>
      <c r="Z87">
        <v>10</v>
      </c>
    </row>
    <row r="88" spans="1:26">
      <c r="A88">
        <v>10</v>
      </c>
      <c r="B88">
        <v>70</v>
      </c>
      <c r="C88" t="s">
        <v>26</v>
      </c>
      <c r="D88">
        <v>0.9797</v>
      </c>
      <c r="E88">
        <v>102.07</v>
      </c>
      <c r="F88">
        <v>97.79000000000001</v>
      </c>
      <c r="G88">
        <v>82.64</v>
      </c>
      <c r="H88">
        <v>1.25</v>
      </c>
      <c r="I88">
        <v>71</v>
      </c>
      <c r="J88">
        <v>155.66</v>
      </c>
      <c r="K88">
        <v>47.83</v>
      </c>
      <c r="L88">
        <v>11</v>
      </c>
      <c r="M88">
        <v>69</v>
      </c>
      <c r="N88">
        <v>26.83</v>
      </c>
      <c r="O88">
        <v>19431.82</v>
      </c>
      <c r="P88">
        <v>1066</v>
      </c>
      <c r="Q88">
        <v>1206.69</v>
      </c>
      <c r="R88">
        <v>278.19</v>
      </c>
      <c r="S88">
        <v>132.07</v>
      </c>
      <c r="T88">
        <v>55452.1</v>
      </c>
      <c r="U88">
        <v>0.47</v>
      </c>
      <c r="V88">
        <v>0.76</v>
      </c>
      <c r="W88">
        <v>0.39</v>
      </c>
      <c r="X88">
        <v>3.25</v>
      </c>
      <c r="Y88">
        <v>0.5</v>
      </c>
      <c r="Z88">
        <v>10</v>
      </c>
    </row>
    <row r="89" spans="1:26">
      <c r="A89">
        <v>11</v>
      </c>
      <c r="B89">
        <v>70</v>
      </c>
      <c r="C89" t="s">
        <v>26</v>
      </c>
      <c r="D89">
        <v>0.9846</v>
      </c>
      <c r="E89">
        <v>101.57</v>
      </c>
      <c r="F89">
        <v>97.45999999999999</v>
      </c>
      <c r="G89">
        <v>89.95999999999999</v>
      </c>
      <c r="H89">
        <v>1.35</v>
      </c>
      <c r="I89">
        <v>65</v>
      </c>
      <c r="J89">
        <v>157.07</v>
      </c>
      <c r="K89">
        <v>47.83</v>
      </c>
      <c r="L89">
        <v>12</v>
      </c>
      <c r="M89">
        <v>63</v>
      </c>
      <c r="N89">
        <v>27.24</v>
      </c>
      <c r="O89">
        <v>19605.66</v>
      </c>
      <c r="P89">
        <v>1058.81</v>
      </c>
      <c r="Q89">
        <v>1206.72</v>
      </c>
      <c r="R89">
        <v>267.31</v>
      </c>
      <c r="S89">
        <v>132.07</v>
      </c>
      <c r="T89">
        <v>50044.34</v>
      </c>
      <c r="U89">
        <v>0.49</v>
      </c>
      <c r="V89">
        <v>0.76</v>
      </c>
      <c r="W89">
        <v>0.37</v>
      </c>
      <c r="X89">
        <v>2.92</v>
      </c>
      <c r="Y89">
        <v>0.5</v>
      </c>
      <c r="Z89">
        <v>10</v>
      </c>
    </row>
    <row r="90" spans="1:26">
      <c r="A90">
        <v>12</v>
      </c>
      <c r="B90">
        <v>70</v>
      </c>
      <c r="C90" t="s">
        <v>26</v>
      </c>
      <c r="D90">
        <v>0.9889</v>
      </c>
      <c r="E90">
        <v>101.13</v>
      </c>
      <c r="F90">
        <v>97.19</v>
      </c>
      <c r="G90">
        <v>98.84</v>
      </c>
      <c r="H90">
        <v>1.45</v>
      </c>
      <c r="I90">
        <v>59</v>
      </c>
      <c r="J90">
        <v>158.48</v>
      </c>
      <c r="K90">
        <v>47.83</v>
      </c>
      <c r="L90">
        <v>13</v>
      </c>
      <c r="M90">
        <v>57</v>
      </c>
      <c r="N90">
        <v>27.65</v>
      </c>
      <c r="O90">
        <v>19780.06</v>
      </c>
      <c r="P90">
        <v>1052.72</v>
      </c>
      <c r="Q90">
        <v>1206.69</v>
      </c>
      <c r="R90">
        <v>257.96</v>
      </c>
      <c r="S90">
        <v>132.07</v>
      </c>
      <c r="T90">
        <v>45398.32</v>
      </c>
      <c r="U90">
        <v>0.51</v>
      </c>
      <c r="V90">
        <v>0.76</v>
      </c>
      <c r="W90">
        <v>0.37</v>
      </c>
      <c r="X90">
        <v>2.65</v>
      </c>
      <c r="Y90">
        <v>0.5</v>
      </c>
      <c r="Z90">
        <v>10</v>
      </c>
    </row>
    <row r="91" spans="1:26">
      <c r="A91">
        <v>13</v>
      </c>
      <c r="B91">
        <v>70</v>
      </c>
      <c r="C91" t="s">
        <v>26</v>
      </c>
      <c r="D91">
        <v>0.9917</v>
      </c>
      <c r="E91">
        <v>100.84</v>
      </c>
      <c r="F91">
        <v>97.02</v>
      </c>
      <c r="G91">
        <v>105.84</v>
      </c>
      <c r="H91">
        <v>1.55</v>
      </c>
      <c r="I91">
        <v>55</v>
      </c>
      <c r="J91">
        <v>159.9</v>
      </c>
      <c r="K91">
        <v>47.83</v>
      </c>
      <c r="L91">
        <v>14</v>
      </c>
      <c r="M91">
        <v>53</v>
      </c>
      <c r="N91">
        <v>28.07</v>
      </c>
      <c r="O91">
        <v>19955.16</v>
      </c>
      <c r="P91">
        <v>1047.41</v>
      </c>
      <c r="Q91">
        <v>1206.69</v>
      </c>
      <c r="R91">
        <v>252.18</v>
      </c>
      <c r="S91">
        <v>132.07</v>
      </c>
      <c r="T91">
        <v>42525.01</v>
      </c>
      <c r="U91">
        <v>0.52</v>
      </c>
      <c r="V91">
        <v>0.76</v>
      </c>
      <c r="W91">
        <v>0.36</v>
      </c>
      <c r="X91">
        <v>2.48</v>
      </c>
      <c r="Y91">
        <v>0.5</v>
      </c>
      <c r="Z91">
        <v>10</v>
      </c>
    </row>
    <row r="92" spans="1:26">
      <c r="A92">
        <v>14</v>
      </c>
      <c r="B92">
        <v>70</v>
      </c>
      <c r="C92" t="s">
        <v>26</v>
      </c>
      <c r="D92">
        <v>0.9946</v>
      </c>
      <c r="E92">
        <v>100.54</v>
      </c>
      <c r="F92">
        <v>96.84</v>
      </c>
      <c r="G92">
        <v>113.93</v>
      </c>
      <c r="H92">
        <v>1.65</v>
      </c>
      <c r="I92">
        <v>51</v>
      </c>
      <c r="J92">
        <v>161.32</v>
      </c>
      <c r="K92">
        <v>47.83</v>
      </c>
      <c r="L92">
        <v>15</v>
      </c>
      <c r="M92">
        <v>49</v>
      </c>
      <c r="N92">
        <v>28.5</v>
      </c>
      <c r="O92">
        <v>20130.71</v>
      </c>
      <c r="P92">
        <v>1040.43</v>
      </c>
      <c r="Q92">
        <v>1206.7</v>
      </c>
      <c r="R92">
        <v>246.04</v>
      </c>
      <c r="S92">
        <v>132.07</v>
      </c>
      <c r="T92">
        <v>39476.83</v>
      </c>
      <c r="U92">
        <v>0.54</v>
      </c>
      <c r="V92">
        <v>0.77</v>
      </c>
      <c r="W92">
        <v>0.36</v>
      </c>
      <c r="X92">
        <v>2.3</v>
      </c>
      <c r="Y92">
        <v>0.5</v>
      </c>
      <c r="Z92">
        <v>10</v>
      </c>
    </row>
    <row r="93" spans="1:26">
      <c r="A93">
        <v>15</v>
      </c>
      <c r="B93">
        <v>70</v>
      </c>
      <c r="C93" t="s">
        <v>26</v>
      </c>
      <c r="D93">
        <v>0.9971</v>
      </c>
      <c r="E93">
        <v>100.29</v>
      </c>
      <c r="F93">
        <v>96.68000000000001</v>
      </c>
      <c r="G93">
        <v>120.85</v>
      </c>
      <c r="H93">
        <v>1.74</v>
      </c>
      <c r="I93">
        <v>48</v>
      </c>
      <c r="J93">
        <v>162.75</v>
      </c>
      <c r="K93">
        <v>47.83</v>
      </c>
      <c r="L93">
        <v>16</v>
      </c>
      <c r="M93">
        <v>46</v>
      </c>
      <c r="N93">
        <v>28.92</v>
      </c>
      <c r="O93">
        <v>20306.85</v>
      </c>
      <c r="P93">
        <v>1034.73</v>
      </c>
      <c r="Q93">
        <v>1206.69</v>
      </c>
      <c r="R93">
        <v>240.29</v>
      </c>
      <c r="S93">
        <v>132.07</v>
      </c>
      <c r="T93">
        <v>36617.76</v>
      </c>
      <c r="U93">
        <v>0.55</v>
      </c>
      <c r="V93">
        <v>0.77</v>
      </c>
      <c r="W93">
        <v>0.35</v>
      </c>
      <c r="X93">
        <v>2.14</v>
      </c>
      <c r="Y93">
        <v>0.5</v>
      </c>
      <c r="Z93">
        <v>10</v>
      </c>
    </row>
    <row r="94" spans="1:26">
      <c r="A94">
        <v>16</v>
      </c>
      <c r="B94">
        <v>70</v>
      </c>
      <c r="C94" t="s">
        <v>26</v>
      </c>
      <c r="D94">
        <v>1.0001</v>
      </c>
      <c r="E94">
        <v>99.98999999999999</v>
      </c>
      <c r="F94">
        <v>96.45999999999999</v>
      </c>
      <c r="G94">
        <v>128.62</v>
      </c>
      <c r="H94">
        <v>1.83</v>
      </c>
      <c r="I94">
        <v>45</v>
      </c>
      <c r="J94">
        <v>164.19</v>
      </c>
      <c r="K94">
        <v>47.83</v>
      </c>
      <c r="L94">
        <v>17</v>
      </c>
      <c r="M94">
        <v>43</v>
      </c>
      <c r="N94">
        <v>29.36</v>
      </c>
      <c r="O94">
        <v>20483.57</v>
      </c>
      <c r="P94">
        <v>1026.32</v>
      </c>
      <c r="Q94">
        <v>1206.7</v>
      </c>
      <c r="R94">
        <v>232.93</v>
      </c>
      <c r="S94">
        <v>132.07</v>
      </c>
      <c r="T94">
        <v>32950.84</v>
      </c>
      <c r="U94">
        <v>0.57</v>
      </c>
      <c r="V94">
        <v>0.77</v>
      </c>
      <c r="W94">
        <v>0.35</v>
      </c>
      <c r="X94">
        <v>1.93</v>
      </c>
      <c r="Y94">
        <v>0.5</v>
      </c>
      <c r="Z94">
        <v>10</v>
      </c>
    </row>
    <row r="95" spans="1:26">
      <c r="A95">
        <v>17</v>
      </c>
      <c r="B95">
        <v>70</v>
      </c>
      <c r="C95" t="s">
        <v>26</v>
      </c>
      <c r="D95">
        <v>1</v>
      </c>
      <c r="E95">
        <v>100</v>
      </c>
      <c r="F95">
        <v>96.56</v>
      </c>
      <c r="G95">
        <v>137.94</v>
      </c>
      <c r="H95">
        <v>1.93</v>
      </c>
      <c r="I95">
        <v>42</v>
      </c>
      <c r="J95">
        <v>165.62</v>
      </c>
      <c r="K95">
        <v>47.83</v>
      </c>
      <c r="L95">
        <v>18</v>
      </c>
      <c r="M95">
        <v>40</v>
      </c>
      <c r="N95">
        <v>29.8</v>
      </c>
      <c r="O95">
        <v>20660.89</v>
      </c>
      <c r="P95">
        <v>1025.62</v>
      </c>
      <c r="Q95">
        <v>1206.69</v>
      </c>
      <c r="R95">
        <v>236.47</v>
      </c>
      <c r="S95">
        <v>132.07</v>
      </c>
      <c r="T95">
        <v>34738.98</v>
      </c>
      <c r="U95">
        <v>0.5600000000000001</v>
      </c>
      <c r="V95">
        <v>0.77</v>
      </c>
      <c r="W95">
        <v>0.35</v>
      </c>
      <c r="X95">
        <v>2.02</v>
      </c>
      <c r="Y95">
        <v>0.5</v>
      </c>
      <c r="Z95">
        <v>10</v>
      </c>
    </row>
    <row r="96" spans="1:26">
      <c r="A96">
        <v>18</v>
      </c>
      <c r="B96">
        <v>70</v>
      </c>
      <c r="C96" t="s">
        <v>26</v>
      </c>
      <c r="D96">
        <v>1.0027</v>
      </c>
      <c r="E96">
        <v>99.73</v>
      </c>
      <c r="F96">
        <v>96.34</v>
      </c>
      <c r="G96">
        <v>144.52</v>
      </c>
      <c r="H96">
        <v>2.02</v>
      </c>
      <c r="I96">
        <v>40</v>
      </c>
      <c r="J96">
        <v>167.07</v>
      </c>
      <c r="K96">
        <v>47.83</v>
      </c>
      <c r="L96">
        <v>19</v>
      </c>
      <c r="M96">
        <v>38</v>
      </c>
      <c r="N96">
        <v>30.24</v>
      </c>
      <c r="O96">
        <v>20838.81</v>
      </c>
      <c r="P96">
        <v>1017.42</v>
      </c>
      <c r="Q96">
        <v>1206.69</v>
      </c>
      <c r="R96">
        <v>229.28</v>
      </c>
      <c r="S96">
        <v>132.07</v>
      </c>
      <c r="T96">
        <v>31151.61</v>
      </c>
      <c r="U96">
        <v>0.58</v>
      </c>
      <c r="V96">
        <v>0.77</v>
      </c>
      <c r="W96">
        <v>0.34</v>
      </c>
      <c r="X96">
        <v>1.81</v>
      </c>
      <c r="Y96">
        <v>0.5</v>
      </c>
      <c r="Z96">
        <v>10</v>
      </c>
    </row>
    <row r="97" spans="1:26">
      <c r="A97">
        <v>19</v>
      </c>
      <c r="B97">
        <v>70</v>
      </c>
      <c r="C97" t="s">
        <v>26</v>
      </c>
      <c r="D97">
        <v>1.0042</v>
      </c>
      <c r="E97">
        <v>99.59</v>
      </c>
      <c r="F97">
        <v>96.26000000000001</v>
      </c>
      <c r="G97">
        <v>151.99</v>
      </c>
      <c r="H97">
        <v>2.1</v>
      </c>
      <c r="I97">
        <v>38</v>
      </c>
      <c r="J97">
        <v>168.51</v>
      </c>
      <c r="K97">
        <v>47.83</v>
      </c>
      <c r="L97">
        <v>20</v>
      </c>
      <c r="M97">
        <v>36</v>
      </c>
      <c r="N97">
        <v>30.69</v>
      </c>
      <c r="O97">
        <v>21017.33</v>
      </c>
      <c r="P97">
        <v>1013.76</v>
      </c>
      <c r="Q97">
        <v>1206.69</v>
      </c>
      <c r="R97">
        <v>226.28</v>
      </c>
      <c r="S97">
        <v>132.07</v>
      </c>
      <c r="T97">
        <v>29661.41</v>
      </c>
      <c r="U97">
        <v>0.58</v>
      </c>
      <c r="V97">
        <v>0.77</v>
      </c>
      <c r="W97">
        <v>0.34</v>
      </c>
      <c r="X97">
        <v>1.72</v>
      </c>
      <c r="Y97">
        <v>0.5</v>
      </c>
      <c r="Z97">
        <v>10</v>
      </c>
    </row>
    <row r="98" spans="1:26">
      <c r="A98">
        <v>20</v>
      </c>
      <c r="B98">
        <v>70</v>
      </c>
      <c r="C98" t="s">
        <v>26</v>
      </c>
      <c r="D98">
        <v>1.0058</v>
      </c>
      <c r="E98">
        <v>99.42</v>
      </c>
      <c r="F98">
        <v>96.15000000000001</v>
      </c>
      <c r="G98">
        <v>160.26</v>
      </c>
      <c r="H98">
        <v>2.19</v>
      </c>
      <c r="I98">
        <v>36</v>
      </c>
      <c r="J98">
        <v>169.97</v>
      </c>
      <c r="K98">
        <v>47.83</v>
      </c>
      <c r="L98">
        <v>21</v>
      </c>
      <c r="M98">
        <v>34</v>
      </c>
      <c r="N98">
        <v>31.14</v>
      </c>
      <c r="O98">
        <v>21196.47</v>
      </c>
      <c r="P98">
        <v>1008.13</v>
      </c>
      <c r="Q98">
        <v>1206.69</v>
      </c>
      <c r="R98">
        <v>222.79</v>
      </c>
      <c r="S98">
        <v>132.07</v>
      </c>
      <c r="T98">
        <v>27928.48</v>
      </c>
      <c r="U98">
        <v>0.59</v>
      </c>
      <c r="V98">
        <v>0.77</v>
      </c>
      <c r="W98">
        <v>0.33</v>
      </c>
      <c r="X98">
        <v>1.61</v>
      </c>
      <c r="Y98">
        <v>0.5</v>
      </c>
      <c r="Z98">
        <v>10</v>
      </c>
    </row>
    <row r="99" spans="1:26">
      <c r="A99">
        <v>21</v>
      </c>
      <c r="B99">
        <v>70</v>
      </c>
      <c r="C99" t="s">
        <v>26</v>
      </c>
      <c r="D99">
        <v>1.0075</v>
      </c>
      <c r="E99">
        <v>99.26000000000001</v>
      </c>
      <c r="F99">
        <v>96.05</v>
      </c>
      <c r="G99">
        <v>169.5</v>
      </c>
      <c r="H99">
        <v>2.28</v>
      </c>
      <c r="I99">
        <v>34</v>
      </c>
      <c r="J99">
        <v>171.42</v>
      </c>
      <c r="K99">
        <v>47.83</v>
      </c>
      <c r="L99">
        <v>22</v>
      </c>
      <c r="M99">
        <v>32</v>
      </c>
      <c r="N99">
        <v>31.6</v>
      </c>
      <c r="O99">
        <v>21376.23</v>
      </c>
      <c r="P99">
        <v>1004.28</v>
      </c>
      <c r="Q99">
        <v>1206.7</v>
      </c>
      <c r="R99">
        <v>219.21</v>
      </c>
      <c r="S99">
        <v>132.07</v>
      </c>
      <c r="T99">
        <v>26145.59</v>
      </c>
      <c r="U99">
        <v>0.6</v>
      </c>
      <c r="V99">
        <v>0.77</v>
      </c>
      <c r="W99">
        <v>0.33</v>
      </c>
      <c r="X99">
        <v>1.51</v>
      </c>
      <c r="Y99">
        <v>0.5</v>
      </c>
      <c r="Z99">
        <v>10</v>
      </c>
    </row>
    <row r="100" spans="1:26">
      <c r="A100">
        <v>22</v>
      </c>
      <c r="B100">
        <v>70</v>
      </c>
      <c r="C100" t="s">
        <v>26</v>
      </c>
      <c r="D100">
        <v>1.0092</v>
      </c>
      <c r="E100">
        <v>99.09</v>
      </c>
      <c r="F100">
        <v>95.94</v>
      </c>
      <c r="G100">
        <v>179.88</v>
      </c>
      <c r="H100">
        <v>2.36</v>
      </c>
      <c r="I100">
        <v>32</v>
      </c>
      <c r="J100">
        <v>172.89</v>
      </c>
      <c r="K100">
        <v>47.83</v>
      </c>
      <c r="L100">
        <v>23</v>
      </c>
      <c r="M100">
        <v>30</v>
      </c>
      <c r="N100">
        <v>32.06</v>
      </c>
      <c r="O100">
        <v>21556.61</v>
      </c>
      <c r="P100">
        <v>995.6</v>
      </c>
      <c r="Q100">
        <v>1206.7</v>
      </c>
      <c r="R100">
        <v>215.35</v>
      </c>
      <c r="S100">
        <v>132.07</v>
      </c>
      <c r="T100">
        <v>24229.45</v>
      </c>
      <c r="U100">
        <v>0.61</v>
      </c>
      <c r="V100">
        <v>0.77</v>
      </c>
      <c r="W100">
        <v>0.33</v>
      </c>
      <c r="X100">
        <v>1.4</v>
      </c>
      <c r="Y100">
        <v>0.5</v>
      </c>
      <c r="Z100">
        <v>10</v>
      </c>
    </row>
    <row r="101" spans="1:26">
      <c r="A101">
        <v>23</v>
      </c>
      <c r="B101">
        <v>70</v>
      </c>
      <c r="C101" t="s">
        <v>26</v>
      </c>
      <c r="D101">
        <v>1.0097</v>
      </c>
      <c r="E101">
        <v>99.04000000000001</v>
      </c>
      <c r="F101">
        <v>95.92</v>
      </c>
      <c r="G101">
        <v>185.65</v>
      </c>
      <c r="H101">
        <v>2.44</v>
      </c>
      <c r="I101">
        <v>31</v>
      </c>
      <c r="J101">
        <v>174.35</v>
      </c>
      <c r="K101">
        <v>47.83</v>
      </c>
      <c r="L101">
        <v>24</v>
      </c>
      <c r="M101">
        <v>29</v>
      </c>
      <c r="N101">
        <v>32.53</v>
      </c>
      <c r="O101">
        <v>21737.62</v>
      </c>
      <c r="P101">
        <v>996.42</v>
      </c>
      <c r="Q101">
        <v>1206.69</v>
      </c>
      <c r="R101">
        <v>214.77</v>
      </c>
      <c r="S101">
        <v>132.07</v>
      </c>
      <c r="T101">
        <v>23944.57</v>
      </c>
      <c r="U101">
        <v>0.61</v>
      </c>
      <c r="V101">
        <v>0.77</v>
      </c>
      <c r="W101">
        <v>0.32</v>
      </c>
      <c r="X101">
        <v>1.38</v>
      </c>
      <c r="Y101">
        <v>0.5</v>
      </c>
      <c r="Z101">
        <v>10</v>
      </c>
    </row>
    <row r="102" spans="1:26">
      <c r="A102">
        <v>24</v>
      </c>
      <c r="B102">
        <v>70</v>
      </c>
      <c r="C102" t="s">
        <v>26</v>
      </c>
      <c r="D102">
        <v>1.0126</v>
      </c>
      <c r="E102">
        <v>98.76000000000001</v>
      </c>
      <c r="F102">
        <v>95.66</v>
      </c>
      <c r="G102">
        <v>191.33</v>
      </c>
      <c r="H102">
        <v>2.52</v>
      </c>
      <c r="I102">
        <v>30</v>
      </c>
      <c r="J102">
        <v>175.83</v>
      </c>
      <c r="K102">
        <v>47.83</v>
      </c>
      <c r="L102">
        <v>25</v>
      </c>
      <c r="M102">
        <v>28</v>
      </c>
      <c r="N102">
        <v>33</v>
      </c>
      <c r="O102">
        <v>21919.27</v>
      </c>
      <c r="P102">
        <v>984.97</v>
      </c>
      <c r="Q102">
        <v>1206.69</v>
      </c>
      <c r="R102">
        <v>205.34</v>
      </c>
      <c r="S102">
        <v>132.07</v>
      </c>
      <c r="T102">
        <v>19231.54</v>
      </c>
      <c r="U102">
        <v>0.64</v>
      </c>
      <c r="V102">
        <v>0.77</v>
      </c>
      <c r="W102">
        <v>0.33</v>
      </c>
      <c r="X102">
        <v>1.12</v>
      </c>
      <c r="Y102">
        <v>0.5</v>
      </c>
      <c r="Z102">
        <v>10</v>
      </c>
    </row>
    <row r="103" spans="1:26">
      <c r="A103">
        <v>25</v>
      </c>
      <c r="B103">
        <v>70</v>
      </c>
      <c r="C103" t="s">
        <v>26</v>
      </c>
      <c r="D103">
        <v>1.0111</v>
      </c>
      <c r="E103">
        <v>98.91</v>
      </c>
      <c r="F103">
        <v>95.84</v>
      </c>
      <c r="G103">
        <v>198.29</v>
      </c>
      <c r="H103">
        <v>2.6</v>
      </c>
      <c r="I103">
        <v>29</v>
      </c>
      <c r="J103">
        <v>177.3</v>
      </c>
      <c r="K103">
        <v>47.83</v>
      </c>
      <c r="L103">
        <v>26</v>
      </c>
      <c r="M103">
        <v>27</v>
      </c>
      <c r="N103">
        <v>33.48</v>
      </c>
      <c r="O103">
        <v>22101.56</v>
      </c>
      <c r="P103">
        <v>984.0599999999999</v>
      </c>
      <c r="Q103">
        <v>1206.69</v>
      </c>
      <c r="R103">
        <v>212.26</v>
      </c>
      <c r="S103">
        <v>132.07</v>
      </c>
      <c r="T103">
        <v>22697.15</v>
      </c>
      <c r="U103">
        <v>0.62</v>
      </c>
      <c r="V103">
        <v>0.77</v>
      </c>
      <c r="W103">
        <v>0.32</v>
      </c>
      <c r="X103">
        <v>1.3</v>
      </c>
      <c r="Y103">
        <v>0.5</v>
      </c>
      <c r="Z103">
        <v>10</v>
      </c>
    </row>
    <row r="104" spans="1:26">
      <c r="A104">
        <v>26</v>
      </c>
      <c r="B104">
        <v>70</v>
      </c>
      <c r="C104" t="s">
        <v>26</v>
      </c>
      <c r="D104">
        <v>1.0126</v>
      </c>
      <c r="E104">
        <v>98.76000000000001</v>
      </c>
      <c r="F104">
        <v>95.75</v>
      </c>
      <c r="G104">
        <v>212.77</v>
      </c>
      <c r="H104">
        <v>2.68</v>
      </c>
      <c r="I104">
        <v>27</v>
      </c>
      <c r="J104">
        <v>178.79</v>
      </c>
      <c r="K104">
        <v>47.83</v>
      </c>
      <c r="L104">
        <v>27</v>
      </c>
      <c r="M104">
        <v>25</v>
      </c>
      <c r="N104">
        <v>33.96</v>
      </c>
      <c r="O104">
        <v>22284.51</v>
      </c>
      <c r="P104">
        <v>979.61</v>
      </c>
      <c r="Q104">
        <v>1206.69</v>
      </c>
      <c r="R104">
        <v>209.12</v>
      </c>
      <c r="S104">
        <v>132.07</v>
      </c>
      <c r="T104">
        <v>21136.13</v>
      </c>
      <c r="U104">
        <v>0.63</v>
      </c>
      <c r="V104">
        <v>0.77</v>
      </c>
      <c r="W104">
        <v>0.32</v>
      </c>
      <c r="X104">
        <v>1.21</v>
      </c>
      <c r="Y104">
        <v>0.5</v>
      </c>
      <c r="Z104">
        <v>10</v>
      </c>
    </row>
    <row r="105" spans="1:26">
      <c r="A105">
        <v>27</v>
      </c>
      <c r="B105">
        <v>70</v>
      </c>
      <c r="C105" t="s">
        <v>26</v>
      </c>
      <c r="D105">
        <v>1.0133</v>
      </c>
      <c r="E105">
        <v>98.69</v>
      </c>
      <c r="F105">
        <v>95.70999999999999</v>
      </c>
      <c r="G105">
        <v>220.87</v>
      </c>
      <c r="H105">
        <v>2.75</v>
      </c>
      <c r="I105">
        <v>26</v>
      </c>
      <c r="J105">
        <v>180.28</v>
      </c>
      <c r="K105">
        <v>47.83</v>
      </c>
      <c r="L105">
        <v>28</v>
      </c>
      <c r="M105">
        <v>24</v>
      </c>
      <c r="N105">
        <v>34.45</v>
      </c>
      <c r="O105">
        <v>22468.11</v>
      </c>
      <c r="P105">
        <v>975.3</v>
      </c>
      <c r="Q105">
        <v>1206.7</v>
      </c>
      <c r="R105">
        <v>207.81</v>
      </c>
      <c r="S105">
        <v>132.07</v>
      </c>
      <c r="T105">
        <v>20484.77</v>
      </c>
      <c r="U105">
        <v>0.64</v>
      </c>
      <c r="V105">
        <v>0.77</v>
      </c>
      <c r="W105">
        <v>0.32</v>
      </c>
      <c r="X105">
        <v>1.17</v>
      </c>
      <c r="Y105">
        <v>0.5</v>
      </c>
      <c r="Z105">
        <v>10</v>
      </c>
    </row>
    <row r="106" spans="1:26">
      <c r="A106">
        <v>28</v>
      </c>
      <c r="B106">
        <v>70</v>
      </c>
      <c r="C106" t="s">
        <v>26</v>
      </c>
      <c r="D106">
        <v>1.0139</v>
      </c>
      <c r="E106">
        <v>98.63</v>
      </c>
      <c r="F106">
        <v>95.68000000000001</v>
      </c>
      <c r="G106">
        <v>229.64</v>
      </c>
      <c r="H106">
        <v>2.83</v>
      </c>
      <c r="I106">
        <v>25</v>
      </c>
      <c r="J106">
        <v>181.77</v>
      </c>
      <c r="K106">
        <v>47.83</v>
      </c>
      <c r="L106">
        <v>29</v>
      </c>
      <c r="M106">
        <v>23</v>
      </c>
      <c r="N106">
        <v>34.94</v>
      </c>
      <c r="O106">
        <v>22652.51</v>
      </c>
      <c r="P106">
        <v>970.64</v>
      </c>
      <c r="Q106">
        <v>1206.71</v>
      </c>
      <c r="R106">
        <v>206.89</v>
      </c>
      <c r="S106">
        <v>132.07</v>
      </c>
      <c r="T106">
        <v>20034.48</v>
      </c>
      <c r="U106">
        <v>0.64</v>
      </c>
      <c r="V106">
        <v>0.77</v>
      </c>
      <c r="W106">
        <v>0.31</v>
      </c>
      <c r="X106">
        <v>1.14</v>
      </c>
      <c r="Y106">
        <v>0.5</v>
      </c>
      <c r="Z106">
        <v>10</v>
      </c>
    </row>
    <row r="107" spans="1:26">
      <c r="A107">
        <v>29</v>
      </c>
      <c r="B107">
        <v>70</v>
      </c>
      <c r="C107" t="s">
        <v>26</v>
      </c>
      <c r="D107">
        <v>1.0142</v>
      </c>
      <c r="E107">
        <v>98.59999999999999</v>
      </c>
      <c r="F107">
        <v>95.65000000000001</v>
      </c>
      <c r="G107">
        <v>229.56</v>
      </c>
      <c r="H107">
        <v>2.9</v>
      </c>
      <c r="I107">
        <v>25</v>
      </c>
      <c r="J107">
        <v>183.27</v>
      </c>
      <c r="K107">
        <v>47.83</v>
      </c>
      <c r="L107">
        <v>30</v>
      </c>
      <c r="M107">
        <v>23</v>
      </c>
      <c r="N107">
        <v>35.44</v>
      </c>
      <c r="O107">
        <v>22837.46</v>
      </c>
      <c r="P107">
        <v>968.37</v>
      </c>
      <c r="Q107">
        <v>1206.69</v>
      </c>
      <c r="R107">
        <v>205.79</v>
      </c>
      <c r="S107">
        <v>132.07</v>
      </c>
      <c r="T107">
        <v>19483.22</v>
      </c>
      <c r="U107">
        <v>0.64</v>
      </c>
      <c r="V107">
        <v>0.77</v>
      </c>
      <c r="W107">
        <v>0.31</v>
      </c>
      <c r="X107">
        <v>1.11</v>
      </c>
      <c r="Y107">
        <v>0.5</v>
      </c>
      <c r="Z107">
        <v>10</v>
      </c>
    </row>
    <row r="108" spans="1:26">
      <c r="A108">
        <v>30</v>
      </c>
      <c r="B108">
        <v>70</v>
      </c>
      <c r="C108" t="s">
        <v>26</v>
      </c>
      <c r="D108">
        <v>1.015</v>
      </c>
      <c r="E108">
        <v>98.52</v>
      </c>
      <c r="F108">
        <v>95.59999999999999</v>
      </c>
      <c r="G108">
        <v>239</v>
      </c>
      <c r="H108">
        <v>2.98</v>
      </c>
      <c r="I108">
        <v>24</v>
      </c>
      <c r="J108">
        <v>184.78</v>
      </c>
      <c r="K108">
        <v>47.83</v>
      </c>
      <c r="L108">
        <v>31</v>
      </c>
      <c r="M108">
        <v>22</v>
      </c>
      <c r="N108">
        <v>35.95</v>
      </c>
      <c r="O108">
        <v>23023.09</v>
      </c>
      <c r="P108">
        <v>963.3</v>
      </c>
      <c r="Q108">
        <v>1206.69</v>
      </c>
      <c r="R108">
        <v>204</v>
      </c>
      <c r="S108">
        <v>132.07</v>
      </c>
      <c r="T108">
        <v>18590.64</v>
      </c>
      <c r="U108">
        <v>0.65</v>
      </c>
      <c r="V108">
        <v>0.78</v>
      </c>
      <c r="W108">
        <v>0.31</v>
      </c>
      <c r="X108">
        <v>1.06</v>
      </c>
      <c r="Y108">
        <v>0.5</v>
      </c>
      <c r="Z108">
        <v>10</v>
      </c>
    </row>
    <row r="109" spans="1:26">
      <c r="A109">
        <v>31</v>
      </c>
      <c r="B109">
        <v>70</v>
      </c>
      <c r="C109" t="s">
        <v>26</v>
      </c>
      <c r="D109">
        <v>1.0161</v>
      </c>
      <c r="E109">
        <v>98.41</v>
      </c>
      <c r="F109">
        <v>95.52</v>
      </c>
      <c r="G109">
        <v>249.18</v>
      </c>
      <c r="H109">
        <v>3.05</v>
      </c>
      <c r="I109">
        <v>23</v>
      </c>
      <c r="J109">
        <v>186.29</v>
      </c>
      <c r="K109">
        <v>47.83</v>
      </c>
      <c r="L109">
        <v>32</v>
      </c>
      <c r="M109">
        <v>21</v>
      </c>
      <c r="N109">
        <v>36.46</v>
      </c>
      <c r="O109">
        <v>23209.42</v>
      </c>
      <c r="P109">
        <v>953.96</v>
      </c>
      <c r="Q109">
        <v>1206.69</v>
      </c>
      <c r="R109">
        <v>201</v>
      </c>
      <c r="S109">
        <v>132.07</v>
      </c>
      <c r="T109">
        <v>17098.57</v>
      </c>
      <c r="U109">
        <v>0.66</v>
      </c>
      <c r="V109">
        <v>0.78</v>
      </c>
      <c r="W109">
        <v>0.32</v>
      </c>
      <c r="X109">
        <v>0.98</v>
      </c>
      <c r="Y109">
        <v>0.5</v>
      </c>
      <c r="Z109">
        <v>10</v>
      </c>
    </row>
    <row r="110" spans="1:26">
      <c r="A110">
        <v>32</v>
      </c>
      <c r="B110">
        <v>70</v>
      </c>
      <c r="C110" t="s">
        <v>26</v>
      </c>
      <c r="D110">
        <v>1.0171</v>
      </c>
      <c r="E110">
        <v>98.31999999999999</v>
      </c>
      <c r="F110">
        <v>95.45999999999999</v>
      </c>
      <c r="G110">
        <v>260.34</v>
      </c>
      <c r="H110">
        <v>3.12</v>
      </c>
      <c r="I110">
        <v>22</v>
      </c>
      <c r="J110">
        <v>187.8</v>
      </c>
      <c r="K110">
        <v>47.83</v>
      </c>
      <c r="L110">
        <v>33</v>
      </c>
      <c r="M110">
        <v>20</v>
      </c>
      <c r="N110">
        <v>36.98</v>
      </c>
      <c r="O110">
        <v>23396.44</v>
      </c>
      <c r="P110">
        <v>953.46</v>
      </c>
      <c r="Q110">
        <v>1206.69</v>
      </c>
      <c r="R110">
        <v>199.26</v>
      </c>
      <c r="S110">
        <v>132.07</v>
      </c>
      <c r="T110">
        <v>16230.93</v>
      </c>
      <c r="U110">
        <v>0.66</v>
      </c>
      <c r="V110">
        <v>0.78</v>
      </c>
      <c r="W110">
        <v>0.31</v>
      </c>
      <c r="X110">
        <v>0.92</v>
      </c>
      <c r="Y110">
        <v>0.5</v>
      </c>
      <c r="Z110">
        <v>10</v>
      </c>
    </row>
    <row r="111" spans="1:26">
      <c r="A111">
        <v>33</v>
      </c>
      <c r="B111">
        <v>70</v>
      </c>
      <c r="C111" t="s">
        <v>26</v>
      </c>
      <c r="D111">
        <v>1.0171</v>
      </c>
      <c r="E111">
        <v>98.31999999999999</v>
      </c>
      <c r="F111">
        <v>95.48999999999999</v>
      </c>
      <c r="G111">
        <v>272.82</v>
      </c>
      <c r="H111">
        <v>3.19</v>
      </c>
      <c r="I111">
        <v>21</v>
      </c>
      <c r="J111">
        <v>189.33</v>
      </c>
      <c r="K111">
        <v>47.83</v>
      </c>
      <c r="L111">
        <v>34</v>
      </c>
      <c r="M111">
        <v>19</v>
      </c>
      <c r="N111">
        <v>37.5</v>
      </c>
      <c r="O111">
        <v>23584.16</v>
      </c>
      <c r="P111">
        <v>949.09</v>
      </c>
      <c r="Q111">
        <v>1206.69</v>
      </c>
      <c r="R111">
        <v>200.24</v>
      </c>
      <c r="S111">
        <v>132.07</v>
      </c>
      <c r="T111">
        <v>16727.41</v>
      </c>
      <c r="U111">
        <v>0.66</v>
      </c>
      <c r="V111">
        <v>0.78</v>
      </c>
      <c r="W111">
        <v>0.31</v>
      </c>
      <c r="X111">
        <v>0.95</v>
      </c>
      <c r="Y111">
        <v>0.5</v>
      </c>
      <c r="Z111">
        <v>10</v>
      </c>
    </row>
    <row r="112" spans="1:26">
      <c r="A112">
        <v>34</v>
      </c>
      <c r="B112">
        <v>70</v>
      </c>
      <c r="C112" t="s">
        <v>26</v>
      </c>
      <c r="D112">
        <v>1.0171</v>
      </c>
      <c r="E112">
        <v>98.31999999999999</v>
      </c>
      <c r="F112">
        <v>95.48999999999999</v>
      </c>
      <c r="G112">
        <v>272.82</v>
      </c>
      <c r="H112">
        <v>3.25</v>
      </c>
      <c r="I112">
        <v>21</v>
      </c>
      <c r="J112">
        <v>190.85</v>
      </c>
      <c r="K112">
        <v>47.83</v>
      </c>
      <c r="L112">
        <v>35</v>
      </c>
      <c r="M112">
        <v>19</v>
      </c>
      <c r="N112">
        <v>38.03</v>
      </c>
      <c r="O112">
        <v>23772.6</v>
      </c>
      <c r="P112">
        <v>945.8099999999999</v>
      </c>
      <c r="Q112">
        <v>1206.69</v>
      </c>
      <c r="R112">
        <v>200.36</v>
      </c>
      <c r="S112">
        <v>132.07</v>
      </c>
      <c r="T112">
        <v>16788.38</v>
      </c>
      <c r="U112">
        <v>0.66</v>
      </c>
      <c r="V112">
        <v>0.78</v>
      </c>
      <c r="W112">
        <v>0.31</v>
      </c>
      <c r="X112">
        <v>0.95</v>
      </c>
      <c r="Y112">
        <v>0.5</v>
      </c>
      <c r="Z112">
        <v>10</v>
      </c>
    </row>
    <row r="113" spans="1:26">
      <c r="A113">
        <v>35</v>
      </c>
      <c r="B113">
        <v>70</v>
      </c>
      <c r="C113" t="s">
        <v>26</v>
      </c>
      <c r="D113">
        <v>1.0178</v>
      </c>
      <c r="E113">
        <v>98.26000000000001</v>
      </c>
      <c r="F113">
        <v>95.45</v>
      </c>
      <c r="G113">
        <v>286.35</v>
      </c>
      <c r="H113">
        <v>3.32</v>
      </c>
      <c r="I113">
        <v>20</v>
      </c>
      <c r="J113">
        <v>192.39</v>
      </c>
      <c r="K113">
        <v>47.83</v>
      </c>
      <c r="L113">
        <v>36</v>
      </c>
      <c r="M113">
        <v>17</v>
      </c>
      <c r="N113">
        <v>38.56</v>
      </c>
      <c r="O113">
        <v>23961.75</v>
      </c>
      <c r="P113">
        <v>943.09</v>
      </c>
      <c r="Q113">
        <v>1206.69</v>
      </c>
      <c r="R113">
        <v>199.03</v>
      </c>
      <c r="S113">
        <v>132.07</v>
      </c>
      <c r="T113">
        <v>16128.07</v>
      </c>
      <c r="U113">
        <v>0.66</v>
      </c>
      <c r="V113">
        <v>0.78</v>
      </c>
      <c r="W113">
        <v>0.31</v>
      </c>
      <c r="X113">
        <v>0.91</v>
      </c>
      <c r="Y113">
        <v>0.5</v>
      </c>
      <c r="Z113">
        <v>10</v>
      </c>
    </row>
    <row r="114" spans="1:26">
      <c r="A114">
        <v>36</v>
      </c>
      <c r="B114">
        <v>70</v>
      </c>
      <c r="C114" t="s">
        <v>26</v>
      </c>
      <c r="D114">
        <v>1.0191</v>
      </c>
      <c r="E114">
        <v>98.12</v>
      </c>
      <c r="F114">
        <v>95.34999999999999</v>
      </c>
      <c r="G114">
        <v>301.09</v>
      </c>
      <c r="H114">
        <v>3.39</v>
      </c>
      <c r="I114">
        <v>19</v>
      </c>
      <c r="J114">
        <v>193.93</v>
      </c>
      <c r="K114">
        <v>47.83</v>
      </c>
      <c r="L114">
        <v>37</v>
      </c>
      <c r="M114">
        <v>14</v>
      </c>
      <c r="N114">
        <v>39.1</v>
      </c>
      <c r="O114">
        <v>24151.64</v>
      </c>
      <c r="P114">
        <v>929.54</v>
      </c>
      <c r="Q114">
        <v>1206.69</v>
      </c>
      <c r="R114">
        <v>195.22</v>
      </c>
      <c r="S114">
        <v>132.07</v>
      </c>
      <c r="T114">
        <v>14225.55</v>
      </c>
      <c r="U114">
        <v>0.68</v>
      </c>
      <c r="V114">
        <v>0.78</v>
      </c>
      <c r="W114">
        <v>0.31</v>
      </c>
      <c r="X114">
        <v>0.8100000000000001</v>
      </c>
      <c r="Y114">
        <v>0.5</v>
      </c>
      <c r="Z114">
        <v>10</v>
      </c>
    </row>
    <row r="115" spans="1:26">
      <c r="A115">
        <v>37</v>
      </c>
      <c r="B115">
        <v>70</v>
      </c>
      <c r="C115" t="s">
        <v>26</v>
      </c>
      <c r="D115">
        <v>1.0189</v>
      </c>
      <c r="E115">
        <v>98.14</v>
      </c>
      <c r="F115">
        <v>95.37</v>
      </c>
      <c r="G115">
        <v>301.16</v>
      </c>
      <c r="H115">
        <v>3.45</v>
      </c>
      <c r="I115">
        <v>19</v>
      </c>
      <c r="J115">
        <v>195.47</v>
      </c>
      <c r="K115">
        <v>47.83</v>
      </c>
      <c r="L115">
        <v>38</v>
      </c>
      <c r="M115">
        <v>9</v>
      </c>
      <c r="N115">
        <v>39.64</v>
      </c>
      <c r="O115">
        <v>24342.26</v>
      </c>
      <c r="P115">
        <v>936.1</v>
      </c>
      <c r="Q115">
        <v>1206.69</v>
      </c>
      <c r="R115">
        <v>195.79</v>
      </c>
      <c r="S115">
        <v>132.07</v>
      </c>
      <c r="T115">
        <v>14512.5</v>
      </c>
      <c r="U115">
        <v>0.67</v>
      </c>
      <c r="V115">
        <v>0.78</v>
      </c>
      <c r="W115">
        <v>0.32</v>
      </c>
      <c r="X115">
        <v>0.83</v>
      </c>
      <c r="Y115">
        <v>0.5</v>
      </c>
      <c r="Z115">
        <v>10</v>
      </c>
    </row>
    <row r="116" spans="1:26">
      <c r="A116">
        <v>38</v>
      </c>
      <c r="B116">
        <v>70</v>
      </c>
      <c r="C116" t="s">
        <v>26</v>
      </c>
      <c r="D116">
        <v>1.0186</v>
      </c>
      <c r="E116">
        <v>98.17</v>
      </c>
      <c r="F116">
        <v>95.40000000000001</v>
      </c>
      <c r="G116">
        <v>301.25</v>
      </c>
      <c r="H116">
        <v>3.51</v>
      </c>
      <c r="I116">
        <v>19</v>
      </c>
      <c r="J116">
        <v>197.02</v>
      </c>
      <c r="K116">
        <v>47.83</v>
      </c>
      <c r="L116">
        <v>39</v>
      </c>
      <c r="M116">
        <v>4</v>
      </c>
      <c r="N116">
        <v>40.2</v>
      </c>
      <c r="O116">
        <v>24533.63</v>
      </c>
      <c r="P116">
        <v>941.04</v>
      </c>
      <c r="Q116">
        <v>1206.7</v>
      </c>
      <c r="R116">
        <v>196.55</v>
      </c>
      <c r="S116">
        <v>132.07</v>
      </c>
      <c r="T116">
        <v>14894.15</v>
      </c>
      <c r="U116">
        <v>0.67</v>
      </c>
      <c r="V116">
        <v>0.78</v>
      </c>
      <c r="W116">
        <v>0.32</v>
      </c>
      <c r="X116">
        <v>0.86</v>
      </c>
      <c r="Y116">
        <v>0.5</v>
      </c>
      <c r="Z116">
        <v>10</v>
      </c>
    </row>
    <row r="117" spans="1:26">
      <c r="A117">
        <v>39</v>
      </c>
      <c r="B117">
        <v>70</v>
      </c>
      <c r="C117" t="s">
        <v>26</v>
      </c>
      <c r="D117">
        <v>1.0189</v>
      </c>
      <c r="E117">
        <v>98.14</v>
      </c>
      <c r="F117">
        <v>95.36</v>
      </c>
      <c r="G117">
        <v>301.15</v>
      </c>
      <c r="H117">
        <v>3.58</v>
      </c>
      <c r="I117">
        <v>19</v>
      </c>
      <c r="J117">
        <v>198.58</v>
      </c>
      <c r="K117">
        <v>47.83</v>
      </c>
      <c r="L117">
        <v>40</v>
      </c>
      <c r="M117">
        <v>2</v>
      </c>
      <c r="N117">
        <v>40.75</v>
      </c>
      <c r="O117">
        <v>24725.75</v>
      </c>
      <c r="P117">
        <v>947.8099999999999</v>
      </c>
      <c r="Q117">
        <v>1206.7</v>
      </c>
      <c r="R117">
        <v>195.33</v>
      </c>
      <c r="S117">
        <v>132.07</v>
      </c>
      <c r="T117">
        <v>14283.86</v>
      </c>
      <c r="U117">
        <v>0.68</v>
      </c>
      <c r="V117">
        <v>0.78</v>
      </c>
      <c r="W117">
        <v>0.32</v>
      </c>
      <c r="X117">
        <v>0.83</v>
      </c>
      <c r="Y117">
        <v>0.5</v>
      </c>
      <c r="Z117">
        <v>10</v>
      </c>
    </row>
    <row r="118" spans="1:26">
      <c r="A118">
        <v>0</v>
      </c>
      <c r="B118">
        <v>90</v>
      </c>
      <c r="C118" t="s">
        <v>26</v>
      </c>
      <c r="D118">
        <v>0.3986</v>
      </c>
      <c r="E118">
        <v>250.87</v>
      </c>
      <c r="F118">
        <v>184.91</v>
      </c>
      <c r="G118">
        <v>6.21</v>
      </c>
      <c r="H118">
        <v>0.1</v>
      </c>
      <c r="I118">
        <v>1787</v>
      </c>
      <c r="J118">
        <v>176.73</v>
      </c>
      <c r="K118">
        <v>52.44</v>
      </c>
      <c r="L118">
        <v>1</v>
      </c>
      <c r="M118">
        <v>1785</v>
      </c>
      <c r="N118">
        <v>33.29</v>
      </c>
      <c r="O118">
        <v>22031.19</v>
      </c>
      <c r="P118">
        <v>2423.94</v>
      </c>
      <c r="Q118">
        <v>1206.99</v>
      </c>
      <c r="R118">
        <v>3245.55</v>
      </c>
      <c r="S118">
        <v>132.07</v>
      </c>
      <c r="T118">
        <v>1530553.88</v>
      </c>
      <c r="U118">
        <v>0.04</v>
      </c>
      <c r="V118">
        <v>0.4</v>
      </c>
      <c r="W118">
        <v>3.15</v>
      </c>
      <c r="X118">
        <v>90.34999999999999</v>
      </c>
      <c r="Y118">
        <v>0.5</v>
      </c>
      <c r="Z118">
        <v>10</v>
      </c>
    </row>
    <row r="119" spans="1:26">
      <c r="A119">
        <v>1</v>
      </c>
      <c r="B119">
        <v>90</v>
      </c>
      <c r="C119" t="s">
        <v>26</v>
      </c>
      <c r="D119">
        <v>0.6912</v>
      </c>
      <c r="E119">
        <v>144.67</v>
      </c>
      <c r="F119">
        <v>121.73</v>
      </c>
      <c r="G119">
        <v>12.66</v>
      </c>
      <c r="H119">
        <v>0.2</v>
      </c>
      <c r="I119">
        <v>577</v>
      </c>
      <c r="J119">
        <v>178.21</v>
      </c>
      <c r="K119">
        <v>52.44</v>
      </c>
      <c r="L119">
        <v>2</v>
      </c>
      <c r="M119">
        <v>575</v>
      </c>
      <c r="N119">
        <v>33.77</v>
      </c>
      <c r="O119">
        <v>22213.89</v>
      </c>
      <c r="P119">
        <v>1589.31</v>
      </c>
      <c r="Q119">
        <v>1206.78</v>
      </c>
      <c r="R119">
        <v>1090.07</v>
      </c>
      <c r="S119">
        <v>132.07</v>
      </c>
      <c r="T119">
        <v>458861.21</v>
      </c>
      <c r="U119">
        <v>0.12</v>
      </c>
      <c r="V119">
        <v>0.61</v>
      </c>
      <c r="W119">
        <v>1.2</v>
      </c>
      <c r="X119">
        <v>27.19</v>
      </c>
      <c r="Y119">
        <v>0.5</v>
      </c>
      <c r="Z119">
        <v>10</v>
      </c>
    </row>
    <row r="120" spans="1:26">
      <c r="A120">
        <v>2</v>
      </c>
      <c r="B120">
        <v>90</v>
      </c>
      <c r="C120" t="s">
        <v>26</v>
      </c>
      <c r="D120">
        <v>0.797</v>
      </c>
      <c r="E120">
        <v>125.47</v>
      </c>
      <c r="F120">
        <v>110.68</v>
      </c>
      <c r="G120">
        <v>19.08</v>
      </c>
      <c r="H120">
        <v>0.3</v>
      </c>
      <c r="I120">
        <v>348</v>
      </c>
      <c r="J120">
        <v>179.7</v>
      </c>
      <c r="K120">
        <v>52.44</v>
      </c>
      <c r="L120">
        <v>3</v>
      </c>
      <c r="M120">
        <v>346</v>
      </c>
      <c r="N120">
        <v>34.26</v>
      </c>
      <c r="O120">
        <v>22397.24</v>
      </c>
      <c r="P120">
        <v>1441.33</v>
      </c>
      <c r="Q120">
        <v>1206.8</v>
      </c>
      <c r="R120">
        <v>714.74</v>
      </c>
      <c r="S120">
        <v>132.07</v>
      </c>
      <c r="T120">
        <v>272341.43</v>
      </c>
      <c r="U120">
        <v>0.18</v>
      </c>
      <c r="V120">
        <v>0.67</v>
      </c>
      <c r="W120">
        <v>0.84</v>
      </c>
      <c r="X120">
        <v>16.13</v>
      </c>
      <c r="Y120">
        <v>0.5</v>
      </c>
      <c r="Z120">
        <v>10</v>
      </c>
    </row>
    <row r="121" spans="1:26">
      <c r="A121">
        <v>3</v>
      </c>
      <c r="B121">
        <v>90</v>
      </c>
      <c r="C121" t="s">
        <v>26</v>
      </c>
      <c r="D121">
        <v>0.853</v>
      </c>
      <c r="E121">
        <v>117.23</v>
      </c>
      <c r="F121">
        <v>105.96</v>
      </c>
      <c r="G121">
        <v>25.53</v>
      </c>
      <c r="H121">
        <v>0.39</v>
      </c>
      <c r="I121">
        <v>249</v>
      </c>
      <c r="J121">
        <v>181.19</v>
      </c>
      <c r="K121">
        <v>52.44</v>
      </c>
      <c r="L121">
        <v>4</v>
      </c>
      <c r="M121">
        <v>247</v>
      </c>
      <c r="N121">
        <v>34.75</v>
      </c>
      <c r="O121">
        <v>22581.25</v>
      </c>
      <c r="P121">
        <v>1376.86</v>
      </c>
      <c r="Q121">
        <v>1206.71</v>
      </c>
      <c r="R121">
        <v>554.99</v>
      </c>
      <c r="S121">
        <v>132.07</v>
      </c>
      <c r="T121">
        <v>192962.62</v>
      </c>
      <c r="U121">
        <v>0.24</v>
      </c>
      <c r="V121">
        <v>0.7</v>
      </c>
      <c r="W121">
        <v>0.67</v>
      </c>
      <c r="X121">
        <v>11.42</v>
      </c>
      <c r="Y121">
        <v>0.5</v>
      </c>
      <c r="Z121">
        <v>10</v>
      </c>
    </row>
    <row r="122" spans="1:26">
      <c r="A122">
        <v>4</v>
      </c>
      <c r="B122">
        <v>90</v>
      </c>
      <c r="C122" t="s">
        <v>26</v>
      </c>
      <c r="D122">
        <v>0.8871</v>
      </c>
      <c r="E122">
        <v>112.73</v>
      </c>
      <c r="F122">
        <v>103.41</v>
      </c>
      <c r="G122">
        <v>31.98</v>
      </c>
      <c r="H122">
        <v>0.49</v>
      </c>
      <c r="I122">
        <v>194</v>
      </c>
      <c r="J122">
        <v>182.69</v>
      </c>
      <c r="K122">
        <v>52.44</v>
      </c>
      <c r="L122">
        <v>5</v>
      </c>
      <c r="M122">
        <v>192</v>
      </c>
      <c r="N122">
        <v>35.25</v>
      </c>
      <c r="O122">
        <v>22766.06</v>
      </c>
      <c r="P122">
        <v>1340.8</v>
      </c>
      <c r="Q122">
        <v>1206.75</v>
      </c>
      <c r="R122">
        <v>468.55</v>
      </c>
      <c r="S122">
        <v>132.07</v>
      </c>
      <c r="T122">
        <v>150017.36</v>
      </c>
      <c r="U122">
        <v>0.28</v>
      </c>
      <c r="V122">
        <v>0.72</v>
      </c>
      <c r="W122">
        <v>0.58</v>
      </c>
      <c r="X122">
        <v>8.869999999999999</v>
      </c>
      <c r="Y122">
        <v>0.5</v>
      </c>
      <c r="Z122">
        <v>10</v>
      </c>
    </row>
    <row r="123" spans="1:26">
      <c r="A123">
        <v>5</v>
      </c>
      <c r="B123">
        <v>90</v>
      </c>
      <c r="C123" t="s">
        <v>26</v>
      </c>
      <c r="D123">
        <v>0.9101</v>
      </c>
      <c r="E123">
        <v>109.88</v>
      </c>
      <c r="F123">
        <v>101.81</v>
      </c>
      <c r="G123">
        <v>38.42</v>
      </c>
      <c r="H123">
        <v>0.58</v>
      </c>
      <c r="I123">
        <v>159</v>
      </c>
      <c r="J123">
        <v>184.19</v>
      </c>
      <c r="K123">
        <v>52.44</v>
      </c>
      <c r="L123">
        <v>6</v>
      </c>
      <c r="M123">
        <v>157</v>
      </c>
      <c r="N123">
        <v>35.75</v>
      </c>
      <c r="O123">
        <v>22951.43</v>
      </c>
      <c r="P123">
        <v>1317.4</v>
      </c>
      <c r="Q123">
        <v>1206.72</v>
      </c>
      <c r="R123">
        <v>413.97</v>
      </c>
      <c r="S123">
        <v>132.07</v>
      </c>
      <c r="T123">
        <v>122903.03</v>
      </c>
      <c r="U123">
        <v>0.32</v>
      </c>
      <c r="V123">
        <v>0.73</v>
      </c>
      <c r="W123">
        <v>0.53</v>
      </c>
      <c r="X123">
        <v>7.27</v>
      </c>
      <c r="Y123">
        <v>0.5</v>
      </c>
      <c r="Z123">
        <v>10</v>
      </c>
    </row>
    <row r="124" spans="1:26">
      <c r="A124">
        <v>6</v>
      </c>
      <c r="B124">
        <v>90</v>
      </c>
      <c r="C124" t="s">
        <v>26</v>
      </c>
      <c r="D124">
        <v>0.9268</v>
      </c>
      <c r="E124">
        <v>107.9</v>
      </c>
      <c r="F124">
        <v>100.68</v>
      </c>
      <c r="G124">
        <v>44.75</v>
      </c>
      <c r="H124">
        <v>0.67</v>
      </c>
      <c r="I124">
        <v>135</v>
      </c>
      <c r="J124">
        <v>185.7</v>
      </c>
      <c r="K124">
        <v>52.44</v>
      </c>
      <c r="L124">
        <v>7</v>
      </c>
      <c r="M124">
        <v>133</v>
      </c>
      <c r="N124">
        <v>36.26</v>
      </c>
      <c r="O124">
        <v>23137.49</v>
      </c>
      <c r="P124">
        <v>1300.59</v>
      </c>
      <c r="Q124">
        <v>1206.69</v>
      </c>
      <c r="R124">
        <v>375.93</v>
      </c>
      <c r="S124">
        <v>132.07</v>
      </c>
      <c r="T124">
        <v>104002.79</v>
      </c>
      <c r="U124">
        <v>0.35</v>
      </c>
      <c r="V124">
        <v>0.74</v>
      </c>
      <c r="W124">
        <v>0.49</v>
      </c>
      <c r="X124">
        <v>6.14</v>
      </c>
      <c r="Y124">
        <v>0.5</v>
      </c>
      <c r="Z124">
        <v>10</v>
      </c>
    </row>
    <row r="125" spans="1:26">
      <c r="A125">
        <v>7</v>
      </c>
      <c r="B125">
        <v>90</v>
      </c>
      <c r="C125" t="s">
        <v>26</v>
      </c>
      <c r="D125">
        <v>0.9398</v>
      </c>
      <c r="E125">
        <v>106.41</v>
      </c>
      <c r="F125">
        <v>99.83</v>
      </c>
      <c r="G125">
        <v>51.19</v>
      </c>
      <c r="H125">
        <v>0.76</v>
      </c>
      <c r="I125">
        <v>117</v>
      </c>
      <c r="J125">
        <v>187.22</v>
      </c>
      <c r="K125">
        <v>52.44</v>
      </c>
      <c r="L125">
        <v>8</v>
      </c>
      <c r="M125">
        <v>115</v>
      </c>
      <c r="N125">
        <v>36.78</v>
      </c>
      <c r="O125">
        <v>23324.24</v>
      </c>
      <c r="P125">
        <v>1286.9</v>
      </c>
      <c r="Q125">
        <v>1206.72</v>
      </c>
      <c r="R125">
        <v>347.1</v>
      </c>
      <c r="S125">
        <v>132.07</v>
      </c>
      <c r="T125">
        <v>89676.55</v>
      </c>
      <c r="U125">
        <v>0.38</v>
      </c>
      <c r="V125">
        <v>0.74</v>
      </c>
      <c r="W125">
        <v>0.46</v>
      </c>
      <c r="X125">
        <v>5.29</v>
      </c>
      <c r="Y125">
        <v>0.5</v>
      </c>
      <c r="Z125">
        <v>10</v>
      </c>
    </row>
    <row r="126" spans="1:26">
      <c r="A126">
        <v>8</v>
      </c>
      <c r="B126">
        <v>90</v>
      </c>
      <c r="C126" t="s">
        <v>26</v>
      </c>
      <c r="D126">
        <v>0.9503</v>
      </c>
      <c r="E126">
        <v>105.23</v>
      </c>
      <c r="F126">
        <v>99.15000000000001</v>
      </c>
      <c r="G126">
        <v>57.76</v>
      </c>
      <c r="H126">
        <v>0.85</v>
      </c>
      <c r="I126">
        <v>103</v>
      </c>
      <c r="J126">
        <v>188.74</v>
      </c>
      <c r="K126">
        <v>52.44</v>
      </c>
      <c r="L126">
        <v>9</v>
      </c>
      <c r="M126">
        <v>101</v>
      </c>
      <c r="N126">
        <v>37.3</v>
      </c>
      <c r="O126">
        <v>23511.69</v>
      </c>
      <c r="P126">
        <v>1275.54</v>
      </c>
      <c r="Q126">
        <v>1206.7</v>
      </c>
      <c r="R126">
        <v>324.11</v>
      </c>
      <c r="S126">
        <v>132.07</v>
      </c>
      <c r="T126">
        <v>78251.17999999999</v>
      </c>
      <c r="U126">
        <v>0.41</v>
      </c>
      <c r="V126">
        <v>0.75</v>
      </c>
      <c r="W126">
        <v>0.44</v>
      </c>
      <c r="X126">
        <v>4.61</v>
      </c>
      <c r="Y126">
        <v>0.5</v>
      </c>
      <c r="Z126">
        <v>10</v>
      </c>
    </row>
    <row r="127" spans="1:26">
      <c r="A127">
        <v>9</v>
      </c>
      <c r="B127">
        <v>90</v>
      </c>
      <c r="C127" t="s">
        <v>26</v>
      </c>
      <c r="D127">
        <v>0.9593</v>
      </c>
      <c r="E127">
        <v>104.24</v>
      </c>
      <c r="F127">
        <v>98.55</v>
      </c>
      <c r="G127">
        <v>64.27</v>
      </c>
      <c r="H127">
        <v>0.93</v>
      </c>
      <c r="I127">
        <v>92</v>
      </c>
      <c r="J127">
        <v>190.26</v>
      </c>
      <c r="K127">
        <v>52.44</v>
      </c>
      <c r="L127">
        <v>10</v>
      </c>
      <c r="M127">
        <v>90</v>
      </c>
      <c r="N127">
        <v>37.82</v>
      </c>
      <c r="O127">
        <v>23699.85</v>
      </c>
      <c r="P127">
        <v>1266.1</v>
      </c>
      <c r="Q127">
        <v>1206.69</v>
      </c>
      <c r="R127">
        <v>303.39</v>
      </c>
      <c r="S127">
        <v>132.07</v>
      </c>
      <c r="T127">
        <v>67945.98</v>
      </c>
      <c r="U127">
        <v>0.44</v>
      </c>
      <c r="V127">
        <v>0.75</v>
      </c>
      <c r="W127">
        <v>0.43</v>
      </c>
      <c r="X127">
        <v>4.01</v>
      </c>
      <c r="Y127">
        <v>0.5</v>
      </c>
      <c r="Z127">
        <v>10</v>
      </c>
    </row>
    <row r="128" spans="1:26">
      <c r="A128">
        <v>10</v>
      </c>
      <c r="B128">
        <v>90</v>
      </c>
      <c r="C128" t="s">
        <v>26</v>
      </c>
      <c r="D128">
        <v>0.953</v>
      </c>
      <c r="E128">
        <v>104.93</v>
      </c>
      <c r="F128">
        <v>99.48999999999999</v>
      </c>
      <c r="G128">
        <v>70.23</v>
      </c>
      <c r="H128">
        <v>1.02</v>
      </c>
      <c r="I128">
        <v>85</v>
      </c>
      <c r="J128">
        <v>191.79</v>
      </c>
      <c r="K128">
        <v>52.44</v>
      </c>
      <c r="L128">
        <v>11</v>
      </c>
      <c r="M128">
        <v>83</v>
      </c>
      <c r="N128">
        <v>38.35</v>
      </c>
      <c r="O128">
        <v>23888.73</v>
      </c>
      <c r="P128">
        <v>1276.6</v>
      </c>
      <c r="Q128">
        <v>1206.7</v>
      </c>
      <c r="R128">
        <v>339.36</v>
      </c>
      <c r="S128">
        <v>132.07</v>
      </c>
      <c r="T128">
        <v>85967.55</v>
      </c>
      <c r="U128">
        <v>0.39</v>
      </c>
      <c r="V128">
        <v>0.75</v>
      </c>
      <c r="W128">
        <v>0.37</v>
      </c>
      <c r="X128">
        <v>4.95</v>
      </c>
      <c r="Y128">
        <v>0.5</v>
      </c>
      <c r="Z128">
        <v>10</v>
      </c>
    </row>
    <row r="129" spans="1:26">
      <c r="A129">
        <v>11</v>
      </c>
      <c r="B129">
        <v>90</v>
      </c>
      <c r="C129" t="s">
        <v>26</v>
      </c>
      <c r="D129">
        <v>0.9691</v>
      </c>
      <c r="E129">
        <v>103.18</v>
      </c>
      <c r="F129">
        <v>98.06</v>
      </c>
      <c r="G129">
        <v>77.42</v>
      </c>
      <c r="H129">
        <v>1.1</v>
      </c>
      <c r="I129">
        <v>76</v>
      </c>
      <c r="J129">
        <v>193.33</v>
      </c>
      <c r="K129">
        <v>52.44</v>
      </c>
      <c r="L129">
        <v>12</v>
      </c>
      <c r="M129">
        <v>74</v>
      </c>
      <c r="N129">
        <v>38.89</v>
      </c>
      <c r="O129">
        <v>24078.33</v>
      </c>
      <c r="P129">
        <v>1255.04</v>
      </c>
      <c r="Q129">
        <v>1206.7</v>
      </c>
      <c r="R129">
        <v>287.48</v>
      </c>
      <c r="S129">
        <v>132.07</v>
      </c>
      <c r="T129">
        <v>60071.29</v>
      </c>
      <c r="U129">
        <v>0.46</v>
      </c>
      <c r="V129">
        <v>0.76</v>
      </c>
      <c r="W129">
        <v>0.4</v>
      </c>
      <c r="X129">
        <v>3.52</v>
      </c>
      <c r="Y129">
        <v>0.5</v>
      </c>
      <c r="Z129">
        <v>10</v>
      </c>
    </row>
    <row r="130" spans="1:26">
      <c r="A130">
        <v>12</v>
      </c>
      <c r="B130">
        <v>90</v>
      </c>
      <c r="C130" t="s">
        <v>26</v>
      </c>
      <c r="D130">
        <v>0.9743000000000001</v>
      </c>
      <c r="E130">
        <v>102.64</v>
      </c>
      <c r="F130">
        <v>97.73</v>
      </c>
      <c r="G130">
        <v>83.77</v>
      </c>
      <c r="H130">
        <v>1.18</v>
      </c>
      <c r="I130">
        <v>70</v>
      </c>
      <c r="J130">
        <v>194.88</v>
      </c>
      <c r="K130">
        <v>52.44</v>
      </c>
      <c r="L130">
        <v>13</v>
      </c>
      <c r="M130">
        <v>68</v>
      </c>
      <c r="N130">
        <v>39.43</v>
      </c>
      <c r="O130">
        <v>24268.67</v>
      </c>
      <c r="P130">
        <v>1248.85</v>
      </c>
      <c r="Q130">
        <v>1206.69</v>
      </c>
      <c r="R130">
        <v>276.37</v>
      </c>
      <c r="S130">
        <v>132.07</v>
      </c>
      <c r="T130">
        <v>54545.35</v>
      </c>
      <c r="U130">
        <v>0.48</v>
      </c>
      <c r="V130">
        <v>0.76</v>
      </c>
      <c r="W130">
        <v>0.39</v>
      </c>
      <c r="X130">
        <v>3.19</v>
      </c>
      <c r="Y130">
        <v>0.5</v>
      </c>
      <c r="Z130">
        <v>10</v>
      </c>
    </row>
    <row r="131" spans="1:26">
      <c r="A131">
        <v>13</v>
      </c>
      <c r="B131">
        <v>90</v>
      </c>
      <c r="C131" t="s">
        <v>26</v>
      </c>
      <c r="D131">
        <v>0.9784</v>
      </c>
      <c r="E131">
        <v>102.21</v>
      </c>
      <c r="F131">
        <v>97.47</v>
      </c>
      <c r="G131">
        <v>89.98</v>
      </c>
      <c r="H131">
        <v>1.27</v>
      </c>
      <c r="I131">
        <v>65</v>
      </c>
      <c r="J131">
        <v>196.42</v>
      </c>
      <c r="K131">
        <v>52.44</v>
      </c>
      <c r="L131">
        <v>14</v>
      </c>
      <c r="M131">
        <v>63</v>
      </c>
      <c r="N131">
        <v>39.98</v>
      </c>
      <c r="O131">
        <v>24459.75</v>
      </c>
      <c r="P131">
        <v>1242.9</v>
      </c>
      <c r="Q131">
        <v>1206.69</v>
      </c>
      <c r="R131">
        <v>267.39</v>
      </c>
      <c r="S131">
        <v>132.07</v>
      </c>
      <c r="T131">
        <v>50083.4</v>
      </c>
      <c r="U131">
        <v>0.49</v>
      </c>
      <c r="V131">
        <v>0.76</v>
      </c>
      <c r="W131">
        <v>0.38</v>
      </c>
      <c r="X131">
        <v>2.93</v>
      </c>
      <c r="Y131">
        <v>0.5</v>
      </c>
      <c r="Z131">
        <v>10</v>
      </c>
    </row>
    <row r="132" spans="1:26">
      <c r="A132">
        <v>14</v>
      </c>
      <c r="B132">
        <v>90</v>
      </c>
      <c r="C132" t="s">
        <v>26</v>
      </c>
      <c r="D132">
        <v>0.9813</v>
      </c>
      <c r="E132">
        <v>101.9</v>
      </c>
      <c r="F132">
        <v>97.31</v>
      </c>
      <c r="G132">
        <v>95.72</v>
      </c>
      <c r="H132">
        <v>1.35</v>
      </c>
      <c r="I132">
        <v>61</v>
      </c>
      <c r="J132">
        <v>197.98</v>
      </c>
      <c r="K132">
        <v>52.44</v>
      </c>
      <c r="L132">
        <v>15</v>
      </c>
      <c r="M132">
        <v>59</v>
      </c>
      <c r="N132">
        <v>40.54</v>
      </c>
      <c r="O132">
        <v>24651.58</v>
      </c>
      <c r="P132">
        <v>1238.42</v>
      </c>
      <c r="Q132">
        <v>1206.7</v>
      </c>
      <c r="R132">
        <v>262.11</v>
      </c>
      <c r="S132">
        <v>132.07</v>
      </c>
      <c r="T132">
        <v>47462.43</v>
      </c>
      <c r="U132">
        <v>0.5</v>
      </c>
      <c r="V132">
        <v>0.76</v>
      </c>
      <c r="W132">
        <v>0.37</v>
      </c>
      <c r="X132">
        <v>2.77</v>
      </c>
      <c r="Y132">
        <v>0.5</v>
      </c>
      <c r="Z132">
        <v>10</v>
      </c>
    </row>
    <row r="133" spans="1:26">
      <c r="A133">
        <v>15</v>
      </c>
      <c r="B133">
        <v>90</v>
      </c>
      <c r="C133" t="s">
        <v>26</v>
      </c>
      <c r="D133">
        <v>0.9849</v>
      </c>
      <c r="E133">
        <v>101.53</v>
      </c>
      <c r="F133">
        <v>97.08</v>
      </c>
      <c r="G133">
        <v>102.19</v>
      </c>
      <c r="H133">
        <v>1.42</v>
      </c>
      <c r="I133">
        <v>57</v>
      </c>
      <c r="J133">
        <v>199.54</v>
      </c>
      <c r="K133">
        <v>52.44</v>
      </c>
      <c r="L133">
        <v>16</v>
      </c>
      <c r="M133">
        <v>55</v>
      </c>
      <c r="N133">
        <v>41.1</v>
      </c>
      <c r="O133">
        <v>24844.17</v>
      </c>
      <c r="P133">
        <v>1233.66</v>
      </c>
      <c r="Q133">
        <v>1206.69</v>
      </c>
      <c r="R133">
        <v>254.2</v>
      </c>
      <c r="S133">
        <v>132.07</v>
      </c>
      <c r="T133">
        <v>43529.6</v>
      </c>
      <c r="U133">
        <v>0.52</v>
      </c>
      <c r="V133">
        <v>0.76</v>
      </c>
      <c r="W133">
        <v>0.36</v>
      </c>
      <c r="X133">
        <v>2.55</v>
      </c>
      <c r="Y133">
        <v>0.5</v>
      </c>
      <c r="Z133">
        <v>10</v>
      </c>
    </row>
    <row r="134" spans="1:26">
      <c r="A134">
        <v>16</v>
      </c>
      <c r="B134">
        <v>90</v>
      </c>
      <c r="C134" t="s">
        <v>26</v>
      </c>
      <c r="D134">
        <v>0.9879</v>
      </c>
      <c r="E134">
        <v>101.23</v>
      </c>
      <c r="F134">
        <v>96.92</v>
      </c>
      <c r="G134">
        <v>109.72</v>
      </c>
      <c r="H134">
        <v>1.5</v>
      </c>
      <c r="I134">
        <v>53</v>
      </c>
      <c r="J134">
        <v>201.11</v>
      </c>
      <c r="K134">
        <v>52.44</v>
      </c>
      <c r="L134">
        <v>17</v>
      </c>
      <c r="M134">
        <v>51</v>
      </c>
      <c r="N134">
        <v>41.67</v>
      </c>
      <c r="O134">
        <v>25037.53</v>
      </c>
      <c r="P134">
        <v>1228.86</v>
      </c>
      <c r="Q134">
        <v>1206.69</v>
      </c>
      <c r="R134">
        <v>248.8</v>
      </c>
      <c r="S134">
        <v>132.07</v>
      </c>
      <c r="T134">
        <v>40849.16</v>
      </c>
      <c r="U134">
        <v>0.53</v>
      </c>
      <c r="V134">
        <v>0.76</v>
      </c>
      <c r="W134">
        <v>0.36</v>
      </c>
      <c r="X134">
        <v>2.38</v>
      </c>
      <c r="Y134">
        <v>0.5</v>
      </c>
      <c r="Z134">
        <v>10</v>
      </c>
    </row>
    <row r="135" spans="1:26">
      <c r="A135">
        <v>17</v>
      </c>
      <c r="B135">
        <v>90</v>
      </c>
      <c r="C135" t="s">
        <v>26</v>
      </c>
      <c r="D135">
        <v>0.9903999999999999</v>
      </c>
      <c r="E135">
        <v>100.97</v>
      </c>
      <c r="F135">
        <v>96.77</v>
      </c>
      <c r="G135">
        <v>116.13</v>
      </c>
      <c r="H135">
        <v>1.58</v>
      </c>
      <c r="I135">
        <v>50</v>
      </c>
      <c r="J135">
        <v>202.68</v>
      </c>
      <c r="K135">
        <v>52.44</v>
      </c>
      <c r="L135">
        <v>18</v>
      </c>
      <c r="M135">
        <v>48</v>
      </c>
      <c r="N135">
        <v>42.24</v>
      </c>
      <c r="O135">
        <v>25231.66</v>
      </c>
      <c r="P135">
        <v>1225.6</v>
      </c>
      <c r="Q135">
        <v>1206.69</v>
      </c>
      <c r="R135">
        <v>243.78</v>
      </c>
      <c r="S135">
        <v>132.07</v>
      </c>
      <c r="T135">
        <v>38351.94</v>
      </c>
      <c r="U135">
        <v>0.54</v>
      </c>
      <c r="V135">
        <v>0.77</v>
      </c>
      <c r="W135">
        <v>0.35</v>
      </c>
      <c r="X135">
        <v>2.23</v>
      </c>
      <c r="Y135">
        <v>0.5</v>
      </c>
      <c r="Z135">
        <v>10</v>
      </c>
    </row>
    <row r="136" spans="1:26">
      <c r="A136">
        <v>18</v>
      </c>
      <c r="B136">
        <v>90</v>
      </c>
      <c r="C136" t="s">
        <v>26</v>
      </c>
      <c r="D136">
        <v>0.9919</v>
      </c>
      <c r="E136">
        <v>100.82</v>
      </c>
      <c r="F136">
        <v>96.69</v>
      </c>
      <c r="G136">
        <v>120.86</v>
      </c>
      <c r="H136">
        <v>1.65</v>
      </c>
      <c r="I136">
        <v>48</v>
      </c>
      <c r="J136">
        <v>204.26</v>
      </c>
      <c r="K136">
        <v>52.44</v>
      </c>
      <c r="L136">
        <v>19</v>
      </c>
      <c r="M136">
        <v>46</v>
      </c>
      <c r="N136">
        <v>42.82</v>
      </c>
      <c r="O136">
        <v>25426.72</v>
      </c>
      <c r="P136">
        <v>1223.93</v>
      </c>
      <c r="Q136">
        <v>1206.69</v>
      </c>
      <c r="R136">
        <v>240.92</v>
      </c>
      <c r="S136">
        <v>132.07</v>
      </c>
      <c r="T136">
        <v>36931.75</v>
      </c>
      <c r="U136">
        <v>0.55</v>
      </c>
      <c r="V136">
        <v>0.77</v>
      </c>
      <c r="W136">
        <v>0.35</v>
      </c>
      <c r="X136">
        <v>2.15</v>
      </c>
      <c r="Y136">
        <v>0.5</v>
      </c>
      <c r="Z136">
        <v>10</v>
      </c>
    </row>
    <row r="137" spans="1:26">
      <c r="A137">
        <v>19</v>
      </c>
      <c r="B137">
        <v>90</v>
      </c>
      <c r="C137" t="s">
        <v>26</v>
      </c>
      <c r="D137">
        <v>0.9948</v>
      </c>
      <c r="E137">
        <v>100.53</v>
      </c>
      <c r="F137">
        <v>96.51000000000001</v>
      </c>
      <c r="G137">
        <v>128.67</v>
      </c>
      <c r="H137">
        <v>1.73</v>
      </c>
      <c r="I137">
        <v>45</v>
      </c>
      <c r="J137">
        <v>205.85</v>
      </c>
      <c r="K137">
        <v>52.44</v>
      </c>
      <c r="L137">
        <v>20</v>
      </c>
      <c r="M137">
        <v>43</v>
      </c>
      <c r="N137">
        <v>43.41</v>
      </c>
      <c r="O137">
        <v>25622.45</v>
      </c>
      <c r="P137">
        <v>1217.66</v>
      </c>
      <c r="Q137">
        <v>1206.69</v>
      </c>
      <c r="R137">
        <v>234.32</v>
      </c>
      <c r="S137">
        <v>132.07</v>
      </c>
      <c r="T137">
        <v>33648.13</v>
      </c>
      <c r="U137">
        <v>0.5600000000000001</v>
      </c>
      <c r="V137">
        <v>0.77</v>
      </c>
      <c r="W137">
        <v>0.35</v>
      </c>
      <c r="X137">
        <v>1.97</v>
      </c>
      <c r="Y137">
        <v>0.5</v>
      </c>
      <c r="Z137">
        <v>10</v>
      </c>
    </row>
    <row r="138" spans="1:26">
      <c r="A138">
        <v>20</v>
      </c>
      <c r="B138">
        <v>90</v>
      </c>
      <c r="C138" t="s">
        <v>26</v>
      </c>
      <c r="D138">
        <v>0.9928</v>
      </c>
      <c r="E138">
        <v>100.72</v>
      </c>
      <c r="F138">
        <v>96.77</v>
      </c>
      <c r="G138">
        <v>135.03</v>
      </c>
      <c r="H138">
        <v>1.8</v>
      </c>
      <c r="I138">
        <v>43</v>
      </c>
      <c r="J138">
        <v>207.45</v>
      </c>
      <c r="K138">
        <v>52.44</v>
      </c>
      <c r="L138">
        <v>21</v>
      </c>
      <c r="M138">
        <v>41</v>
      </c>
      <c r="N138">
        <v>44</v>
      </c>
      <c r="O138">
        <v>25818.99</v>
      </c>
      <c r="P138">
        <v>1221.23</v>
      </c>
      <c r="Q138">
        <v>1206.69</v>
      </c>
      <c r="R138">
        <v>245.32</v>
      </c>
      <c r="S138">
        <v>132.07</v>
      </c>
      <c r="T138">
        <v>39155.82</v>
      </c>
      <c r="U138">
        <v>0.54</v>
      </c>
      <c r="V138">
        <v>0.77</v>
      </c>
      <c r="W138">
        <v>0.32</v>
      </c>
      <c r="X138">
        <v>2.23</v>
      </c>
      <c r="Y138">
        <v>0.5</v>
      </c>
      <c r="Z138">
        <v>10</v>
      </c>
    </row>
    <row r="139" spans="1:26">
      <c r="A139">
        <v>21</v>
      </c>
      <c r="B139">
        <v>90</v>
      </c>
      <c r="C139" t="s">
        <v>26</v>
      </c>
      <c r="D139">
        <v>0.997</v>
      </c>
      <c r="E139">
        <v>100.31</v>
      </c>
      <c r="F139">
        <v>96.43000000000001</v>
      </c>
      <c r="G139">
        <v>141.11</v>
      </c>
      <c r="H139">
        <v>1.87</v>
      </c>
      <c r="I139">
        <v>41</v>
      </c>
      <c r="J139">
        <v>209.05</v>
      </c>
      <c r="K139">
        <v>52.44</v>
      </c>
      <c r="L139">
        <v>22</v>
      </c>
      <c r="M139">
        <v>39</v>
      </c>
      <c r="N139">
        <v>44.6</v>
      </c>
      <c r="O139">
        <v>26016.35</v>
      </c>
      <c r="P139">
        <v>1215.09</v>
      </c>
      <c r="Q139">
        <v>1206.69</v>
      </c>
      <c r="R139">
        <v>232.18</v>
      </c>
      <c r="S139">
        <v>132.07</v>
      </c>
      <c r="T139">
        <v>32599.05</v>
      </c>
      <c r="U139">
        <v>0.57</v>
      </c>
      <c r="V139">
        <v>0.77</v>
      </c>
      <c r="W139">
        <v>0.34</v>
      </c>
      <c r="X139">
        <v>1.89</v>
      </c>
      <c r="Y139">
        <v>0.5</v>
      </c>
      <c r="Z139">
        <v>10</v>
      </c>
    </row>
    <row r="140" spans="1:26">
      <c r="A140">
        <v>22</v>
      </c>
      <c r="B140">
        <v>90</v>
      </c>
      <c r="C140" t="s">
        <v>26</v>
      </c>
      <c r="D140">
        <v>0.999</v>
      </c>
      <c r="E140">
        <v>100.1</v>
      </c>
      <c r="F140">
        <v>96.3</v>
      </c>
      <c r="G140">
        <v>148.15</v>
      </c>
      <c r="H140">
        <v>1.94</v>
      </c>
      <c r="I140">
        <v>39</v>
      </c>
      <c r="J140">
        <v>210.65</v>
      </c>
      <c r="K140">
        <v>52.44</v>
      </c>
      <c r="L140">
        <v>23</v>
      </c>
      <c r="M140">
        <v>37</v>
      </c>
      <c r="N140">
        <v>45.21</v>
      </c>
      <c r="O140">
        <v>26214.54</v>
      </c>
      <c r="P140">
        <v>1209.18</v>
      </c>
      <c r="Q140">
        <v>1206.69</v>
      </c>
      <c r="R140">
        <v>227.55</v>
      </c>
      <c r="S140">
        <v>132.07</v>
      </c>
      <c r="T140">
        <v>30294.4</v>
      </c>
      <c r="U140">
        <v>0.58</v>
      </c>
      <c r="V140">
        <v>0.77</v>
      </c>
      <c r="W140">
        <v>0.34</v>
      </c>
      <c r="X140">
        <v>1.76</v>
      </c>
      <c r="Y140">
        <v>0.5</v>
      </c>
      <c r="Z140">
        <v>10</v>
      </c>
    </row>
    <row r="141" spans="1:26">
      <c r="A141">
        <v>23</v>
      </c>
      <c r="B141">
        <v>90</v>
      </c>
      <c r="C141" t="s">
        <v>26</v>
      </c>
      <c r="D141">
        <v>1.001</v>
      </c>
      <c r="E141">
        <v>99.90000000000001</v>
      </c>
      <c r="F141">
        <v>96.17</v>
      </c>
      <c r="G141">
        <v>155.95</v>
      </c>
      <c r="H141">
        <v>2.01</v>
      </c>
      <c r="I141">
        <v>37</v>
      </c>
      <c r="J141">
        <v>212.27</v>
      </c>
      <c r="K141">
        <v>52.44</v>
      </c>
      <c r="L141">
        <v>24</v>
      </c>
      <c r="M141">
        <v>35</v>
      </c>
      <c r="N141">
        <v>45.82</v>
      </c>
      <c r="O141">
        <v>26413.56</v>
      </c>
      <c r="P141">
        <v>1207.29</v>
      </c>
      <c r="Q141">
        <v>1206.69</v>
      </c>
      <c r="R141">
        <v>223.11</v>
      </c>
      <c r="S141">
        <v>132.07</v>
      </c>
      <c r="T141">
        <v>28082.63</v>
      </c>
      <c r="U141">
        <v>0.59</v>
      </c>
      <c r="V141">
        <v>0.77</v>
      </c>
      <c r="W141">
        <v>0.34</v>
      </c>
      <c r="X141">
        <v>1.63</v>
      </c>
      <c r="Y141">
        <v>0.5</v>
      </c>
      <c r="Z141">
        <v>10</v>
      </c>
    </row>
    <row r="142" spans="1:26">
      <c r="A142">
        <v>24</v>
      </c>
      <c r="B142">
        <v>90</v>
      </c>
      <c r="C142" t="s">
        <v>26</v>
      </c>
      <c r="D142">
        <v>1.0014</v>
      </c>
      <c r="E142">
        <v>99.86</v>
      </c>
      <c r="F142">
        <v>96.16</v>
      </c>
      <c r="G142">
        <v>160.26</v>
      </c>
      <c r="H142">
        <v>2.08</v>
      </c>
      <c r="I142">
        <v>36</v>
      </c>
      <c r="J142">
        <v>213.89</v>
      </c>
      <c r="K142">
        <v>52.44</v>
      </c>
      <c r="L142">
        <v>25</v>
      </c>
      <c r="M142">
        <v>34</v>
      </c>
      <c r="N142">
        <v>46.44</v>
      </c>
      <c r="O142">
        <v>26613.43</v>
      </c>
      <c r="P142">
        <v>1204.77</v>
      </c>
      <c r="Q142">
        <v>1206.69</v>
      </c>
      <c r="R142">
        <v>222.93</v>
      </c>
      <c r="S142">
        <v>132.07</v>
      </c>
      <c r="T142">
        <v>27996.73</v>
      </c>
      <c r="U142">
        <v>0.59</v>
      </c>
      <c r="V142">
        <v>0.77</v>
      </c>
      <c r="W142">
        <v>0.33</v>
      </c>
      <c r="X142">
        <v>1.62</v>
      </c>
      <c r="Y142">
        <v>0.5</v>
      </c>
      <c r="Z142">
        <v>10</v>
      </c>
    </row>
    <row r="143" spans="1:26">
      <c r="A143">
        <v>25</v>
      </c>
      <c r="B143">
        <v>90</v>
      </c>
      <c r="C143" t="s">
        <v>26</v>
      </c>
      <c r="D143">
        <v>1.0023</v>
      </c>
      <c r="E143">
        <v>99.78</v>
      </c>
      <c r="F143">
        <v>96.11</v>
      </c>
      <c r="G143">
        <v>164.76</v>
      </c>
      <c r="H143">
        <v>2.14</v>
      </c>
      <c r="I143">
        <v>35</v>
      </c>
      <c r="J143">
        <v>215.51</v>
      </c>
      <c r="K143">
        <v>52.44</v>
      </c>
      <c r="L143">
        <v>26</v>
      </c>
      <c r="M143">
        <v>33</v>
      </c>
      <c r="N143">
        <v>47.07</v>
      </c>
      <c r="O143">
        <v>26814.17</v>
      </c>
      <c r="P143">
        <v>1202.1</v>
      </c>
      <c r="Q143">
        <v>1206.71</v>
      </c>
      <c r="R143">
        <v>221.37</v>
      </c>
      <c r="S143">
        <v>132.07</v>
      </c>
      <c r="T143">
        <v>27222.03</v>
      </c>
      <c r="U143">
        <v>0.6</v>
      </c>
      <c r="V143">
        <v>0.77</v>
      </c>
      <c r="W143">
        <v>0.33</v>
      </c>
      <c r="X143">
        <v>1.57</v>
      </c>
      <c r="Y143">
        <v>0.5</v>
      </c>
      <c r="Z143">
        <v>10</v>
      </c>
    </row>
    <row r="144" spans="1:26">
      <c r="A144">
        <v>26</v>
      </c>
      <c r="B144">
        <v>90</v>
      </c>
      <c r="C144" t="s">
        <v>26</v>
      </c>
      <c r="D144">
        <v>1.0039</v>
      </c>
      <c r="E144">
        <v>99.61</v>
      </c>
      <c r="F144">
        <v>96.02</v>
      </c>
      <c r="G144">
        <v>174.58</v>
      </c>
      <c r="H144">
        <v>2.21</v>
      </c>
      <c r="I144">
        <v>33</v>
      </c>
      <c r="J144">
        <v>217.15</v>
      </c>
      <c r="K144">
        <v>52.44</v>
      </c>
      <c r="L144">
        <v>27</v>
      </c>
      <c r="M144">
        <v>31</v>
      </c>
      <c r="N144">
        <v>47.71</v>
      </c>
      <c r="O144">
        <v>27015.77</v>
      </c>
      <c r="P144">
        <v>1200.07</v>
      </c>
      <c r="Q144">
        <v>1206.69</v>
      </c>
      <c r="R144">
        <v>218.01</v>
      </c>
      <c r="S144">
        <v>132.07</v>
      </c>
      <c r="T144">
        <v>25551.8</v>
      </c>
      <c r="U144">
        <v>0.61</v>
      </c>
      <c r="V144">
        <v>0.77</v>
      </c>
      <c r="W144">
        <v>0.33</v>
      </c>
      <c r="X144">
        <v>1.48</v>
      </c>
      <c r="Y144">
        <v>0.5</v>
      </c>
      <c r="Z144">
        <v>10</v>
      </c>
    </row>
    <row r="145" spans="1:26">
      <c r="A145">
        <v>27</v>
      </c>
      <c r="B145">
        <v>90</v>
      </c>
      <c r="C145" t="s">
        <v>26</v>
      </c>
      <c r="D145">
        <v>1.0049</v>
      </c>
      <c r="E145">
        <v>99.52</v>
      </c>
      <c r="F145">
        <v>95.95999999999999</v>
      </c>
      <c r="G145">
        <v>179.92</v>
      </c>
      <c r="H145">
        <v>2.27</v>
      </c>
      <c r="I145">
        <v>32</v>
      </c>
      <c r="J145">
        <v>218.79</v>
      </c>
      <c r="K145">
        <v>52.44</v>
      </c>
      <c r="L145">
        <v>28</v>
      </c>
      <c r="M145">
        <v>30</v>
      </c>
      <c r="N145">
        <v>48.35</v>
      </c>
      <c r="O145">
        <v>27218.26</v>
      </c>
      <c r="P145">
        <v>1197.26</v>
      </c>
      <c r="Q145">
        <v>1206.69</v>
      </c>
      <c r="R145">
        <v>216.05</v>
      </c>
      <c r="S145">
        <v>132.07</v>
      </c>
      <c r="T145">
        <v>24578.51</v>
      </c>
      <c r="U145">
        <v>0.61</v>
      </c>
      <c r="V145">
        <v>0.77</v>
      </c>
      <c r="W145">
        <v>0.33</v>
      </c>
      <c r="X145">
        <v>1.42</v>
      </c>
      <c r="Y145">
        <v>0.5</v>
      </c>
      <c r="Z145">
        <v>10</v>
      </c>
    </row>
    <row r="146" spans="1:26">
      <c r="A146">
        <v>28</v>
      </c>
      <c r="B146">
        <v>90</v>
      </c>
      <c r="C146" t="s">
        <v>26</v>
      </c>
      <c r="D146">
        <v>1.0057</v>
      </c>
      <c r="E146">
        <v>99.43000000000001</v>
      </c>
      <c r="F146">
        <v>95.91</v>
      </c>
      <c r="G146">
        <v>185.63</v>
      </c>
      <c r="H146">
        <v>2.34</v>
      </c>
      <c r="I146">
        <v>31</v>
      </c>
      <c r="J146">
        <v>220.44</v>
      </c>
      <c r="K146">
        <v>52.44</v>
      </c>
      <c r="L146">
        <v>29</v>
      </c>
      <c r="M146">
        <v>29</v>
      </c>
      <c r="N146">
        <v>49</v>
      </c>
      <c r="O146">
        <v>27421.64</v>
      </c>
      <c r="P146">
        <v>1196.48</v>
      </c>
      <c r="Q146">
        <v>1206.7</v>
      </c>
      <c r="R146">
        <v>214.39</v>
      </c>
      <c r="S146">
        <v>132.07</v>
      </c>
      <c r="T146">
        <v>23754.56</v>
      </c>
      <c r="U146">
        <v>0.62</v>
      </c>
      <c r="V146">
        <v>0.77</v>
      </c>
      <c r="W146">
        <v>0.33</v>
      </c>
      <c r="X146">
        <v>1.37</v>
      </c>
      <c r="Y146">
        <v>0.5</v>
      </c>
      <c r="Z146">
        <v>10</v>
      </c>
    </row>
    <row r="147" spans="1:26">
      <c r="A147">
        <v>29</v>
      </c>
      <c r="B147">
        <v>90</v>
      </c>
      <c r="C147" t="s">
        <v>26</v>
      </c>
      <c r="D147">
        <v>1.0071</v>
      </c>
      <c r="E147">
        <v>99.29000000000001</v>
      </c>
      <c r="F147">
        <v>95.81</v>
      </c>
      <c r="G147">
        <v>191.61</v>
      </c>
      <c r="H147">
        <v>2.4</v>
      </c>
      <c r="I147">
        <v>30</v>
      </c>
      <c r="J147">
        <v>222.1</v>
      </c>
      <c r="K147">
        <v>52.44</v>
      </c>
      <c r="L147">
        <v>30</v>
      </c>
      <c r="M147">
        <v>28</v>
      </c>
      <c r="N147">
        <v>49.65</v>
      </c>
      <c r="O147">
        <v>27625.93</v>
      </c>
      <c r="P147">
        <v>1191.64</v>
      </c>
      <c r="Q147">
        <v>1206.69</v>
      </c>
      <c r="R147">
        <v>210.68</v>
      </c>
      <c r="S147">
        <v>132.07</v>
      </c>
      <c r="T147">
        <v>21903.38</v>
      </c>
      <c r="U147">
        <v>0.63</v>
      </c>
      <c r="V147">
        <v>0.77</v>
      </c>
      <c r="W147">
        <v>0.33</v>
      </c>
      <c r="X147">
        <v>1.27</v>
      </c>
      <c r="Y147">
        <v>0.5</v>
      </c>
      <c r="Z147">
        <v>10</v>
      </c>
    </row>
    <row r="148" spans="1:26">
      <c r="A148">
        <v>30</v>
      </c>
      <c r="B148">
        <v>90</v>
      </c>
      <c r="C148" t="s">
        <v>26</v>
      </c>
      <c r="D148">
        <v>1.0073</v>
      </c>
      <c r="E148">
        <v>99.28</v>
      </c>
      <c r="F148">
        <v>95.83</v>
      </c>
      <c r="G148">
        <v>198.26</v>
      </c>
      <c r="H148">
        <v>2.46</v>
      </c>
      <c r="I148">
        <v>29</v>
      </c>
      <c r="J148">
        <v>223.76</v>
      </c>
      <c r="K148">
        <v>52.44</v>
      </c>
      <c r="L148">
        <v>31</v>
      </c>
      <c r="M148">
        <v>27</v>
      </c>
      <c r="N148">
        <v>50.32</v>
      </c>
      <c r="O148">
        <v>27831.27</v>
      </c>
      <c r="P148">
        <v>1191.4</v>
      </c>
      <c r="Q148">
        <v>1206.69</v>
      </c>
      <c r="R148">
        <v>211.81</v>
      </c>
      <c r="S148">
        <v>132.07</v>
      </c>
      <c r="T148">
        <v>22471.62</v>
      </c>
      <c r="U148">
        <v>0.62</v>
      </c>
      <c r="V148">
        <v>0.77</v>
      </c>
      <c r="W148">
        <v>0.32</v>
      </c>
      <c r="X148">
        <v>1.29</v>
      </c>
      <c r="Y148">
        <v>0.5</v>
      </c>
      <c r="Z148">
        <v>10</v>
      </c>
    </row>
    <row r="149" spans="1:26">
      <c r="A149">
        <v>31</v>
      </c>
      <c r="B149">
        <v>90</v>
      </c>
      <c r="C149" t="s">
        <v>26</v>
      </c>
      <c r="D149">
        <v>1.0079</v>
      </c>
      <c r="E149">
        <v>99.20999999999999</v>
      </c>
      <c r="F149">
        <v>95.8</v>
      </c>
      <c r="G149">
        <v>205.28</v>
      </c>
      <c r="H149">
        <v>2.52</v>
      </c>
      <c r="I149">
        <v>28</v>
      </c>
      <c r="J149">
        <v>225.43</v>
      </c>
      <c r="K149">
        <v>52.44</v>
      </c>
      <c r="L149">
        <v>32</v>
      </c>
      <c r="M149">
        <v>26</v>
      </c>
      <c r="N149">
        <v>50.99</v>
      </c>
      <c r="O149">
        <v>28037.42</v>
      </c>
      <c r="P149">
        <v>1188.45</v>
      </c>
      <c r="Q149">
        <v>1206.69</v>
      </c>
      <c r="R149">
        <v>210.74</v>
      </c>
      <c r="S149">
        <v>132.07</v>
      </c>
      <c r="T149">
        <v>21944</v>
      </c>
      <c r="U149">
        <v>0.63</v>
      </c>
      <c r="V149">
        <v>0.77</v>
      </c>
      <c r="W149">
        <v>0.32</v>
      </c>
      <c r="X149">
        <v>1.26</v>
      </c>
      <c r="Y149">
        <v>0.5</v>
      </c>
      <c r="Z149">
        <v>10</v>
      </c>
    </row>
    <row r="150" spans="1:26">
      <c r="A150">
        <v>32</v>
      </c>
      <c r="B150">
        <v>90</v>
      </c>
      <c r="C150" t="s">
        <v>26</v>
      </c>
      <c r="D150">
        <v>1.0089</v>
      </c>
      <c r="E150">
        <v>99.12</v>
      </c>
      <c r="F150">
        <v>95.73999999999999</v>
      </c>
      <c r="G150">
        <v>212.75</v>
      </c>
      <c r="H150">
        <v>2.58</v>
      </c>
      <c r="I150">
        <v>27</v>
      </c>
      <c r="J150">
        <v>227.11</v>
      </c>
      <c r="K150">
        <v>52.44</v>
      </c>
      <c r="L150">
        <v>33</v>
      </c>
      <c r="M150">
        <v>25</v>
      </c>
      <c r="N150">
        <v>51.67</v>
      </c>
      <c r="O150">
        <v>28244.51</v>
      </c>
      <c r="P150">
        <v>1188.79</v>
      </c>
      <c r="Q150">
        <v>1206.69</v>
      </c>
      <c r="R150">
        <v>208.77</v>
      </c>
      <c r="S150">
        <v>132.07</v>
      </c>
      <c r="T150">
        <v>20964.47</v>
      </c>
      <c r="U150">
        <v>0.63</v>
      </c>
      <c r="V150">
        <v>0.77</v>
      </c>
      <c r="W150">
        <v>0.32</v>
      </c>
      <c r="X150">
        <v>1.2</v>
      </c>
      <c r="Y150">
        <v>0.5</v>
      </c>
      <c r="Z150">
        <v>10</v>
      </c>
    </row>
    <row r="151" spans="1:26">
      <c r="A151">
        <v>33</v>
      </c>
      <c r="B151">
        <v>90</v>
      </c>
      <c r="C151" t="s">
        <v>26</v>
      </c>
      <c r="D151">
        <v>1.0095</v>
      </c>
      <c r="E151">
        <v>99.06</v>
      </c>
      <c r="F151">
        <v>95.70999999999999</v>
      </c>
      <c r="G151">
        <v>220.87</v>
      </c>
      <c r="H151">
        <v>2.64</v>
      </c>
      <c r="I151">
        <v>26</v>
      </c>
      <c r="J151">
        <v>228.8</v>
      </c>
      <c r="K151">
        <v>52.44</v>
      </c>
      <c r="L151">
        <v>34</v>
      </c>
      <c r="M151">
        <v>24</v>
      </c>
      <c r="N151">
        <v>52.36</v>
      </c>
      <c r="O151">
        <v>28452.56</v>
      </c>
      <c r="P151">
        <v>1184.77</v>
      </c>
      <c r="Q151">
        <v>1206.7</v>
      </c>
      <c r="R151">
        <v>207.84</v>
      </c>
      <c r="S151">
        <v>132.07</v>
      </c>
      <c r="T151">
        <v>20501.89</v>
      </c>
      <c r="U151">
        <v>0.64</v>
      </c>
      <c r="V151">
        <v>0.77</v>
      </c>
      <c r="W151">
        <v>0.31</v>
      </c>
      <c r="X151">
        <v>1.17</v>
      </c>
      <c r="Y151">
        <v>0.5</v>
      </c>
      <c r="Z151">
        <v>10</v>
      </c>
    </row>
    <row r="152" spans="1:26">
      <c r="A152">
        <v>34</v>
      </c>
      <c r="B152">
        <v>90</v>
      </c>
      <c r="C152" t="s">
        <v>26</v>
      </c>
      <c r="D152">
        <v>1.0097</v>
      </c>
      <c r="E152">
        <v>99.04000000000001</v>
      </c>
      <c r="F152">
        <v>95.69</v>
      </c>
      <c r="G152">
        <v>220.83</v>
      </c>
      <c r="H152">
        <v>2.7</v>
      </c>
      <c r="I152">
        <v>26</v>
      </c>
      <c r="J152">
        <v>230.49</v>
      </c>
      <c r="K152">
        <v>52.44</v>
      </c>
      <c r="L152">
        <v>35</v>
      </c>
      <c r="M152">
        <v>24</v>
      </c>
      <c r="N152">
        <v>53.05</v>
      </c>
      <c r="O152">
        <v>28661.58</v>
      </c>
      <c r="P152">
        <v>1183.59</v>
      </c>
      <c r="Q152">
        <v>1206.69</v>
      </c>
      <c r="R152">
        <v>207.19</v>
      </c>
      <c r="S152">
        <v>132.07</v>
      </c>
      <c r="T152">
        <v>20179.22</v>
      </c>
      <c r="U152">
        <v>0.64</v>
      </c>
      <c r="V152">
        <v>0.77</v>
      </c>
      <c r="W152">
        <v>0.32</v>
      </c>
      <c r="X152">
        <v>1.15</v>
      </c>
      <c r="Y152">
        <v>0.5</v>
      </c>
      <c r="Z152">
        <v>10</v>
      </c>
    </row>
    <row r="153" spans="1:26">
      <c r="A153">
        <v>35</v>
      </c>
      <c r="B153">
        <v>90</v>
      </c>
      <c r="C153" t="s">
        <v>26</v>
      </c>
      <c r="D153">
        <v>1.0106</v>
      </c>
      <c r="E153">
        <v>98.95</v>
      </c>
      <c r="F153">
        <v>95.64</v>
      </c>
      <c r="G153">
        <v>229.53</v>
      </c>
      <c r="H153">
        <v>2.76</v>
      </c>
      <c r="I153">
        <v>25</v>
      </c>
      <c r="J153">
        <v>232.2</v>
      </c>
      <c r="K153">
        <v>52.44</v>
      </c>
      <c r="L153">
        <v>36</v>
      </c>
      <c r="M153">
        <v>23</v>
      </c>
      <c r="N153">
        <v>53.75</v>
      </c>
      <c r="O153">
        <v>28871.58</v>
      </c>
      <c r="P153">
        <v>1183.54</v>
      </c>
      <c r="Q153">
        <v>1206.7</v>
      </c>
      <c r="R153">
        <v>205.28</v>
      </c>
      <c r="S153">
        <v>132.07</v>
      </c>
      <c r="T153">
        <v>19225.46</v>
      </c>
      <c r="U153">
        <v>0.64</v>
      </c>
      <c r="V153">
        <v>0.78</v>
      </c>
      <c r="W153">
        <v>0.32</v>
      </c>
      <c r="X153">
        <v>1.1</v>
      </c>
      <c r="Y153">
        <v>0.5</v>
      </c>
      <c r="Z153">
        <v>10</v>
      </c>
    </row>
    <row r="154" spans="1:26">
      <c r="A154">
        <v>36</v>
      </c>
      <c r="B154">
        <v>90</v>
      </c>
      <c r="C154" t="s">
        <v>26</v>
      </c>
      <c r="D154">
        <v>1.0116</v>
      </c>
      <c r="E154">
        <v>98.84999999999999</v>
      </c>
      <c r="F154">
        <v>95.58</v>
      </c>
      <c r="G154">
        <v>238.95</v>
      </c>
      <c r="H154">
        <v>2.81</v>
      </c>
      <c r="I154">
        <v>24</v>
      </c>
      <c r="J154">
        <v>233.91</v>
      </c>
      <c r="K154">
        <v>52.44</v>
      </c>
      <c r="L154">
        <v>37</v>
      </c>
      <c r="M154">
        <v>22</v>
      </c>
      <c r="N154">
        <v>54.46</v>
      </c>
      <c r="O154">
        <v>29082.59</v>
      </c>
      <c r="P154">
        <v>1181.38</v>
      </c>
      <c r="Q154">
        <v>1206.69</v>
      </c>
      <c r="R154">
        <v>203.36</v>
      </c>
      <c r="S154">
        <v>132.07</v>
      </c>
      <c r="T154">
        <v>18273.39</v>
      </c>
      <c r="U154">
        <v>0.65</v>
      </c>
      <c r="V154">
        <v>0.78</v>
      </c>
      <c r="W154">
        <v>0.31</v>
      </c>
      <c r="X154">
        <v>1.04</v>
      </c>
      <c r="Y154">
        <v>0.5</v>
      </c>
      <c r="Z154">
        <v>10</v>
      </c>
    </row>
    <row r="155" spans="1:26">
      <c r="A155">
        <v>37</v>
      </c>
      <c r="B155">
        <v>90</v>
      </c>
      <c r="C155" t="s">
        <v>26</v>
      </c>
      <c r="D155">
        <v>1.0114</v>
      </c>
      <c r="E155">
        <v>98.88</v>
      </c>
      <c r="F155">
        <v>95.59999999999999</v>
      </c>
      <c r="G155">
        <v>239</v>
      </c>
      <c r="H155">
        <v>2.87</v>
      </c>
      <c r="I155">
        <v>24</v>
      </c>
      <c r="J155">
        <v>235.63</v>
      </c>
      <c r="K155">
        <v>52.44</v>
      </c>
      <c r="L155">
        <v>38</v>
      </c>
      <c r="M155">
        <v>22</v>
      </c>
      <c r="N155">
        <v>55.18</v>
      </c>
      <c r="O155">
        <v>29294.6</v>
      </c>
      <c r="P155">
        <v>1179.06</v>
      </c>
      <c r="Q155">
        <v>1206.69</v>
      </c>
      <c r="R155">
        <v>204.04</v>
      </c>
      <c r="S155">
        <v>132.07</v>
      </c>
      <c r="T155">
        <v>18611.08</v>
      </c>
      <c r="U155">
        <v>0.65</v>
      </c>
      <c r="V155">
        <v>0.78</v>
      </c>
      <c r="W155">
        <v>0.31</v>
      </c>
      <c r="X155">
        <v>1.06</v>
      </c>
      <c r="Y155">
        <v>0.5</v>
      </c>
      <c r="Z155">
        <v>10</v>
      </c>
    </row>
    <row r="156" spans="1:26">
      <c r="A156">
        <v>38</v>
      </c>
      <c r="B156">
        <v>90</v>
      </c>
      <c r="C156" t="s">
        <v>26</v>
      </c>
      <c r="D156">
        <v>1.0124</v>
      </c>
      <c r="E156">
        <v>98.78</v>
      </c>
      <c r="F156">
        <v>95.54000000000001</v>
      </c>
      <c r="G156">
        <v>249.23</v>
      </c>
      <c r="H156">
        <v>2.92</v>
      </c>
      <c r="I156">
        <v>23</v>
      </c>
      <c r="J156">
        <v>237.35</v>
      </c>
      <c r="K156">
        <v>52.44</v>
      </c>
      <c r="L156">
        <v>39</v>
      </c>
      <c r="M156">
        <v>21</v>
      </c>
      <c r="N156">
        <v>55.91</v>
      </c>
      <c r="O156">
        <v>29507.65</v>
      </c>
      <c r="P156">
        <v>1174.21</v>
      </c>
      <c r="Q156">
        <v>1206.69</v>
      </c>
      <c r="R156">
        <v>201.74</v>
      </c>
      <c r="S156">
        <v>132.07</v>
      </c>
      <c r="T156">
        <v>17467.66</v>
      </c>
      <c r="U156">
        <v>0.65</v>
      </c>
      <c r="V156">
        <v>0.78</v>
      </c>
      <c r="W156">
        <v>0.31</v>
      </c>
      <c r="X156">
        <v>1</v>
      </c>
      <c r="Y156">
        <v>0.5</v>
      </c>
      <c r="Z156">
        <v>10</v>
      </c>
    </row>
    <row r="157" spans="1:26">
      <c r="A157">
        <v>39</v>
      </c>
      <c r="B157">
        <v>90</v>
      </c>
      <c r="C157" t="s">
        <v>26</v>
      </c>
      <c r="D157">
        <v>1.0158</v>
      </c>
      <c r="E157">
        <v>98.45</v>
      </c>
      <c r="F157">
        <v>95.23999999999999</v>
      </c>
      <c r="G157">
        <v>259.75</v>
      </c>
      <c r="H157">
        <v>2.98</v>
      </c>
      <c r="I157">
        <v>22</v>
      </c>
      <c r="J157">
        <v>239.09</v>
      </c>
      <c r="K157">
        <v>52.44</v>
      </c>
      <c r="L157">
        <v>40</v>
      </c>
      <c r="M157">
        <v>20</v>
      </c>
      <c r="N157">
        <v>56.65</v>
      </c>
      <c r="O157">
        <v>29721.73</v>
      </c>
      <c r="P157">
        <v>1171.32</v>
      </c>
      <c r="Q157">
        <v>1206.69</v>
      </c>
      <c r="R157">
        <v>191.62</v>
      </c>
      <c r="S157">
        <v>132.07</v>
      </c>
      <c r="T157">
        <v>12413.05</v>
      </c>
      <c r="U157">
        <v>0.6899999999999999</v>
      </c>
      <c r="V157">
        <v>0.78</v>
      </c>
      <c r="W157">
        <v>0.3</v>
      </c>
      <c r="X157">
        <v>0.7</v>
      </c>
      <c r="Y157">
        <v>0.5</v>
      </c>
      <c r="Z157">
        <v>10</v>
      </c>
    </row>
    <row r="158" spans="1:26">
      <c r="A158">
        <v>0</v>
      </c>
      <c r="B158">
        <v>10</v>
      </c>
      <c r="C158" t="s">
        <v>26</v>
      </c>
      <c r="D158">
        <v>0.908</v>
      </c>
      <c r="E158">
        <v>110.13</v>
      </c>
      <c r="F158">
        <v>105.78</v>
      </c>
      <c r="G158">
        <v>26.12</v>
      </c>
      <c r="H158">
        <v>0.64</v>
      </c>
      <c r="I158">
        <v>243</v>
      </c>
      <c r="J158">
        <v>26.11</v>
      </c>
      <c r="K158">
        <v>12.1</v>
      </c>
      <c r="L158">
        <v>1</v>
      </c>
      <c r="M158">
        <v>241</v>
      </c>
      <c r="N158">
        <v>3.01</v>
      </c>
      <c r="O158">
        <v>3454.41</v>
      </c>
      <c r="P158">
        <v>335.72</v>
      </c>
      <c r="Q158">
        <v>1206.72</v>
      </c>
      <c r="R158">
        <v>549.1900000000001</v>
      </c>
      <c r="S158">
        <v>132.07</v>
      </c>
      <c r="T158">
        <v>190089.86</v>
      </c>
      <c r="U158">
        <v>0.24</v>
      </c>
      <c r="V158">
        <v>0.7</v>
      </c>
      <c r="W158">
        <v>0.66</v>
      </c>
      <c r="X158">
        <v>11.24</v>
      </c>
      <c r="Y158">
        <v>0.5</v>
      </c>
      <c r="Z158">
        <v>10</v>
      </c>
    </row>
    <row r="159" spans="1:26">
      <c r="A159">
        <v>1</v>
      </c>
      <c r="B159">
        <v>10</v>
      </c>
      <c r="C159" t="s">
        <v>26</v>
      </c>
      <c r="D159">
        <v>0.9681999999999999</v>
      </c>
      <c r="E159">
        <v>103.28</v>
      </c>
      <c r="F159">
        <v>100.27</v>
      </c>
      <c r="G159">
        <v>48.91</v>
      </c>
      <c r="H159">
        <v>1.23</v>
      </c>
      <c r="I159">
        <v>123</v>
      </c>
      <c r="J159">
        <v>27.2</v>
      </c>
      <c r="K159">
        <v>12.1</v>
      </c>
      <c r="L159">
        <v>2</v>
      </c>
      <c r="M159">
        <v>12</v>
      </c>
      <c r="N159">
        <v>3.1</v>
      </c>
      <c r="O159">
        <v>3588.35</v>
      </c>
      <c r="P159">
        <v>291.69</v>
      </c>
      <c r="Q159">
        <v>1206.76</v>
      </c>
      <c r="R159">
        <v>357.25</v>
      </c>
      <c r="S159">
        <v>132.07</v>
      </c>
      <c r="T159">
        <v>94720.44</v>
      </c>
      <c r="U159">
        <v>0.37</v>
      </c>
      <c r="V159">
        <v>0.74</v>
      </c>
      <c r="W159">
        <v>0.61</v>
      </c>
      <c r="X159">
        <v>5.73</v>
      </c>
      <c r="Y159">
        <v>0.5</v>
      </c>
      <c r="Z159">
        <v>10</v>
      </c>
    </row>
    <row r="160" spans="1:26">
      <c r="A160">
        <v>2</v>
      </c>
      <c r="B160">
        <v>10</v>
      </c>
      <c r="C160" t="s">
        <v>26</v>
      </c>
      <c r="D160">
        <v>0.969</v>
      </c>
      <c r="E160">
        <v>103.2</v>
      </c>
      <c r="F160">
        <v>100.19</v>
      </c>
      <c r="G160">
        <v>49.28</v>
      </c>
      <c r="H160">
        <v>1.78</v>
      </c>
      <c r="I160">
        <v>122</v>
      </c>
      <c r="J160">
        <v>28.29</v>
      </c>
      <c r="K160">
        <v>12.1</v>
      </c>
      <c r="L160">
        <v>3</v>
      </c>
      <c r="M160">
        <v>0</v>
      </c>
      <c r="N160">
        <v>3.19</v>
      </c>
      <c r="O160">
        <v>3722.55</v>
      </c>
      <c r="P160">
        <v>301.85</v>
      </c>
      <c r="Q160">
        <v>1206.75</v>
      </c>
      <c r="R160">
        <v>353.99</v>
      </c>
      <c r="S160">
        <v>132.07</v>
      </c>
      <c r="T160">
        <v>93097.60000000001</v>
      </c>
      <c r="U160">
        <v>0.37</v>
      </c>
      <c r="V160">
        <v>0.74</v>
      </c>
      <c r="W160">
        <v>0.63</v>
      </c>
      <c r="X160">
        <v>5.65</v>
      </c>
      <c r="Y160">
        <v>0.5</v>
      </c>
      <c r="Z160">
        <v>10</v>
      </c>
    </row>
    <row r="161" spans="1:26">
      <c r="A161">
        <v>0</v>
      </c>
      <c r="B161">
        <v>45</v>
      </c>
      <c r="C161" t="s">
        <v>26</v>
      </c>
      <c r="D161">
        <v>0.6335</v>
      </c>
      <c r="E161">
        <v>157.85</v>
      </c>
      <c r="F161">
        <v>137.48</v>
      </c>
      <c r="G161">
        <v>9.23</v>
      </c>
      <c r="H161">
        <v>0.18</v>
      </c>
      <c r="I161">
        <v>894</v>
      </c>
      <c r="J161">
        <v>98.70999999999999</v>
      </c>
      <c r="K161">
        <v>39.72</v>
      </c>
      <c r="L161">
        <v>1</v>
      </c>
      <c r="M161">
        <v>892</v>
      </c>
      <c r="N161">
        <v>12.99</v>
      </c>
      <c r="O161">
        <v>12407.75</v>
      </c>
      <c r="P161">
        <v>1225.45</v>
      </c>
      <c r="Q161">
        <v>1206.84</v>
      </c>
      <c r="R161">
        <v>1626.69</v>
      </c>
      <c r="S161">
        <v>132.07</v>
      </c>
      <c r="T161">
        <v>725588.39</v>
      </c>
      <c r="U161">
        <v>0.08</v>
      </c>
      <c r="V161">
        <v>0.54</v>
      </c>
      <c r="W161">
        <v>1.7</v>
      </c>
      <c r="X161">
        <v>42.93</v>
      </c>
      <c r="Y161">
        <v>0.5</v>
      </c>
      <c r="Z161">
        <v>10</v>
      </c>
    </row>
    <row r="162" spans="1:26">
      <c r="A162">
        <v>1</v>
      </c>
      <c r="B162">
        <v>45</v>
      </c>
      <c r="C162" t="s">
        <v>26</v>
      </c>
      <c r="D162">
        <v>0.8310999999999999</v>
      </c>
      <c r="E162">
        <v>120.32</v>
      </c>
      <c r="F162">
        <v>111.03</v>
      </c>
      <c r="G162">
        <v>18.77</v>
      </c>
      <c r="H162">
        <v>0.35</v>
      </c>
      <c r="I162">
        <v>355</v>
      </c>
      <c r="J162">
        <v>99.95</v>
      </c>
      <c r="K162">
        <v>39.72</v>
      </c>
      <c r="L162">
        <v>2</v>
      </c>
      <c r="M162">
        <v>353</v>
      </c>
      <c r="N162">
        <v>13.24</v>
      </c>
      <c r="O162">
        <v>12561.45</v>
      </c>
      <c r="P162">
        <v>980.58</v>
      </c>
      <c r="Q162">
        <v>1206.78</v>
      </c>
      <c r="R162">
        <v>727.24</v>
      </c>
      <c r="S162">
        <v>132.07</v>
      </c>
      <c r="T162">
        <v>278554.92</v>
      </c>
      <c r="U162">
        <v>0.18</v>
      </c>
      <c r="V162">
        <v>0.67</v>
      </c>
      <c r="W162">
        <v>0.84</v>
      </c>
      <c r="X162">
        <v>16.49</v>
      </c>
      <c r="Y162">
        <v>0.5</v>
      </c>
      <c r="Z162">
        <v>10</v>
      </c>
    </row>
    <row r="163" spans="1:26">
      <c r="A163">
        <v>2</v>
      </c>
      <c r="B163">
        <v>45</v>
      </c>
      <c r="C163" t="s">
        <v>26</v>
      </c>
      <c r="D163">
        <v>0.8992</v>
      </c>
      <c r="E163">
        <v>111.22</v>
      </c>
      <c r="F163">
        <v>104.68</v>
      </c>
      <c r="G163">
        <v>28.42</v>
      </c>
      <c r="H163">
        <v>0.52</v>
      </c>
      <c r="I163">
        <v>221</v>
      </c>
      <c r="J163">
        <v>101.2</v>
      </c>
      <c r="K163">
        <v>39.72</v>
      </c>
      <c r="L163">
        <v>3</v>
      </c>
      <c r="M163">
        <v>219</v>
      </c>
      <c r="N163">
        <v>13.49</v>
      </c>
      <c r="O163">
        <v>12715.54</v>
      </c>
      <c r="P163">
        <v>916.4299999999999</v>
      </c>
      <c r="Q163">
        <v>1206.73</v>
      </c>
      <c r="R163">
        <v>511.69</v>
      </c>
      <c r="S163">
        <v>132.07</v>
      </c>
      <c r="T163">
        <v>171454.26</v>
      </c>
      <c r="U163">
        <v>0.26</v>
      </c>
      <c r="V163">
        <v>0.71</v>
      </c>
      <c r="W163">
        <v>0.63</v>
      </c>
      <c r="X163">
        <v>10.14</v>
      </c>
      <c r="Y163">
        <v>0.5</v>
      </c>
      <c r="Z163">
        <v>10</v>
      </c>
    </row>
    <row r="164" spans="1:26">
      <c r="A164">
        <v>3</v>
      </c>
      <c r="B164">
        <v>45</v>
      </c>
      <c r="C164" t="s">
        <v>26</v>
      </c>
      <c r="D164">
        <v>0.9336</v>
      </c>
      <c r="E164">
        <v>107.12</v>
      </c>
      <c r="F164">
        <v>101.84</v>
      </c>
      <c r="G164">
        <v>38.19</v>
      </c>
      <c r="H164">
        <v>0.6899999999999999</v>
      </c>
      <c r="I164">
        <v>160</v>
      </c>
      <c r="J164">
        <v>102.45</v>
      </c>
      <c r="K164">
        <v>39.72</v>
      </c>
      <c r="L164">
        <v>4</v>
      </c>
      <c r="M164">
        <v>158</v>
      </c>
      <c r="N164">
        <v>13.74</v>
      </c>
      <c r="O164">
        <v>12870.03</v>
      </c>
      <c r="P164">
        <v>883.46</v>
      </c>
      <c r="Q164">
        <v>1206.71</v>
      </c>
      <c r="R164">
        <v>415.33</v>
      </c>
      <c r="S164">
        <v>132.07</v>
      </c>
      <c r="T164">
        <v>123579.57</v>
      </c>
      <c r="U164">
        <v>0.32</v>
      </c>
      <c r="V164">
        <v>0.73</v>
      </c>
      <c r="W164">
        <v>0.53</v>
      </c>
      <c r="X164">
        <v>7.3</v>
      </c>
      <c r="Y164">
        <v>0.5</v>
      </c>
      <c r="Z164">
        <v>10</v>
      </c>
    </row>
    <row r="165" spans="1:26">
      <c r="A165">
        <v>4</v>
      </c>
      <c r="B165">
        <v>45</v>
      </c>
      <c r="C165" t="s">
        <v>26</v>
      </c>
      <c r="D165">
        <v>0.9548</v>
      </c>
      <c r="E165">
        <v>104.74</v>
      </c>
      <c r="F165">
        <v>100.18</v>
      </c>
      <c r="G165">
        <v>48.09</v>
      </c>
      <c r="H165">
        <v>0.85</v>
      </c>
      <c r="I165">
        <v>125</v>
      </c>
      <c r="J165">
        <v>103.71</v>
      </c>
      <c r="K165">
        <v>39.72</v>
      </c>
      <c r="L165">
        <v>5</v>
      </c>
      <c r="M165">
        <v>123</v>
      </c>
      <c r="N165">
        <v>14</v>
      </c>
      <c r="O165">
        <v>13024.91</v>
      </c>
      <c r="P165">
        <v>861.3099999999999</v>
      </c>
      <c r="Q165">
        <v>1206.75</v>
      </c>
      <c r="R165">
        <v>358.75</v>
      </c>
      <c r="S165">
        <v>132.07</v>
      </c>
      <c r="T165">
        <v>95463.78999999999</v>
      </c>
      <c r="U165">
        <v>0.37</v>
      </c>
      <c r="V165">
        <v>0.74</v>
      </c>
      <c r="W165">
        <v>0.48</v>
      </c>
      <c r="X165">
        <v>5.64</v>
      </c>
      <c r="Y165">
        <v>0.5</v>
      </c>
      <c r="Z165">
        <v>10</v>
      </c>
    </row>
    <row r="166" spans="1:26">
      <c r="A166">
        <v>5</v>
      </c>
      <c r="B166">
        <v>45</v>
      </c>
      <c r="C166" t="s">
        <v>26</v>
      </c>
      <c r="D166">
        <v>0.9691</v>
      </c>
      <c r="E166">
        <v>103.19</v>
      </c>
      <c r="F166">
        <v>99.09999999999999</v>
      </c>
      <c r="G166">
        <v>58.3</v>
      </c>
      <c r="H166">
        <v>1.01</v>
      </c>
      <c r="I166">
        <v>102</v>
      </c>
      <c r="J166">
        <v>104.97</v>
      </c>
      <c r="K166">
        <v>39.72</v>
      </c>
      <c r="L166">
        <v>6</v>
      </c>
      <c r="M166">
        <v>100</v>
      </c>
      <c r="N166">
        <v>14.25</v>
      </c>
      <c r="O166">
        <v>13180.19</v>
      </c>
      <c r="P166">
        <v>843.47</v>
      </c>
      <c r="Q166">
        <v>1206.7</v>
      </c>
      <c r="R166">
        <v>322.4</v>
      </c>
      <c r="S166">
        <v>132.07</v>
      </c>
      <c r="T166">
        <v>77402.5</v>
      </c>
      <c r="U166">
        <v>0.41</v>
      </c>
      <c r="V166">
        <v>0.75</v>
      </c>
      <c r="W166">
        <v>0.44</v>
      </c>
      <c r="X166">
        <v>4.56</v>
      </c>
      <c r="Y166">
        <v>0.5</v>
      </c>
      <c r="Z166">
        <v>10</v>
      </c>
    </row>
    <row r="167" spans="1:26">
      <c r="A167">
        <v>6</v>
      </c>
      <c r="B167">
        <v>45</v>
      </c>
      <c r="C167" t="s">
        <v>26</v>
      </c>
      <c r="D167">
        <v>0.9849</v>
      </c>
      <c r="E167">
        <v>101.54</v>
      </c>
      <c r="F167">
        <v>97.78</v>
      </c>
      <c r="G167">
        <v>68.22</v>
      </c>
      <c r="H167">
        <v>1.16</v>
      </c>
      <c r="I167">
        <v>86</v>
      </c>
      <c r="J167">
        <v>106.23</v>
      </c>
      <c r="K167">
        <v>39.72</v>
      </c>
      <c r="L167">
        <v>7</v>
      </c>
      <c r="M167">
        <v>84</v>
      </c>
      <c r="N167">
        <v>14.52</v>
      </c>
      <c r="O167">
        <v>13335.87</v>
      </c>
      <c r="P167">
        <v>825.12</v>
      </c>
      <c r="Q167">
        <v>1206.69</v>
      </c>
      <c r="R167">
        <v>277.32</v>
      </c>
      <c r="S167">
        <v>132.07</v>
      </c>
      <c r="T167">
        <v>54939.77</v>
      </c>
      <c r="U167">
        <v>0.48</v>
      </c>
      <c r="V167">
        <v>0.76</v>
      </c>
      <c r="W167">
        <v>0.39</v>
      </c>
      <c r="X167">
        <v>3.24</v>
      </c>
      <c r="Y167">
        <v>0.5</v>
      </c>
      <c r="Z167">
        <v>10</v>
      </c>
    </row>
    <row r="168" spans="1:26">
      <c r="A168">
        <v>7</v>
      </c>
      <c r="B168">
        <v>45</v>
      </c>
      <c r="C168" t="s">
        <v>26</v>
      </c>
      <c r="D168">
        <v>0.9851</v>
      </c>
      <c r="E168">
        <v>101.52</v>
      </c>
      <c r="F168">
        <v>97.98999999999999</v>
      </c>
      <c r="G168">
        <v>78.39</v>
      </c>
      <c r="H168">
        <v>1.31</v>
      </c>
      <c r="I168">
        <v>75</v>
      </c>
      <c r="J168">
        <v>107.5</v>
      </c>
      <c r="K168">
        <v>39.72</v>
      </c>
      <c r="L168">
        <v>8</v>
      </c>
      <c r="M168">
        <v>73</v>
      </c>
      <c r="N168">
        <v>14.78</v>
      </c>
      <c r="O168">
        <v>13491.96</v>
      </c>
      <c r="P168">
        <v>818.6900000000001</v>
      </c>
      <c r="Q168">
        <v>1206.69</v>
      </c>
      <c r="R168">
        <v>285.05</v>
      </c>
      <c r="S168">
        <v>132.07</v>
      </c>
      <c r="T168">
        <v>58861.34</v>
      </c>
      <c r="U168">
        <v>0.46</v>
      </c>
      <c r="V168">
        <v>0.76</v>
      </c>
      <c r="W168">
        <v>0.39</v>
      </c>
      <c r="X168">
        <v>3.45</v>
      </c>
      <c r="Y168">
        <v>0.5</v>
      </c>
      <c r="Z168">
        <v>10</v>
      </c>
    </row>
    <row r="169" spans="1:26">
      <c r="A169">
        <v>8</v>
      </c>
      <c r="B169">
        <v>45</v>
      </c>
      <c r="C169" t="s">
        <v>26</v>
      </c>
      <c r="D169">
        <v>0.9911</v>
      </c>
      <c r="E169">
        <v>100.9</v>
      </c>
      <c r="F169">
        <v>97.55</v>
      </c>
      <c r="G169">
        <v>88.68000000000001</v>
      </c>
      <c r="H169">
        <v>1.46</v>
      </c>
      <c r="I169">
        <v>66</v>
      </c>
      <c r="J169">
        <v>108.77</v>
      </c>
      <c r="K169">
        <v>39.72</v>
      </c>
      <c r="L169">
        <v>9</v>
      </c>
      <c r="M169">
        <v>64</v>
      </c>
      <c r="N169">
        <v>15.05</v>
      </c>
      <c r="O169">
        <v>13648.58</v>
      </c>
      <c r="P169">
        <v>806.36</v>
      </c>
      <c r="Q169">
        <v>1206.69</v>
      </c>
      <c r="R169">
        <v>270.43</v>
      </c>
      <c r="S169">
        <v>132.07</v>
      </c>
      <c r="T169">
        <v>51594.95</v>
      </c>
      <c r="U169">
        <v>0.49</v>
      </c>
      <c r="V169">
        <v>0.76</v>
      </c>
      <c r="W169">
        <v>0.38</v>
      </c>
      <c r="X169">
        <v>3.01</v>
      </c>
      <c r="Y169">
        <v>0.5</v>
      </c>
      <c r="Z169">
        <v>10</v>
      </c>
    </row>
    <row r="170" spans="1:26">
      <c r="A170">
        <v>9</v>
      </c>
      <c r="B170">
        <v>45</v>
      </c>
      <c r="C170" t="s">
        <v>26</v>
      </c>
      <c r="D170">
        <v>0.997</v>
      </c>
      <c r="E170">
        <v>100.31</v>
      </c>
      <c r="F170">
        <v>97.12</v>
      </c>
      <c r="G170">
        <v>100.47</v>
      </c>
      <c r="H170">
        <v>1.6</v>
      </c>
      <c r="I170">
        <v>58</v>
      </c>
      <c r="J170">
        <v>110.04</v>
      </c>
      <c r="K170">
        <v>39.72</v>
      </c>
      <c r="L170">
        <v>10</v>
      </c>
      <c r="M170">
        <v>56</v>
      </c>
      <c r="N170">
        <v>15.32</v>
      </c>
      <c r="O170">
        <v>13805.5</v>
      </c>
      <c r="P170">
        <v>795.64</v>
      </c>
      <c r="Q170">
        <v>1206.69</v>
      </c>
      <c r="R170">
        <v>255.72</v>
      </c>
      <c r="S170">
        <v>132.07</v>
      </c>
      <c r="T170">
        <v>44284.6</v>
      </c>
      <c r="U170">
        <v>0.52</v>
      </c>
      <c r="V170">
        <v>0.76</v>
      </c>
      <c r="W170">
        <v>0.36</v>
      </c>
      <c r="X170">
        <v>2.59</v>
      </c>
      <c r="Y170">
        <v>0.5</v>
      </c>
      <c r="Z170">
        <v>10</v>
      </c>
    </row>
    <row r="171" spans="1:26">
      <c r="A171">
        <v>10</v>
      </c>
      <c r="B171">
        <v>45</v>
      </c>
      <c r="C171" t="s">
        <v>26</v>
      </c>
      <c r="D171">
        <v>0.9997</v>
      </c>
      <c r="E171">
        <v>100.03</v>
      </c>
      <c r="F171">
        <v>96.95</v>
      </c>
      <c r="G171">
        <v>109.75</v>
      </c>
      <c r="H171">
        <v>1.74</v>
      </c>
      <c r="I171">
        <v>53</v>
      </c>
      <c r="J171">
        <v>111.32</v>
      </c>
      <c r="K171">
        <v>39.72</v>
      </c>
      <c r="L171">
        <v>11</v>
      </c>
      <c r="M171">
        <v>51</v>
      </c>
      <c r="N171">
        <v>15.6</v>
      </c>
      <c r="O171">
        <v>13962.83</v>
      </c>
      <c r="P171">
        <v>786.66</v>
      </c>
      <c r="Q171">
        <v>1206.69</v>
      </c>
      <c r="R171">
        <v>249.69</v>
      </c>
      <c r="S171">
        <v>132.07</v>
      </c>
      <c r="T171">
        <v>41293.23</v>
      </c>
      <c r="U171">
        <v>0.53</v>
      </c>
      <c r="V171">
        <v>0.76</v>
      </c>
      <c r="W171">
        <v>0.36</v>
      </c>
      <c r="X171">
        <v>2.41</v>
      </c>
      <c r="Y171">
        <v>0.5</v>
      </c>
      <c r="Z171">
        <v>10</v>
      </c>
    </row>
    <row r="172" spans="1:26">
      <c r="A172">
        <v>11</v>
      </c>
      <c r="B172">
        <v>45</v>
      </c>
      <c r="C172" t="s">
        <v>26</v>
      </c>
      <c r="D172">
        <v>1.0035</v>
      </c>
      <c r="E172">
        <v>99.65000000000001</v>
      </c>
      <c r="F172">
        <v>96.68000000000001</v>
      </c>
      <c r="G172">
        <v>120.85</v>
      </c>
      <c r="H172">
        <v>1.88</v>
      </c>
      <c r="I172">
        <v>48</v>
      </c>
      <c r="J172">
        <v>112.59</v>
      </c>
      <c r="K172">
        <v>39.72</v>
      </c>
      <c r="L172">
        <v>12</v>
      </c>
      <c r="M172">
        <v>46</v>
      </c>
      <c r="N172">
        <v>15.88</v>
      </c>
      <c r="O172">
        <v>14120.58</v>
      </c>
      <c r="P172">
        <v>775.9299999999999</v>
      </c>
      <c r="Q172">
        <v>1206.7</v>
      </c>
      <c r="R172">
        <v>240.46</v>
      </c>
      <c r="S172">
        <v>132.07</v>
      </c>
      <c r="T172">
        <v>36700.69</v>
      </c>
      <c r="U172">
        <v>0.55</v>
      </c>
      <c r="V172">
        <v>0.77</v>
      </c>
      <c r="W172">
        <v>0.35</v>
      </c>
      <c r="X172">
        <v>2.14</v>
      </c>
      <c r="Y172">
        <v>0.5</v>
      </c>
      <c r="Z172">
        <v>10</v>
      </c>
    </row>
    <row r="173" spans="1:26">
      <c r="A173">
        <v>12</v>
      </c>
      <c r="B173">
        <v>45</v>
      </c>
      <c r="C173" t="s">
        <v>26</v>
      </c>
      <c r="D173">
        <v>1.0106</v>
      </c>
      <c r="E173">
        <v>98.95</v>
      </c>
      <c r="F173">
        <v>96.08</v>
      </c>
      <c r="G173">
        <v>134.06</v>
      </c>
      <c r="H173">
        <v>2.01</v>
      </c>
      <c r="I173">
        <v>43</v>
      </c>
      <c r="J173">
        <v>113.88</v>
      </c>
      <c r="K173">
        <v>39.72</v>
      </c>
      <c r="L173">
        <v>13</v>
      </c>
      <c r="M173">
        <v>41</v>
      </c>
      <c r="N173">
        <v>16.16</v>
      </c>
      <c r="O173">
        <v>14278.75</v>
      </c>
      <c r="P173">
        <v>760.1900000000001</v>
      </c>
      <c r="Q173">
        <v>1206.69</v>
      </c>
      <c r="R173">
        <v>220.22</v>
      </c>
      <c r="S173">
        <v>132.07</v>
      </c>
      <c r="T173">
        <v>26609.68</v>
      </c>
      <c r="U173">
        <v>0.6</v>
      </c>
      <c r="V173">
        <v>0.77</v>
      </c>
      <c r="W173">
        <v>0.32</v>
      </c>
      <c r="X173">
        <v>1.54</v>
      </c>
      <c r="Y173">
        <v>0.5</v>
      </c>
      <c r="Z173">
        <v>10</v>
      </c>
    </row>
    <row r="174" spans="1:26">
      <c r="A174">
        <v>13</v>
      </c>
      <c r="B174">
        <v>45</v>
      </c>
      <c r="C174" t="s">
        <v>26</v>
      </c>
      <c r="D174">
        <v>1.0081</v>
      </c>
      <c r="E174">
        <v>99.2</v>
      </c>
      <c r="F174">
        <v>96.39</v>
      </c>
      <c r="G174">
        <v>144.58</v>
      </c>
      <c r="H174">
        <v>2.14</v>
      </c>
      <c r="I174">
        <v>40</v>
      </c>
      <c r="J174">
        <v>115.16</v>
      </c>
      <c r="K174">
        <v>39.72</v>
      </c>
      <c r="L174">
        <v>14</v>
      </c>
      <c r="M174">
        <v>38</v>
      </c>
      <c r="N174">
        <v>16.45</v>
      </c>
      <c r="O174">
        <v>14437.35</v>
      </c>
      <c r="P174">
        <v>753.3099999999999</v>
      </c>
      <c r="Q174">
        <v>1206.7</v>
      </c>
      <c r="R174">
        <v>230.7</v>
      </c>
      <c r="S174">
        <v>132.07</v>
      </c>
      <c r="T174">
        <v>31864.13</v>
      </c>
      <c r="U174">
        <v>0.57</v>
      </c>
      <c r="V174">
        <v>0.77</v>
      </c>
      <c r="W174">
        <v>0.34</v>
      </c>
      <c r="X174">
        <v>1.85</v>
      </c>
      <c r="Y174">
        <v>0.5</v>
      </c>
      <c r="Z174">
        <v>10</v>
      </c>
    </row>
    <row r="175" spans="1:26">
      <c r="A175">
        <v>14</v>
      </c>
      <c r="B175">
        <v>45</v>
      </c>
      <c r="C175" t="s">
        <v>26</v>
      </c>
      <c r="D175">
        <v>1.0106</v>
      </c>
      <c r="E175">
        <v>98.95</v>
      </c>
      <c r="F175">
        <v>96.2</v>
      </c>
      <c r="G175">
        <v>156</v>
      </c>
      <c r="H175">
        <v>2.27</v>
      </c>
      <c r="I175">
        <v>37</v>
      </c>
      <c r="J175">
        <v>116.45</v>
      </c>
      <c r="K175">
        <v>39.72</v>
      </c>
      <c r="L175">
        <v>15</v>
      </c>
      <c r="M175">
        <v>35</v>
      </c>
      <c r="N175">
        <v>16.74</v>
      </c>
      <c r="O175">
        <v>14596.38</v>
      </c>
      <c r="P175">
        <v>745.27</v>
      </c>
      <c r="Q175">
        <v>1206.69</v>
      </c>
      <c r="R175">
        <v>224.28</v>
      </c>
      <c r="S175">
        <v>132.07</v>
      </c>
      <c r="T175">
        <v>28668.96</v>
      </c>
      <c r="U175">
        <v>0.59</v>
      </c>
      <c r="V175">
        <v>0.77</v>
      </c>
      <c r="W175">
        <v>0.34</v>
      </c>
      <c r="X175">
        <v>1.66</v>
      </c>
      <c r="Y175">
        <v>0.5</v>
      </c>
      <c r="Z175">
        <v>10</v>
      </c>
    </row>
    <row r="176" spans="1:26">
      <c r="A176">
        <v>15</v>
      </c>
      <c r="B176">
        <v>45</v>
      </c>
      <c r="C176" t="s">
        <v>26</v>
      </c>
      <c r="D176">
        <v>1.0125</v>
      </c>
      <c r="E176">
        <v>98.77</v>
      </c>
      <c r="F176">
        <v>96.08</v>
      </c>
      <c r="G176">
        <v>169.55</v>
      </c>
      <c r="H176">
        <v>2.4</v>
      </c>
      <c r="I176">
        <v>34</v>
      </c>
      <c r="J176">
        <v>117.75</v>
      </c>
      <c r="K176">
        <v>39.72</v>
      </c>
      <c r="L176">
        <v>16</v>
      </c>
      <c r="M176">
        <v>32</v>
      </c>
      <c r="N176">
        <v>17.03</v>
      </c>
      <c r="O176">
        <v>14755.84</v>
      </c>
      <c r="P176">
        <v>734.92</v>
      </c>
      <c r="Q176">
        <v>1206.69</v>
      </c>
      <c r="R176">
        <v>220.27</v>
      </c>
      <c r="S176">
        <v>132.07</v>
      </c>
      <c r="T176">
        <v>26677</v>
      </c>
      <c r="U176">
        <v>0.6</v>
      </c>
      <c r="V176">
        <v>0.77</v>
      </c>
      <c r="W176">
        <v>0.33</v>
      </c>
      <c r="X176">
        <v>1.54</v>
      </c>
      <c r="Y176">
        <v>0.5</v>
      </c>
      <c r="Z176">
        <v>10</v>
      </c>
    </row>
    <row r="177" spans="1:26">
      <c r="A177">
        <v>16</v>
      </c>
      <c r="B177">
        <v>45</v>
      </c>
      <c r="C177" t="s">
        <v>26</v>
      </c>
      <c r="D177">
        <v>1.014</v>
      </c>
      <c r="E177">
        <v>98.62</v>
      </c>
      <c r="F177">
        <v>95.97</v>
      </c>
      <c r="G177">
        <v>179.95</v>
      </c>
      <c r="H177">
        <v>2.52</v>
      </c>
      <c r="I177">
        <v>32</v>
      </c>
      <c r="J177">
        <v>119.04</v>
      </c>
      <c r="K177">
        <v>39.72</v>
      </c>
      <c r="L177">
        <v>17</v>
      </c>
      <c r="M177">
        <v>30</v>
      </c>
      <c r="N177">
        <v>17.33</v>
      </c>
      <c r="O177">
        <v>14915.73</v>
      </c>
      <c r="P177">
        <v>724.3</v>
      </c>
      <c r="Q177">
        <v>1206.69</v>
      </c>
      <c r="R177">
        <v>216.69</v>
      </c>
      <c r="S177">
        <v>132.07</v>
      </c>
      <c r="T177">
        <v>24895.61</v>
      </c>
      <c r="U177">
        <v>0.61</v>
      </c>
      <c r="V177">
        <v>0.77</v>
      </c>
      <c r="W177">
        <v>0.33</v>
      </c>
      <c r="X177">
        <v>1.43</v>
      </c>
      <c r="Y177">
        <v>0.5</v>
      </c>
      <c r="Z177">
        <v>10</v>
      </c>
    </row>
    <row r="178" spans="1:26">
      <c r="A178">
        <v>17</v>
      </c>
      <c r="B178">
        <v>45</v>
      </c>
      <c r="C178" t="s">
        <v>26</v>
      </c>
      <c r="D178">
        <v>1.0158</v>
      </c>
      <c r="E178">
        <v>98.44</v>
      </c>
      <c r="F178">
        <v>95.84</v>
      </c>
      <c r="G178">
        <v>191.68</v>
      </c>
      <c r="H178">
        <v>2.64</v>
      </c>
      <c r="I178">
        <v>30</v>
      </c>
      <c r="J178">
        <v>120.34</v>
      </c>
      <c r="K178">
        <v>39.72</v>
      </c>
      <c r="L178">
        <v>18</v>
      </c>
      <c r="M178">
        <v>21</v>
      </c>
      <c r="N178">
        <v>17.63</v>
      </c>
      <c r="O178">
        <v>15076.07</v>
      </c>
      <c r="P178">
        <v>716.16</v>
      </c>
      <c r="Q178">
        <v>1206.69</v>
      </c>
      <c r="R178">
        <v>211.91</v>
      </c>
      <c r="S178">
        <v>132.07</v>
      </c>
      <c r="T178">
        <v>22516.9</v>
      </c>
      <c r="U178">
        <v>0.62</v>
      </c>
      <c r="V178">
        <v>0.77</v>
      </c>
      <c r="W178">
        <v>0.33</v>
      </c>
      <c r="X178">
        <v>1.3</v>
      </c>
      <c r="Y178">
        <v>0.5</v>
      </c>
      <c r="Z178">
        <v>10</v>
      </c>
    </row>
    <row r="179" spans="1:26">
      <c r="A179">
        <v>18</v>
      </c>
      <c r="B179">
        <v>45</v>
      </c>
      <c r="C179" t="s">
        <v>26</v>
      </c>
      <c r="D179">
        <v>1.0166</v>
      </c>
      <c r="E179">
        <v>98.37</v>
      </c>
      <c r="F179">
        <v>95.78</v>
      </c>
      <c r="G179">
        <v>198.17</v>
      </c>
      <c r="H179">
        <v>2.76</v>
      </c>
      <c r="I179">
        <v>29</v>
      </c>
      <c r="J179">
        <v>121.65</v>
      </c>
      <c r="K179">
        <v>39.72</v>
      </c>
      <c r="L179">
        <v>19</v>
      </c>
      <c r="M179">
        <v>10</v>
      </c>
      <c r="N179">
        <v>17.93</v>
      </c>
      <c r="O179">
        <v>15236.84</v>
      </c>
      <c r="P179">
        <v>714.2</v>
      </c>
      <c r="Q179">
        <v>1206.69</v>
      </c>
      <c r="R179">
        <v>209.47</v>
      </c>
      <c r="S179">
        <v>132.07</v>
      </c>
      <c r="T179">
        <v>21302.23</v>
      </c>
      <c r="U179">
        <v>0.63</v>
      </c>
      <c r="V179">
        <v>0.77</v>
      </c>
      <c r="W179">
        <v>0.34</v>
      </c>
      <c r="X179">
        <v>1.24</v>
      </c>
      <c r="Y179">
        <v>0.5</v>
      </c>
      <c r="Z179">
        <v>10</v>
      </c>
    </row>
    <row r="180" spans="1:26">
      <c r="A180">
        <v>19</v>
      </c>
      <c r="B180">
        <v>45</v>
      </c>
      <c r="C180" t="s">
        <v>26</v>
      </c>
      <c r="D180">
        <v>1.0165</v>
      </c>
      <c r="E180">
        <v>98.38</v>
      </c>
      <c r="F180">
        <v>95.79000000000001</v>
      </c>
      <c r="G180">
        <v>198.2</v>
      </c>
      <c r="H180">
        <v>2.87</v>
      </c>
      <c r="I180">
        <v>29</v>
      </c>
      <c r="J180">
        <v>122.95</v>
      </c>
      <c r="K180">
        <v>39.72</v>
      </c>
      <c r="L180">
        <v>20</v>
      </c>
      <c r="M180">
        <v>4</v>
      </c>
      <c r="N180">
        <v>18.24</v>
      </c>
      <c r="O180">
        <v>15398.07</v>
      </c>
      <c r="P180">
        <v>716.41</v>
      </c>
      <c r="Q180">
        <v>1206.69</v>
      </c>
      <c r="R180">
        <v>209.32</v>
      </c>
      <c r="S180">
        <v>132.07</v>
      </c>
      <c r="T180">
        <v>21229.25</v>
      </c>
      <c r="U180">
        <v>0.63</v>
      </c>
      <c r="V180">
        <v>0.77</v>
      </c>
      <c r="W180">
        <v>0.35</v>
      </c>
      <c r="X180">
        <v>1.26</v>
      </c>
      <c r="Y180">
        <v>0.5</v>
      </c>
      <c r="Z180">
        <v>10</v>
      </c>
    </row>
    <row r="181" spans="1:26">
      <c r="A181">
        <v>20</v>
      </c>
      <c r="B181">
        <v>45</v>
      </c>
      <c r="C181" t="s">
        <v>26</v>
      </c>
      <c r="D181">
        <v>1.0172</v>
      </c>
      <c r="E181">
        <v>98.31</v>
      </c>
      <c r="F181">
        <v>95.75</v>
      </c>
      <c r="G181">
        <v>205.17</v>
      </c>
      <c r="H181">
        <v>2.98</v>
      </c>
      <c r="I181">
        <v>28</v>
      </c>
      <c r="J181">
        <v>124.26</v>
      </c>
      <c r="K181">
        <v>39.72</v>
      </c>
      <c r="L181">
        <v>21</v>
      </c>
      <c r="M181">
        <v>1</v>
      </c>
      <c r="N181">
        <v>18.55</v>
      </c>
      <c r="O181">
        <v>15559.74</v>
      </c>
      <c r="P181">
        <v>721.4400000000001</v>
      </c>
      <c r="Q181">
        <v>1206.7</v>
      </c>
      <c r="R181">
        <v>207.56</v>
      </c>
      <c r="S181">
        <v>132.07</v>
      </c>
      <c r="T181">
        <v>20353.49</v>
      </c>
      <c r="U181">
        <v>0.64</v>
      </c>
      <c r="V181">
        <v>0.77</v>
      </c>
      <c r="W181">
        <v>0.36</v>
      </c>
      <c r="X181">
        <v>1.21</v>
      </c>
      <c r="Y181">
        <v>0.5</v>
      </c>
      <c r="Z181">
        <v>10</v>
      </c>
    </row>
    <row r="182" spans="1:26">
      <c r="A182">
        <v>21</v>
      </c>
      <c r="B182">
        <v>45</v>
      </c>
      <c r="C182" t="s">
        <v>26</v>
      </c>
      <c r="D182">
        <v>1.0172</v>
      </c>
      <c r="E182">
        <v>98.31</v>
      </c>
      <c r="F182">
        <v>95.75</v>
      </c>
      <c r="G182">
        <v>205.17</v>
      </c>
      <c r="H182">
        <v>3.09</v>
      </c>
      <c r="I182">
        <v>28</v>
      </c>
      <c r="J182">
        <v>125.58</v>
      </c>
      <c r="K182">
        <v>39.72</v>
      </c>
      <c r="L182">
        <v>22</v>
      </c>
      <c r="M182">
        <v>0</v>
      </c>
      <c r="N182">
        <v>18.86</v>
      </c>
      <c r="O182">
        <v>15721.87</v>
      </c>
      <c r="P182">
        <v>728.47</v>
      </c>
      <c r="Q182">
        <v>1206.7</v>
      </c>
      <c r="R182">
        <v>207.49</v>
      </c>
      <c r="S182">
        <v>132.07</v>
      </c>
      <c r="T182">
        <v>20315.67</v>
      </c>
      <c r="U182">
        <v>0.64</v>
      </c>
      <c r="V182">
        <v>0.77</v>
      </c>
      <c r="W182">
        <v>0.36</v>
      </c>
      <c r="X182">
        <v>1.21</v>
      </c>
      <c r="Y182">
        <v>0.5</v>
      </c>
      <c r="Z182">
        <v>10</v>
      </c>
    </row>
    <row r="183" spans="1:26">
      <c r="A183">
        <v>0</v>
      </c>
      <c r="B183">
        <v>60</v>
      </c>
      <c r="C183" t="s">
        <v>26</v>
      </c>
      <c r="D183">
        <v>0.549</v>
      </c>
      <c r="E183">
        <v>182.15</v>
      </c>
      <c r="F183">
        <v>150.63</v>
      </c>
      <c r="G183">
        <v>7.86</v>
      </c>
      <c r="H183">
        <v>0.14</v>
      </c>
      <c r="I183">
        <v>1150</v>
      </c>
      <c r="J183">
        <v>124.63</v>
      </c>
      <c r="K183">
        <v>45</v>
      </c>
      <c r="L183">
        <v>1</v>
      </c>
      <c r="M183">
        <v>1148</v>
      </c>
      <c r="N183">
        <v>18.64</v>
      </c>
      <c r="O183">
        <v>15605.44</v>
      </c>
      <c r="P183">
        <v>1570.91</v>
      </c>
      <c r="Q183">
        <v>1206.88</v>
      </c>
      <c r="R183">
        <v>2074.31</v>
      </c>
      <c r="S183">
        <v>132.07</v>
      </c>
      <c r="T183">
        <v>948116.55</v>
      </c>
      <c r="U183">
        <v>0.06</v>
      </c>
      <c r="V183">
        <v>0.49</v>
      </c>
      <c r="W183">
        <v>2.12</v>
      </c>
      <c r="X183">
        <v>56.08</v>
      </c>
      <c r="Y183">
        <v>0.5</v>
      </c>
      <c r="Z183">
        <v>10</v>
      </c>
    </row>
    <row r="184" spans="1:26">
      <c r="A184">
        <v>1</v>
      </c>
      <c r="B184">
        <v>60</v>
      </c>
      <c r="C184" t="s">
        <v>26</v>
      </c>
      <c r="D184">
        <v>0.783</v>
      </c>
      <c r="E184">
        <v>127.72</v>
      </c>
      <c r="F184">
        <v>114.6</v>
      </c>
      <c r="G184">
        <v>15.99</v>
      </c>
      <c r="H184">
        <v>0.28</v>
      </c>
      <c r="I184">
        <v>430</v>
      </c>
      <c r="J184">
        <v>125.95</v>
      </c>
      <c r="K184">
        <v>45</v>
      </c>
      <c r="L184">
        <v>2</v>
      </c>
      <c r="M184">
        <v>428</v>
      </c>
      <c r="N184">
        <v>18.95</v>
      </c>
      <c r="O184">
        <v>15767.7</v>
      </c>
      <c r="P184">
        <v>1187.41</v>
      </c>
      <c r="Q184">
        <v>1206.78</v>
      </c>
      <c r="R184">
        <v>847.78</v>
      </c>
      <c r="S184">
        <v>132.07</v>
      </c>
      <c r="T184">
        <v>338454.57</v>
      </c>
      <c r="U184">
        <v>0.16</v>
      </c>
      <c r="V184">
        <v>0.65</v>
      </c>
      <c r="W184">
        <v>0.97</v>
      </c>
      <c r="X184">
        <v>20.06</v>
      </c>
      <c r="Y184">
        <v>0.5</v>
      </c>
      <c r="Z184">
        <v>10</v>
      </c>
    </row>
    <row r="185" spans="1:26">
      <c r="A185">
        <v>2</v>
      </c>
      <c r="B185">
        <v>60</v>
      </c>
      <c r="C185" t="s">
        <v>26</v>
      </c>
      <c r="D185">
        <v>0.8653</v>
      </c>
      <c r="E185">
        <v>115.57</v>
      </c>
      <c r="F185">
        <v>106.67</v>
      </c>
      <c r="G185">
        <v>24.15</v>
      </c>
      <c r="H185">
        <v>0.42</v>
      </c>
      <c r="I185">
        <v>265</v>
      </c>
      <c r="J185">
        <v>127.27</v>
      </c>
      <c r="K185">
        <v>45</v>
      </c>
      <c r="L185">
        <v>3</v>
      </c>
      <c r="M185">
        <v>263</v>
      </c>
      <c r="N185">
        <v>19.27</v>
      </c>
      <c r="O185">
        <v>15930.42</v>
      </c>
      <c r="P185">
        <v>1099.13</v>
      </c>
      <c r="Q185">
        <v>1206.74</v>
      </c>
      <c r="R185">
        <v>578.61</v>
      </c>
      <c r="S185">
        <v>132.07</v>
      </c>
      <c r="T185">
        <v>204691.62</v>
      </c>
      <c r="U185">
        <v>0.23</v>
      </c>
      <c r="V185">
        <v>0.6899999999999999</v>
      </c>
      <c r="W185">
        <v>0.7</v>
      </c>
      <c r="X185">
        <v>12.13</v>
      </c>
      <c r="Y185">
        <v>0.5</v>
      </c>
      <c r="Z185">
        <v>10</v>
      </c>
    </row>
    <row r="186" spans="1:26">
      <c r="A186">
        <v>3</v>
      </c>
      <c r="B186">
        <v>60</v>
      </c>
      <c r="C186" t="s">
        <v>26</v>
      </c>
      <c r="D186">
        <v>0.906</v>
      </c>
      <c r="E186">
        <v>110.37</v>
      </c>
      <c r="F186">
        <v>103.33</v>
      </c>
      <c r="G186">
        <v>32.29</v>
      </c>
      <c r="H186">
        <v>0.55</v>
      </c>
      <c r="I186">
        <v>192</v>
      </c>
      <c r="J186">
        <v>128.59</v>
      </c>
      <c r="K186">
        <v>45</v>
      </c>
      <c r="L186">
        <v>4</v>
      </c>
      <c r="M186">
        <v>190</v>
      </c>
      <c r="N186">
        <v>19.59</v>
      </c>
      <c r="O186">
        <v>16093.6</v>
      </c>
      <c r="P186">
        <v>1059.02</v>
      </c>
      <c r="Q186">
        <v>1206.72</v>
      </c>
      <c r="R186">
        <v>466.02</v>
      </c>
      <c r="S186">
        <v>132.07</v>
      </c>
      <c r="T186">
        <v>148762.45</v>
      </c>
      <c r="U186">
        <v>0.28</v>
      </c>
      <c r="V186">
        <v>0.72</v>
      </c>
      <c r="W186">
        <v>0.58</v>
      </c>
      <c r="X186">
        <v>8.789999999999999</v>
      </c>
      <c r="Y186">
        <v>0.5</v>
      </c>
      <c r="Z186">
        <v>10</v>
      </c>
    </row>
    <row r="187" spans="1:26">
      <c r="A187">
        <v>4</v>
      </c>
      <c r="B187">
        <v>60</v>
      </c>
      <c r="C187" t="s">
        <v>26</v>
      </c>
      <c r="D187">
        <v>0.9316</v>
      </c>
      <c r="E187">
        <v>107.34</v>
      </c>
      <c r="F187">
        <v>101.38</v>
      </c>
      <c r="G187">
        <v>40.55</v>
      </c>
      <c r="H187">
        <v>0.68</v>
      </c>
      <c r="I187">
        <v>150</v>
      </c>
      <c r="J187">
        <v>129.92</v>
      </c>
      <c r="K187">
        <v>45</v>
      </c>
      <c r="L187">
        <v>5</v>
      </c>
      <c r="M187">
        <v>148</v>
      </c>
      <c r="N187">
        <v>19.92</v>
      </c>
      <c r="O187">
        <v>16257.24</v>
      </c>
      <c r="P187">
        <v>1033.25</v>
      </c>
      <c r="Q187">
        <v>1206.7</v>
      </c>
      <c r="R187">
        <v>399.87</v>
      </c>
      <c r="S187">
        <v>132.07</v>
      </c>
      <c r="T187">
        <v>115895.85</v>
      </c>
      <c r="U187">
        <v>0.33</v>
      </c>
      <c r="V187">
        <v>0.73</v>
      </c>
      <c r="W187">
        <v>0.51</v>
      </c>
      <c r="X187">
        <v>6.84</v>
      </c>
      <c r="Y187">
        <v>0.5</v>
      </c>
      <c r="Z187">
        <v>10</v>
      </c>
    </row>
    <row r="188" spans="1:26">
      <c r="A188">
        <v>5</v>
      </c>
      <c r="B188">
        <v>60</v>
      </c>
      <c r="C188" t="s">
        <v>26</v>
      </c>
      <c r="D188">
        <v>0.949</v>
      </c>
      <c r="E188">
        <v>105.37</v>
      </c>
      <c r="F188">
        <v>100.1</v>
      </c>
      <c r="G188">
        <v>48.83</v>
      </c>
      <c r="H188">
        <v>0.8100000000000001</v>
      </c>
      <c r="I188">
        <v>123</v>
      </c>
      <c r="J188">
        <v>131.25</v>
      </c>
      <c r="K188">
        <v>45</v>
      </c>
      <c r="L188">
        <v>6</v>
      </c>
      <c r="M188">
        <v>121</v>
      </c>
      <c r="N188">
        <v>20.25</v>
      </c>
      <c r="O188">
        <v>16421.36</v>
      </c>
      <c r="P188">
        <v>1014.93</v>
      </c>
      <c r="Q188">
        <v>1206.71</v>
      </c>
      <c r="R188">
        <v>356.27</v>
      </c>
      <c r="S188">
        <v>132.07</v>
      </c>
      <c r="T188">
        <v>94234.62</v>
      </c>
      <c r="U188">
        <v>0.37</v>
      </c>
      <c r="V188">
        <v>0.74</v>
      </c>
      <c r="W188">
        <v>0.47</v>
      </c>
      <c r="X188">
        <v>5.56</v>
      </c>
      <c r="Y188">
        <v>0.5</v>
      </c>
      <c r="Z188">
        <v>10</v>
      </c>
    </row>
    <row r="189" spans="1:26">
      <c r="A189">
        <v>6</v>
      </c>
      <c r="B189">
        <v>60</v>
      </c>
      <c r="C189" t="s">
        <v>26</v>
      </c>
      <c r="D189">
        <v>0.9616</v>
      </c>
      <c r="E189">
        <v>104</v>
      </c>
      <c r="F189">
        <v>99.2</v>
      </c>
      <c r="G189">
        <v>57.23</v>
      </c>
      <c r="H189">
        <v>0.93</v>
      </c>
      <c r="I189">
        <v>104</v>
      </c>
      <c r="J189">
        <v>132.58</v>
      </c>
      <c r="K189">
        <v>45</v>
      </c>
      <c r="L189">
        <v>7</v>
      </c>
      <c r="M189">
        <v>102</v>
      </c>
      <c r="N189">
        <v>20.59</v>
      </c>
      <c r="O189">
        <v>16585.95</v>
      </c>
      <c r="P189">
        <v>1000.9</v>
      </c>
      <c r="Q189">
        <v>1206.73</v>
      </c>
      <c r="R189">
        <v>325.93</v>
      </c>
      <c r="S189">
        <v>132.07</v>
      </c>
      <c r="T189">
        <v>79157.16</v>
      </c>
      <c r="U189">
        <v>0.41</v>
      </c>
      <c r="V189">
        <v>0.75</v>
      </c>
      <c r="W189">
        <v>0.44</v>
      </c>
      <c r="X189">
        <v>4.66</v>
      </c>
      <c r="Y189">
        <v>0.5</v>
      </c>
      <c r="Z189">
        <v>10</v>
      </c>
    </row>
    <row r="190" spans="1:26">
      <c r="A190">
        <v>7</v>
      </c>
      <c r="B190">
        <v>60</v>
      </c>
      <c r="C190" t="s">
        <v>26</v>
      </c>
      <c r="D190">
        <v>0.9724</v>
      </c>
      <c r="E190">
        <v>102.84</v>
      </c>
      <c r="F190">
        <v>98.41</v>
      </c>
      <c r="G190">
        <v>65.59999999999999</v>
      </c>
      <c r="H190">
        <v>1.06</v>
      </c>
      <c r="I190">
        <v>90</v>
      </c>
      <c r="J190">
        <v>133.92</v>
      </c>
      <c r="K190">
        <v>45</v>
      </c>
      <c r="L190">
        <v>8</v>
      </c>
      <c r="M190">
        <v>88</v>
      </c>
      <c r="N190">
        <v>20.93</v>
      </c>
      <c r="O190">
        <v>16751.02</v>
      </c>
      <c r="P190">
        <v>987.25</v>
      </c>
      <c r="Q190">
        <v>1206.71</v>
      </c>
      <c r="R190">
        <v>298.36</v>
      </c>
      <c r="S190">
        <v>132.07</v>
      </c>
      <c r="T190">
        <v>65442.37</v>
      </c>
      <c r="U190">
        <v>0.44</v>
      </c>
      <c r="V190">
        <v>0.75</v>
      </c>
      <c r="W190">
        <v>0.42</v>
      </c>
      <c r="X190">
        <v>3.87</v>
      </c>
      <c r="Y190">
        <v>0.5</v>
      </c>
      <c r="Z190">
        <v>10</v>
      </c>
    </row>
    <row r="191" spans="1:26">
      <c r="A191">
        <v>8</v>
      </c>
      <c r="B191">
        <v>60</v>
      </c>
      <c r="C191" t="s">
        <v>26</v>
      </c>
      <c r="D191">
        <v>0.9756</v>
      </c>
      <c r="E191">
        <v>102.5</v>
      </c>
      <c r="F191">
        <v>98.31999999999999</v>
      </c>
      <c r="G191">
        <v>73.73999999999999</v>
      </c>
      <c r="H191">
        <v>1.18</v>
      </c>
      <c r="I191">
        <v>80</v>
      </c>
      <c r="J191">
        <v>135.27</v>
      </c>
      <c r="K191">
        <v>45</v>
      </c>
      <c r="L191">
        <v>9</v>
      </c>
      <c r="M191">
        <v>78</v>
      </c>
      <c r="N191">
        <v>21.27</v>
      </c>
      <c r="O191">
        <v>16916.71</v>
      </c>
      <c r="P191">
        <v>980.9299999999999</v>
      </c>
      <c r="Q191">
        <v>1206.74</v>
      </c>
      <c r="R191">
        <v>296.58</v>
      </c>
      <c r="S191">
        <v>132.07</v>
      </c>
      <c r="T191">
        <v>64603.12</v>
      </c>
      <c r="U191">
        <v>0.45</v>
      </c>
      <c r="V191">
        <v>0.75</v>
      </c>
      <c r="W191">
        <v>0.4</v>
      </c>
      <c r="X191">
        <v>3.78</v>
      </c>
      <c r="Y191">
        <v>0.5</v>
      </c>
      <c r="Z191">
        <v>10</v>
      </c>
    </row>
    <row r="192" spans="1:26">
      <c r="A192">
        <v>9</v>
      </c>
      <c r="B192">
        <v>60</v>
      </c>
      <c r="C192" t="s">
        <v>26</v>
      </c>
      <c r="D192">
        <v>0.983</v>
      </c>
      <c r="E192">
        <v>101.73</v>
      </c>
      <c r="F192">
        <v>97.78</v>
      </c>
      <c r="G192">
        <v>82.63</v>
      </c>
      <c r="H192">
        <v>1.29</v>
      </c>
      <c r="I192">
        <v>71</v>
      </c>
      <c r="J192">
        <v>136.61</v>
      </c>
      <c r="K192">
        <v>45</v>
      </c>
      <c r="L192">
        <v>10</v>
      </c>
      <c r="M192">
        <v>69</v>
      </c>
      <c r="N192">
        <v>21.61</v>
      </c>
      <c r="O192">
        <v>17082.76</v>
      </c>
      <c r="P192">
        <v>969.67</v>
      </c>
      <c r="Q192">
        <v>1206.7</v>
      </c>
      <c r="R192">
        <v>278.2</v>
      </c>
      <c r="S192">
        <v>132.07</v>
      </c>
      <c r="T192">
        <v>55455.47</v>
      </c>
      <c r="U192">
        <v>0.47</v>
      </c>
      <c r="V192">
        <v>0.76</v>
      </c>
      <c r="W192">
        <v>0.39</v>
      </c>
      <c r="X192">
        <v>3.24</v>
      </c>
      <c r="Y192">
        <v>0.5</v>
      </c>
      <c r="Z192">
        <v>10</v>
      </c>
    </row>
    <row r="193" spans="1:26">
      <c r="A193">
        <v>10</v>
      </c>
      <c r="B193">
        <v>60</v>
      </c>
      <c r="C193" t="s">
        <v>26</v>
      </c>
      <c r="D193">
        <v>0.9882</v>
      </c>
      <c r="E193">
        <v>101.2</v>
      </c>
      <c r="F193">
        <v>97.43000000000001</v>
      </c>
      <c r="G193">
        <v>91.34</v>
      </c>
      <c r="H193">
        <v>1.41</v>
      </c>
      <c r="I193">
        <v>64</v>
      </c>
      <c r="J193">
        <v>137.96</v>
      </c>
      <c r="K193">
        <v>45</v>
      </c>
      <c r="L193">
        <v>11</v>
      </c>
      <c r="M193">
        <v>62</v>
      </c>
      <c r="N193">
        <v>21.96</v>
      </c>
      <c r="O193">
        <v>17249.3</v>
      </c>
      <c r="P193">
        <v>961.36</v>
      </c>
      <c r="Q193">
        <v>1206.69</v>
      </c>
      <c r="R193">
        <v>266.11</v>
      </c>
      <c r="S193">
        <v>132.07</v>
      </c>
      <c r="T193">
        <v>49449.3</v>
      </c>
      <c r="U193">
        <v>0.5</v>
      </c>
      <c r="V193">
        <v>0.76</v>
      </c>
      <c r="W193">
        <v>0.37</v>
      </c>
      <c r="X193">
        <v>2.89</v>
      </c>
      <c r="Y193">
        <v>0.5</v>
      </c>
      <c r="Z193">
        <v>10</v>
      </c>
    </row>
    <row r="194" spans="1:26">
      <c r="A194">
        <v>11</v>
      </c>
      <c r="B194">
        <v>60</v>
      </c>
      <c r="C194" t="s">
        <v>26</v>
      </c>
      <c r="D194">
        <v>0.9925</v>
      </c>
      <c r="E194">
        <v>100.75</v>
      </c>
      <c r="F194">
        <v>97.14</v>
      </c>
      <c r="G194">
        <v>100.49</v>
      </c>
      <c r="H194">
        <v>1.52</v>
      </c>
      <c r="I194">
        <v>58</v>
      </c>
      <c r="J194">
        <v>139.32</v>
      </c>
      <c r="K194">
        <v>45</v>
      </c>
      <c r="L194">
        <v>12</v>
      </c>
      <c r="M194">
        <v>56</v>
      </c>
      <c r="N194">
        <v>22.32</v>
      </c>
      <c r="O194">
        <v>17416.34</v>
      </c>
      <c r="P194">
        <v>954.05</v>
      </c>
      <c r="Q194">
        <v>1206.69</v>
      </c>
      <c r="R194">
        <v>256.2</v>
      </c>
      <c r="S194">
        <v>132.07</v>
      </c>
      <c r="T194">
        <v>44523.67</v>
      </c>
      <c r="U194">
        <v>0.52</v>
      </c>
      <c r="V194">
        <v>0.76</v>
      </c>
      <c r="W194">
        <v>0.36</v>
      </c>
      <c r="X194">
        <v>2.6</v>
      </c>
      <c r="Y194">
        <v>0.5</v>
      </c>
      <c r="Z194">
        <v>10</v>
      </c>
    </row>
    <row r="195" spans="1:26">
      <c r="A195">
        <v>12</v>
      </c>
      <c r="B195">
        <v>60</v>
      </c>
      <c r="C195" t="s">
        <v>26</v>
      </c>
      <c r="D195">
        <v>0.9951</v>
      </c>
      <c r="E195">
        <v>100.49</v>
      </c>
      <c r="F195">
        <v>96.98</v>
      </c>
      <c r="G195">
        <v>107.75</v>
      </c>
      <c r="H195">
        <v>1.63</v>
      </c>
      <c r="I195">
        <v>54</v>
      </c>
      <c r="J195">
        <v>140.67</v>
      </c>
      <c r="K195">
        <v>45</v>
      </c>
      <c r="L195">
        <v>13</v>
      </c>
      <c r="M195">
        <v>52</v>
      </c>
      <c r="N195">
        <v>22.68</v>
      </c>
      <c r="O195">
        <v>17583.88</v>
      </c>
      <c r="P195">
        <v>946.87</v>
      </c>
      <c r="Q195">
        <v>1206.7</v>
      </c>
      <c r="R195">
        <v>250.69</v>
      </c>
      <c r="S195">
        <v>132.07</v>
      </c>
      <c r="T195">
        <v>41789.19</v>
      </c>
      <c r="U195">
        <v>0.53</v>
      </c>
      <c r="V195">
        <v>0.76</v>
      </c>
      <c r="W195">
        <v>0.36</v>
      </c>
      <c r="X195">
        <v>2.44</v>
      </c>
      <c r="Y195">
        <v>0.5</v>
      </c>
      <c r="Z195">
        <v>10</v>
      </c>
    </row>
    <row r="196" spans="1:26">
      <c r="A196">
        <v>13</v>
      </c>
      <c r="B196">
        <v>60</v>
      </c>
      <c r="C196" t="s">
        <v>26</v>
      </c>
      <c r="D196">
        <v>0.9991</v>
      </c>
      <c r="E196">
        <v>100.09</v>
      </c>
      <c r="F196">
        <v>96.70999999999999</v>
      </c>
      <c r="G196">
        <v>118.42</v>
      </c>
      <c r="H196">
        <v>1.74</v>
      </c>
      <c r="I196">
        <v>49</v>
      </c>
      <c r="J196">
        <v>142.04</v>
      </c>
      <c r="K196">
        <v>45</v>
      </c>
      <c r="L196">
        <v>14</v>
      </c>
      <c r="M196">
        <v>47</v>
      </c>
      <c r="N196">
        <v>23.04</v>
      </c>
      <c r="O196">
        <v>17751.93</v>
      </c>
      <c r="P196">
        <v>938.1</v>
      </c>
      <c r="Q196">
        <v>1206.69</v>
      </c>
      <c r="R196">
        <v>241.67</v>
      </c>
      <c r="S196">
        <v>132.07</v>
      </c>
      <c r="T196">
        <v>37301.32</v>
      </c>
      <c r="U196">
        <v>0.55</v>
      </c>
      <c r="V196">
        <v>0.77</v>
      </c>
      <c r="W196">
        <v>0.35</v>
      </c>
      <c r="X196">
        <v>2.17</v>
      </c>
      <c r="Y196">
        <v>0.5</v>
      </c>
      <c r="Z196">
        <v>10</v>
      </c>
    </row>
    <row r="197" spans="1:26">
      <c r="A197">
        <v>14</v>
      </c>
      <c r="B197">
        <v>60</v>
      </c>
      <c r="C197" t="s">
        <v>26</v>
      </c>
      <c r="D197">
        <v>1.0012</v>
      </c>
      <c r="E197">
        <v>99.88</v>
      </c>
      <c r="F197">
        <v>96.58</v>
      </c>
      <c r="G197">
        <v>125.97</v>
      </c>
      <c r="H197">
        <v>1.85</v>
      </c>
      <c r="I197">
        <v>46</v>
      </c>
      <c r="J197">
        <v>143.4</v>
      </c>
      <c r="K197">
        <v>45</v>
      </c>
      <c r="L197">
        <v>15</v>
      </c>
      <c r="M197">
        <v>44</v>
      </c>
      <c r="N197">
        <v>23.41</v>
      </c>
      <c r="O197">
        <v>17920.49</v>
      </c>
      <c r="P197">
        <v>931.33</v>
      </c>
      <c r="Q197">
        <v>1206.7</v>
      </c>
      <c r="R197">
        <v>236.79</v>
      </c>
      <c r="S197">
        <v>132.07</v>
      </c>
      <c r="T197">
        <v>34879.36</v>
      </c>
      <c r="U197">
        <v>0.5600000000000001</v>
      </c>
      <c r="V197">
        <v>0.77</v>
      </c>
      <c r="W197">
        <v>0.35</v>
      </c>
      <c r="X197">
        <v>2.04</v>
      </c>
      <c r="Y197">
        <v>0.5</v>
      </c>
      <c r="Z197">
        <v>10</v>
      </c>
    </row>
    <row r="198" spans="1:26">
      <c r="A198">
        <v>15</v>
      </c>
      <c r="B198">
        <v>60</v>
      </c>
      <c r="C198" t="s">
        <v>26</v>
      </c>
      <c r="D198">
        <v>0.9988</v>
      </c>
      <c r="E198">
        <v>100.12</v>
      </c>
      <c r="F198">
        <v>96.89</v>
      </c>
      <c r="G198">
        <v>135.2</v>
      </c>
      <c r="H198">
        <v>1.96</v>
      </c>
      <c r="I198">
        <v>43</v>
      </c>
      <c r="J198">
        <v>144.77</v>
      </c>
      <c r="K198">
        <v>45</v>
      </c>
      <c r="L198">
        <v>16</v>
      </c>
      <c r="M198">
        <v>41</v>
      </c>
      <c r="N198">
        <v>23.78</v>
      </c>
      <c r="O198">
        <v>18089.56</v>
      </c>
      <c r="P198">
        <v>930.75</v>
      </c>
      <c r="Q198">
        <v>1206.69</v>
      </c>
      <c r="R198">
        <v>249.45</v>
      </c>
      <c r="S198">
        <v>132.07</v>
      </c>
      <c r="T198">
        <v>41220.34</v>
      </c>
      <c r="U198">
        <v>0.53</v>
      </c>
      <c r="V198">
        <v>0.77</v>
      </c>
      <c r="W198">
        <v>0.32</v>
      </c>
      <c r="X198">
        <v>2.35</v>
      </c>
      <c r="Y198">
        <v>0.5</v>
      </c>
      <c r="Z198">
        <v>10</v>
      </c>
    </row>
    <row r="199" spans="1:26">
      <c r="A199">
        <v>16</v>
      </c>
      <c r="B199">
        <v>60</v>
      </c>
      <c r="C199" t="s">
        <v>26</v>
      </c>
      <c r="D199">
        <v>1.005</v>
      </c>
      <c r="E199">
        <v>99.51000000000001</v>
      </c>
      <c r="F199">
        <v>96.34999999999999</v>
      </c>
      <c r="G199">
        <v>144.53</v>
      </c>
      <c r="H199">
        <v>2.06</v>
      </c>
      <c r="I199">
        <v>40</v>
      </c>
      <c r="J199">
        <v>146.15</v>
      </c>
      <c r="K199">
        <v>45</v>
      </c>
      <c r="L199">
        <v>17</v>
      </c>
      <c r="M199">
        <v>38</v>
      </c>
      <c r="N199">
        <v>24.15</v>
      </c>
      <c r="O199">
        <v>18259.16</v>
      </c>
      <c r="P199">
        <v>917.26</v>
      </c>
      <c r="Q199">
        <v>1206.69</v>
      </c>
      <c r="R199">
        <v>229.46</v>
      </c>
      <c r="S199">
        <v>132.07</v>
      </c>
      <c r="T199">
        <v>31244.72</v>
      </c>
      <c r="U199">
        <v>0.58</v>
      </c>
      <c r="V199">
        <v>0.77</v>
      </c>
      <c r="W199">
        <v>0.34</v>
      </c>
      <c r="X199">
        <v>1.81</v>
      </c>
      <c r="Y199">
        <v>0.5</v>
      </c>
      <c r="Z199">
        <v>10</v>
      </c>
    </row>
    <row r="200" spans="1:26">
      <c r="A200">
        <v>17</v>
      </c>
      <c r="B200">
        <v>60</v>
      </c>
      <c r="C200" t="s">
        <v>26</v>
      </c>
      <c r="D200">
        <v>1.0064</v>
      </c>
      <c r="E200">
        <v>99.36</v>
      </c>
      <c r="F200">
        <v>96.26000000000001</v>
      </c>
      <c r="G200">
        <v>151.98</v>
      </c>
      <c r="H200">
        <v>2.16</v>
      </c>
      <c r="I200">
        <v>38</v>
      </c>
      <c r="J200">
        <v>147.53</v>
      </c>
      <c r="K200">
        <v>45</v>
      </c>
      <c r="L200">
        <v>18</v>
      </c>
      <c r="M200">
        <v>36</v>
      </c>
      <c r="N200">
        <v>24.53</v>
      </c>
      <c r="O200">
        <v>18429.27</v>
      </c>
      <c r="P200">
        <v>912.0599999999999</v>
      </c>
      <c r="Q200">
        <v>1206.69</v>
      </c>
      <c r="R200">
        <v>226.24</v>
      </c>
      <c r="S200">
        <v>132.07</v>
      </c>
      <c r="T200">
        <v>29641.48</v>
      </c>
      <c r="U200">
        <v>0.58</v>
      </c>
      <c r="V200">
        <v>0.77</v>
      </c>
      <c r="W200">
        <v>0.34</v>
      </c>
      <c r="X200">
        <v>1.72</v>
      </c>
      <c r="Y200">
        <v>0.5</v>
      </c>
      <c r="Z200">
        <v>10</v>
      </c>
    </row>
    <row r="201" spans="1:26">
      <c r="A201">
        <v>18</v>
      </c>
      <c r="B201">
        <v>60</v>
      </c>
      <c r="C201" t="s">
        <v>26</v>
      </c>
      <c r="D201">
        <v>1.0089</v>
      </c>
      <c r="E201">
        <v>99.12</v>
      </c>
      <c r="F201">
        <v>96.09</v>
      </c>
      <c r="G201">
        <v>164.73</v>
      </c>
      <c r="H201">
        <v>2.26</v>
      </c>
      <c r="I201">
        <v>35</v>
      </c>
      <c r="J201">
        <v>148.91</v>
      </c>
      <c r="K201">
        <v>45</v>
      </c>
      <c r="L201">
        <v>19</v>
      </c>
      <c r="M201">
        <v>33</v>
      </c>
      <c r="N201">
        <v>24.92</v>
      </c>
      <c r="O201">
        <v>18599.92</v>
      </c>
      <c r="P201">
        <v>902.3200000000001</v>
      </c>
      <c r="Q201">
        <v>1206.7</v>
      </c>
      <c r="R201">
        <v>220.63</v>
      </c>
      <c r="S201">
        <v>132.07</v>
      </c>
      <c r="T201">
        <v>26851.66</v>
      </c>
      <c r="U201">
        <v>0.6</v>
      </c>
      <c r="V201">
        <v>0.77</v>
      </c>
      <c r="W201">
        <v>0.33</v>
      </c>
      <c r="X201">
        <v>1.55</v>
      </c>
      <c r="Y201">
        <v>0.5</v>
      </c>
      <c r="Z201">
        <v>10</v>
      </c>
    </row>
    <row r="202" spans="1:26">
      <c r="A202">
        <v>19</v>
      </c>
      <c r="B202">
        <v>60</v>
      </c>
      <c r="C202" t="s">
        <v>26</v>
      </c>
      <c r="D202">
        <v>1.0094</v>
      </c>
      <c r="E202">
        <v>99.06999999999999</v>
      </c>
      <c r="F202">
        <v>96.06999999999999</v>
      </c>
      <c r="G202">
        <v>169.53</v>
      </c>
      <c r="H202">
        <v>2.36</v>
      </c>
      <c r="I202">
        <v>34</v>
      </c>
      <c r="J202">
        <v>150.3</v>
      </c>
      <c r="K202">
        <v>45</v>
      </c>
      <c r="L202">
        <v>20</v>
      </c>
      <c r="M202">
        <v>32</v>
      </c>
      <c r="N202">
        <v>25.3</v>
      </c>
      <c r="O202">
        <v>18771.1</v>
      </c>
      <c r="P202">
        <v>900.6900000000001</v>
      </c>
      <c r="Q202">
        <v>1206.69</v>
      </c>
      <c r="R202">
        <v>219.75</v>
      </c>
      <c r="S202">
        <v>132.07</v>
      </c>
      <c r="T202">
        <v>26416.44</v>
      </c>
      <c r="U202">
        <v>0.6</v>
      </c>
      <c r="V202">
        <v>0.77</v>
      </c>
      <c r="W202">
        <v>0.33</v>
      </c>
      <c r="X202">
        <v>1.53</v>
      </c>
      <c r="Y202">
        <v>0.5</v>
      </c>
      <c r="Z202">
        <v>10</v>
      </c>
    </row>
    <row r="203" spans="1:26">
      <c r="A203">
        <v>20</v>
      </c>
      <c r="B203">
        <v>60</v>
      </c>
      <c r="C203" t="s">
        <v>26</v>
      </c>
      <c r="D203">
        <v>1.0109</v>
      </c>
      <c r="E203">
        <v>98.92</v>
      </c>
      <c r="F203">
        <v>95.97</v>
      </c>
      <c r="G203">
        <v>179.95</v>
      </c>
      <c r="H203">
        <v>2.45</v>
      </c>
      <c r="I203">
        <v>32</v>
      </c>
      <c r="J203">
        <v>151.69</v>
      </c>
      <c r="K203">
        <v>45</v>
      </c>
      <c r="L203">
        <v>21</v>
      </c>
      <c r="M203">
        <v>30</v>
      </c>
      <c r="N203">
        <v>25.7</v>
      </c>
      <c r="O203">
        <v>18942.82</v>
      </c>
      <c r="P203">
        <v>891.97</v>
      </c>
      <c r="Q203">
        <v>1206.69</v>
      </c>
      <c r="R203">
        <v>216.63</v>
      </c>
      <c r="S203">
        <v>132.07</v>
      </c>
      <c r="T203">
        <v>24866.39</v>
      </c>
      <c r="U203">
        <v>0.61</v>
      </c>
      <c r="V203">
        <v>0.77</v>
      </c>
      <c r="W203">
        <v>0.33</v>
      </c>
      <c r="X203">
        <v>1.44</v>
      </c>
      <c r="Y203">
        <v>0.5</v>
      </c>
      <c r="Z203">
        <v>10</v>
      </c>
    </row>
    <row r="204" spans="1:26">
      <c r="A204">
        <v>21</v>
      </c>
      <c r="B204">
        <v>60</v>
      </c>
      <c r="C204" t="s">
        <v>26</v>
      </c>
      <c r="D204">
        <v>1.0131</v>
      </c>
      <c r="E204">
        <v>98.70999999999999</v>
      </c>
      <c r="F204">
        <v>95.81</v>
      </c>
      <c r="G204">
        <v>191.62</v>
      </c>
      <c r="H204">
        <v>2.54</v>
      </c>
      <c r="I204">
        <v>30</v>
      </c>
      <c r="J204">
        <v>153.09</v>
      </c>
      <c r="K204">
        <v>45</v>
      </c>
      <c r="L204">
        <v>22</v>
      </c>
      <c r="M204">
        <v>28</v>
      </c>
      <c r="N204">
        <v>26.09</v>
      </c>
      <c r="O204">
        <v>19115.09</v>
      </c>
      <c r="P204">
        <v>884.86</v>
      </c>
      <c r="Q204">
        <v>1206.69</v>
      </c>
      <c r="R204">
        <v>210.96</v>
      </c>
      <c r="S204">
        <v>132.07</v>
      </c>
      <c r="T204">
        <v>22040.99</v>
      </c>
      <c r="U204">
        <v>0.63</v>
      </c>
      <c r="V204">
        <v>0.77</v>
      </c>
      <c r="W204">
        <v>0.33</v>
      </c>
      <c r="X204">
        <v>1.27</v>
      </c>
      <c r="Y204">
        <v>0.5</v>
      </c>
      <c r="Z204">
        <v>10</v>
      </c>
    </row>
    <row r="205" spans="1:26">
      <c r="A205">
        <v>22</v>
      </c>
      <c r="B205">
        <v>60</v>
      </c>
      <c r="C205" t="s">
        <v>26</v>
      </c>
      <c r="D205">
        <v>1.0124</v>
      </c>
      <c r="E205">
        <v>98.77</v>
      </c>
      <c r="F205">
        <v>95.90000000000001</v>
      </c>
      <c r="G205">
        <v>198.42</v>
      </c>
      <c r="H205">
        <v>2.64</v>
      </c>
      <c r="I205">
        <v>29</v>
      </c>
      <c r="J205">
        <v>154.49</v>
      </c>
      <c r="K205">
        <v>45</v>
      </c>
      <c r="L205">
        <v>23</v>
      </c>
      <c r="M205">
        <v>27</v>
      </c>
      <c r="N205">
        <v>26.49</v>
      </c>
      <c r="O205">
        <v>19287.9</v>
      </c>
      <c r="P205">
        <v>881.49</v>
      </c>
      <c r="Q205">
        <v>1206.7</v>
      </c>
      <c r="R205">
        <v>214.5</v>
      </c>
      <c r="S205">
        <v>132.07</v>
      </c>
      <c r="T205">
        <v>23819.23</v>
      </c>
      <c r="U205">
        <v>0.62</v>
      </c>
      <c r="V205">
        <v>0.77</v>
      </c>
      <c r="W205">
        <v>0.32</v>
      </c>
      <c r="X205">
        <v>1.36</v>
      </c>
      <c r="Y205">
        <v>0.5</v>
      </c>
      <c r="Z205">
        <v>10</v>
      </c>
    </row>
    <row r="206" spans="1:26">
      <c r="A206">
        <v>23</v>
      </c>
      <c r="B206">
        <v>60</v>
      </c>
      <c r="C206" t="s">
        <v>26</v>
      </c>
      <c r="D206">
        <v>1.0145</v>
      </c>
      <c r="E206">
        <v>98.56999999999999</v>
      </c>
      <c r="F206">
        <v>95.73999999999999</v>
      </c>
      <c r="G206">
        <v>212.77</v>
      </c>
      <c r="H206">
        <v>2.73</v>
      </c>
      <c r="I206">
        <v>27</v>
      </c>
      <c r="J206">
        <v>155.9</v>
      </c>
      <c r="K206">
        <v>45</v>
      </c>
      <c r="L206">
        <v>24</v>
      </c>
      <c r="M206">
        <v>25</v>
      </c>
      <c r="N206">
        <v>26.9</v>
      </c>
      <c r="O206">
        <v>19461.27</v>
      </c>
      <c r="P206">
        <v>871.59</v>
      </c>
      <c r="Q206">
        <v>1206.69</v>
      </c>
      <c r="R206">
        <v>209</v>
      </c>
      <c r="S206">
        <v>132.07</v>
      </c>
      <c r="T206">
        <v>21077.92</v>
      </c>
      <c r="U206">
        <v>0.63</v>
      </c>
      <c r="V206">
        <v>0.77</v>
      </c>
      <c r="W206">
        <v>0.32</v>
      </c>
      <c r="X206">
        <v>1.21</v>
      </c>
      <c r="Y206">
        <v>0.5</v>
      </c>
      <c r="Z206">
        <v>10</v>
      </c>
    </row>
    <row r="207" spans="1:26">
      <c r="A207">
        <v>24</v>
      </c>
      <c r="B207">
        <v>60</v>
      </c>
      <c r="C207" t="s">
        <v>26</v>
      </c>
      <c r="D207">
        <v>1.0152</v>
      </c>
      <c r="E207">
        <v>98.5</v>
      </c>
      <c r="F207">
        <v>95.7</v>
      </c>
      <c r="G207">
        <v>220.85</v>
      </c>
      <c r="H207">
        <v>2.81</v>
      </c>
      <c r="I207">
        <v>26</v>
      </c>
      <c r="J207">
        <v>157.31</v>
      </c>
      <c r="K207">
        <v>45</v>
      </c>
      <c r="L207">
        <v>25</v>
      </c>
      <c r="M207">
        <v>24</v>
      </c>
      <c r="N207">
        <v>27.31</v>
      </c>
      <c r="O207">
        <v>19635.2</v>
      </c>
      <c r="P207">
        <v>867.4400000000001</v>
      </c>
      <c r="Q207">
        <v>1206.69</v>
      </c>
      <c r="R207">
        <v>207.41</v>
      </c>
      <c r="S207">
        <v>132.07</v>
      </c>
      <c r="T207">
        <v>20287.45</v>
      </c>
      <c r="U207">
        <v>0.64</v>
      </c>
      <c r="V207">
        <v>0.77</v>
      </c>
      <c r="W207">
        <v>0.32</v>
      </c>
      <c r="X207">
        <v>1.16</v>
      </c>
      <c r="Y207">
        <v>0.5</v>
      </c>
      <c r="Z207">
        <v>10</v>
      </c>
    </row>
    <row r="208" spans="1:26">
      <c r="A208">
        <v>25</v>
      </c>
      <c r="B208">
        <v>60</v>
      </c>
      <c r="C208" t="s">
        <v>26</v>
      </c>
      <c r="D208">
        <v>1.0161</v>
      </c>
      <c r="E208">
        <v>98.42</v>
      </c>
      <c r="F208">
        <v>95.64</v>
      </c>
      <c r="G208">
        <v>229.55</v>
      </c>
      <c r="H208">
        <v>2.9</v>
      </c>
      <c r="I208">
        <v>25</v>
      </c>
      <c r="J208">
        <v>158.72</v>
      </c>
      <c r="K208">
        <v>45</v>
      </c>
      <c r="L208">
        <v>26</v>
      </c>
      <c r="M208">
        <v>23</v>
      </c>
      <c r="N208">
        <v>27.72</v>
      </c>
      <c r="O208">
        <v>19809.69</v>
      </c>
      <c r="P208">
        <v>861.27</v>
      </c>
      <c r="Q208">
        <v>1206.69</v>
      </c>
      <c r="R208">
        <v>205.47</v>
      </c>
      <c r="S208">
        <v>132.07</v>
      </c>
      <c r="T208">
        <v>19324.72</v>
      </c>
      <c r="U208">
        <v>0.64</v>
      </c>
      <c r="V208">
        <v>0.77</v>
      </c>
      <c r="W208">
        <v>0.32</v>
      </c>
      <c r="X208">
        <v>1.1</v>
      </c>
      <c r="Y208">
        <v>0.5</v>
      </c>
      <c r="Z208">
        <v>10</v>
      </c>
    </row>
    <row r="209" spans="1:26">
      <c r="A209">
        <v>26</v>
      </c>
      <c r="B209">
        <v>60</v>
      </c>
      <c r="C209" t="s">
        <v>26</v>
      </c>
      <c r="D209">
        <v>1.0171</v>
      </c>
      <c r="E209">
        <v>98.31999999999999</v>
      </c>
      <c r="F209">
        <v>95.58</v>
      </c>
      <c r="G209">
        <v>238.94</v>
      </c>
      <c r="H209">
        <v>2.99</v>
      </c>
      <c r="I209">
        <v>24</v>
      </c>
      <c r="J209">
        <v>160.14</v>
      </c>
      <c r="K209">
        <v>45</v>
      </c>
      <c r="L209">
        <v>27</v>
      </c>
      <c r="M209">
        <v>22</v>
      </c>
      <c r="N209">
        <v>28.14</v>
      </c>
      <c r="O209">
        <v>19984.89</v>
      </c>
      <c r="P209">
        <v>853.75</v>
      </c>
      <c r="Q209">
        <v>1206.69</v>
      </c>
      <c r="R209">
        <v>203.09</v>
      </c>
      <c r="S209">
        <v>132.07</v>
      </c>
      <c r="T209">
        <v>18137.59</v>
      </c>
      <c r="U209">
        <v>0.65</v>
      </c>
      <c r="V209">
        <v>0.78</v>
      </c>
      <c r="W209">
        <v>0.31</v>
      </c>
      <c r="X209">
        <v>1.04</v>
      </c>
      <c r="Y209">
        <v>0.5</v>
      </c>
      <c r="Z209">
        <v>10</v>
      </c>
    </row>
    <row r="210" spans="1:26">
      <c r="A210">
        <v>27</v>
      </c>
      <c r="B210">
        <v>60</v>
      </c>
      <c r="C210" t="s">
        <v>26</v>
      </c>
      <c r="D210">
        <v>1.0174</v>
      </c>
      <c r="E210">
        <v>98.29000000000001</v>
      </c>
      <c r="F210">
        <v>95.56999999999999</v>
      </c>
      <c r="G210">
        <v>249.32</v>
      </c>
      <c r="H210">
        <v>3.07</v>
      </c>
      <c r="I210">
        <v>23</v>
      </c>
      <c r="J210">
        <v>161.57</v>
      </c>
      <c r="K210">
        <v>45</v>
      </c>
      <c r="L210">
        <v>28</v>
      </c>
      <c r="M210">
        <v>21</v>
      </c>
      <c r="N210">
        <v>28.57</v>
      </c>
      <c r="O210">
        <v>20160.55</v>
      </c>
      <c r="P210">
        <v>843.39</v>
      </c>
      <c r="Q210">
        <v>1206.69</v>
      </c>
      <c r="R210">
        <v>203.07</v>
      </c>
      <c r="S210">
        <v>132.07</v>
      </c>
      <c r="T210">
        <v>18130.07</v>
      </c>
      <c r="U210">
        <v>0.65</v>
      </c>
      <c r="V210">
        <v>0.78</v>
      </c>
      <c r="W210">
        <v>0.31</v>
      </c>
      <c r="X210">
        <v>1.03</v>
      </c>
      <c r="Y210">
        <v>0.5</v>
      </c>
      <c r="Z210">
        <v>10</v>
      </c>
    </row>
    <row r="211" spans="1:26">
      <c r="A211">
        <v>28</v>
      </c>
      <c r="B211">
        <v>60</v>
      </c>
      <c r="C211" t="s">
        <v>26</v>
      </c>
      <c r="D211">
        <v>1.0202</v>
      </c>
      <c r="E211">
        <v>98.02</v>
      </c>
      <c r="F211">
        <v>95.33</v>
      </c>
      <c r="G211">
        <v>259.99</v>
      </c>
      <c r="H211">
        <v>3.15</v>
      </c>
      <c r="I211">
        <v>22</v>
      </c>
      <c r="J211">
        <v>163</v>
      </c>
      <c r="K211">
        <v>45</v>
      </c>
      <c r="L211">
        <v>29</v>
      </c>
      <c r="M211">
        <v>14</v>
      </c>
      <c r="N211">
        <v>29</v>
      </c>
      <c r="O211">
        <v>20336.78</v>
      </c>
      <c r="P211">
        <v>842.75</v>
      </c>
      <c r="Q211">
        <v>1206.69</v>
      </c>
      <c r="R211">
        <v>194.72</v>
      </c>
      <c r="S211">
        <v>132.07</v>
      </c>
      <c r="T211">
        <v>13961.8</v>
      </c>
      <c r="U211">
        <v>0.68</v>
      </c>
      <c r="V211">
        <v>0.78</v>
      </c>
      <c r="W211">
        <v>0.3</v>
      </c>
      <c r="X211">
        <v>0.79</v>
      </c>
      <c r="Y211">
        <v>0.5</v>
      </c>
      <c r="Z211">
        <v>10</v>
      </c>
    </row>
    <row r="212" spans="1:26">
      <c r="A212">
        <v>29</v>
      </c>
      <c r="B212">
        <v>60</v>
      </c>
      <c r="C212" t="s">
        <v>26</v>
      </c>
      <c r="D212">
        <v>1.0174</v>
      </c>
      <c r="E212">
        <v>98.29000000000001</v>
      </c>
      <c r="F212">
        <v>95.59999999999999</v>
      </c>
      <c r="G212">
        <v>260.72</v>
      </c>
      <c r="H212">
        <v>3.23</v>
      </c>
      <c r="I212">
        <v>22</v>
      </c>
      <c r="J212">
        <v>164.43</v>
      </c>
      <c r="K212">
        <v>45</v>
      </c>
      <c r="L212">
        <v>30</v>
      </c>
      <c r="M212">
        <v>6</v>
      </c>
      <c r="N212">
        <v>29.43</v>
      </c>
      <c r="O212">
        <v>20513.61</v>
      </c>
      <c r="P212">
        <v>846.4299999999999</v>
      </c>
      <c r="Q212">
        <v>1206.69</v>
      </c>
      <c r="R212">
        <v>203.52</v>
      </c>
      <c r="S212">
        <v>132.07</v>
      </c>
      <c r="T212">
        <v>18364.25</v>
      </c>
      <c r="U212">
        <v>0.65</v>
      </c>
      <c r="V212">
        <v>0.78</v>
      </c>
      <c r="W212">
        <v>0.33</v>
      </c>
      <c r="X212">
        <v>1.06</v>
      </c>
      <c r="Y212">
        <v>0.5</v>
      </c>
      <c r="Z212">
        <v>10</v>
      </c>
    </row>
    <row r="213" spans="1:26">
      <c r="A213">
        <v>30</v>
      </c>
      <c r="B213">
        <v>60</v>
      </c>
      <c r="C213" t="s">
        <v>26</v>
      </c>
      <c r="D213">
        <v>1.0184</v>
      </c>
      <c r="E213">
        <v>98.19</v>
      </c>
      <c r="F213">
        <v>95.5</v>
      </c>
      <c r="G213">
        <v>260.45</v>
      </c>
      <c r="H213">
        <v>3.31</v>
      </c>
      <c r="I213">
        <v>22</v>
      </c>
      <c r="J213">
        <v>165.87</v>
      </c>
      <c r="K213">
        <v>45</v>
      </c>
      <c r="L213">
        <v>31</v>
      </c>
      <c r="M213">
        <v>3</v>
      </c>
      <c r="N213">
        <v>29.87</v>
      </c>
      <c r="O213">
        <v>20691.03</v>
      </c>
      <c r="P213">
        <v>848.89</v>
      </c>
      <c r="Q213">
        <v>1206.69</v>
      </c>
      <c r="R213">
        <v>199.73</v>
      </c>
      <c r="S213">
        <v>132.07</v>
      </c>
      <c r="T213">
        <v>16465.08</v>
      </c>
      <c r="U213">
        <v>0.66</v>
      </c>
      <c r="V213">
        <v>0.78</v>
      </c>
      <c r="W213">
        <v>0.33</v>
      </c>
      <c r="X213">
        <v>0.96</v>
      </c>
      <c r="Y213">
        <v>0.5</v>
      </c>
      <c r="Z213">
        <v>10</v>
      </c>
    </row>
    <row r="214" spans="1:26">
      <c r="A214">
        <v>31</v>
      </c>
      <c r="B214">
        <v>60</v>
      </c>
      <c r="C214" t="s">
        <v>26</v>
      </c>
      <c r="D214">
        <v>1.0187</v>
      </c>
      <c r="E214">
        <v>98.17</v>
      </c>
      <c r="F214">
        <v>95.47</v>
      </c>
      <c r="G214">
        <v>260.38</v>
      </c>
      <c r="H214">
        <v>3.39</v>
      </c>
      <c r="I214">
        <v>22</v>
      </c>
      <c r="J214">
        <v>167.31</v>
      </c>
      <c r="K214">
        <v>45</v>
      </c>
      <c r="L214">
        <v>32</v>
      </c>
      <c r="M214">
        <v>1</v>
      </c>
      <c r="N214">
        <v>30.31</v>
      </c>
      <c r="O214">
        <v>20869.05</v>
      </c>
      <c r="P214">
        <v>854.1900000000001</v>
      </c>
      <c r="Q214">
        <v>1206.69</v>
      </c>
      <c r="R214">
        <v>198.8</v>
      </c>
      <c r="S214">
        <v>132.07</v>
      </c>
      <c r="T214">
        <v>16000.82</v>
      </c>
      <c r="U214">
        <v>0.66</v>
      </c>
      <c r="V214">
        <v>0.78</v>
      </c>
      <c r="W214">
        <v>0.33</v>
      </c>
      <c r="X214">
        <v>0.9399999999999999</v>
      </c>
      <c r="Y214">
        <v>0.5</v>
      </c>
      <c r="Z214">
        <v>10</v>
      </c>
    </row>
    <row r="215" spans="1:26">
      <c r="A215">
        <v>32</v>
      </c>
      <c r="B215">
        <v>60</v>
      </c>
      <c r="C215" t="s">
        <v>26</v>
      </c>
      <c r="D215">
        <v>1.0187</v>
      </c>
      <c r="E215">
        <v>98.16</v>
      </c>
      <c r="F215">
        <v>95.47</v>
      </c>
      <c r="G215">
        <v>260.37</v>
      </c>
      <c r="H215">
        <v>3.47</v>
      </c>
      <c r="I215">
        <v>22</v>
      </c>
      <c r="J215">
        <v>168.76</v>
      </c>
      <c r="K215">
        <v>45</v>
      </c>
      <c r="L215">
        <v>33</v>
      </c>
      <c r="M215">
        <v>0</v>
      </c>
      <c r="N215">
        <v>30.76</v>
      </c>
      <c r="O215">
        <v>21047.68</v>
      </c>
      <c r="P215">
        <v>860.04</v>
      </c>
      <c r="Q215">
        <v>1206.69</v>
      </c>
      <c r="R215">
        <v>198.57</v>
      </c>
      <c r="S215">
        <v>132.07</v>
      </c>
      <c r="T215">
        <v>15884.91</v>
      </c>
      <c r="U215">
        <v>0.67</v>
      </c>
      <c r="V215">
        <v>0.78</v>
      </c>
      <c r="W215">
        <v>0.34</v>
      </c>
      <c r="X215">
        <v>0.93</v>
      </c>
      <c r="Y215">
        <v>0.5</v>
      </c>
      <c r="Z215">
        <v>10</v>
      </c>
    </row>
    <row r="216" spans="1:26">
      <c r="A216">
        <v>0</v>
      </c>
      <c r="B216">
        <v>80</v>
      </c>
      <c r="C216" t="s">
        <v>26</v>
      </c>
      <c r="D216">
        <v>0.4468</v>
      </c>
      <c r="E216">
        <v>223.8</v>
      </c>
      <c r="F216">
        <v>171.66</v>
      </c>
      <c r="G216">
        <v>6.66</v>
      </c>
      <c r="H216">
        <v>0.11</v>
      </c>
      <c r="I216">
        <v>1546</v>
      </c>
      <c r="J216">
        <v>159.12</v>
      </c>
      <c r="K216">
        <v>50.28</v>
      </c>
      <c r="L216">
        <v>1</v>
      </c>
      <c r="M216">
        <v>1544</v>
      </c>
      <c r="N216">
        <v>27.84</v>
      </c>
      <c r="O216">
        <v>19859.16</v>
      </c>
      <c r="P216">
        <v>2102.18</v>
      </c>
      <c r="Q216">
        <v>1207.02</v>
      </c>
      <c r="R216">
        <v>2792.58</v>
      </c>
      <c r="S216">
        <v>132.07</v>
      </c>
      <c r="T216">
        <v>1305271.11</v>
      </c>
      <c r="U216">
        <v>0.05</v>
      </c>
      <c r="V216">
        <v>0.43</v>
      </c>
      <c r="W216">
        <v>2.76</v>
      </c>
      <c r="X216">
        <v>77.09999999999999</v>
      </c>
      <c r="Y216">
        <v>0.5</v>
      </c>
      <c r="Z216">
        <v>10</v>
      </c>
    </row>
    <row r="217" spans="1:26">
      <c r="A217">
        <v>1</v>
      </c>
      <c r="B217">
        <v>80</v>
      </c>
      <c r="C217" t="s">
        <v>26</v>
      </c>
      <c r="D217">
        <v>0.721</v>
      </c>
      <c r="E217">
        <v>138.7</v>
      </c>
      <c r="F217">
        <v>119.36</v>
      </c>
      <c r="G217">
        <v>13.56</v>
      </c>
      <c r="H217">
        <v>0.22</v>
      </c>
      <c r="I217">
        <v>528</v>
      </c>
      <c r="J217">
        <v>160.54</v>
      </c>
      <c r="K217">
        <v>50.28</v>
      </c>
      <c r="L217">
        <v>2</v>
      </c>
      <c r="M217">
        <v>526</v>
      </c>
      <c r="N217">
        <v>28.26</v>
      </c>
      <c r="O217">
        <v>20034.4</v>
      </c>
      <c r="P217">
        <v>1454.9</v>
      </c>
      <c r="Q217">
        <v>1206.77</v>
      </c>
      <c r="R217">
        <v>1009.79</v>
      </c>
      <c r="S217">
        <v>132.07</v>
      </c>
      <c r="T217">
        <v>418968.36</v>
      </c>
      <c r="U217">
        <v>0.13</v>
      </c>
      <c r="V217">
        <v>0.62</v>
      </c>
      <c r="W217">
        <v>1.12</v>
      </c>
      <c r="X217">
        <v>24.81</v>
      </c>
      <c r="Y217">
        <v>0.5</v>
      </c>
      <c r="Z217">
        <v>10</v>
      </c>
    </row>
    <row r="218" spans="1:26">
      <c r="A218">
        <v>2</v>
      </c>
      <c r="B218">
        <v>80</v>
      </c>
      <c r="C218" t="s">
        <v>26</v>
      </c>
      <c r="D218">
        <v>0.819</v>
      </c>
      <c r="E218">
        <v>122.1</v>
      </c>
      <c r="F218">
        <v>109.43</v>
      </c>
      <c r="G218">
        <v>20.45</v>
      </c>
      <c r="H218">
        <v>0.33</v>
      </c>
      <c r="I218">
        <v>321</v>
      </c>
      <c r="J218">
        <v>161.97</v>
      </c>
      <c r="K218">
        <v>50.28</v>
      </c>
      <c r="L218">
        <v>3</v>
      </c>
      <c r="M218">
        <v>319</v>
      </c>
      <c r="N218">
        <v>28.69</v>
      </c>
      <c r="O218">
        <v>20210.21</v>
      </c>
      <c r="P218">
        <v>1329.52</v>
      </c>
      <c r="Q218">
        <v>1206.73</v>
      </c>
      <c r="R218">
        <v>672.84</v>
      </c>
      <c r="S218">
        <v>132.07</v>
      </c>
      <c r="T218">
        <v>251525.3</v>
      </c>
      <c r="U218">
        <v>0.2</v>
      </c>
      <c r="V218">
        <v>0.68</v>
      </c>
      <c r="W218">
        <v>0.78</v>
      </c>
      <c r="X218">
        <v>14.89</v>
      </c>
      <c r="Y218">
        <v>0.5</v>
      </c>
      <c r="Z218">
        <v>10</v>
      </c>
    </row>
    <row r="219" spans="1:26">
      <c r="A219">
        <v>3</v>
      </c>
      <c r="B219">
        <v>80</v>
      </c>
      <c r="C219" t="s">
        <v>26</v>
      </c>
      <c r="D219">
        <v>0.8708</v>
      </c>
      <c r="E219">
        <v>114.84</v>
      </c>
      <c r="F219">
        <v>105.1</v>
      </c>
      <c r="G219">
        <v>27.42</v>
      </c>
      <c r="H219">
        <v>0.43</v>
      </c>
      <c r="I219">
        <v>230</v>
      </c>
      <c r="J219">
        <v>163.4</v>
      </c>
      <c r="K219">
        <v>50.28</v>
      </c>
      <c r="L219">
        <v>4</v>
      </c>
      <c r="M219">
        <v>228</v>
      </c>
      <c r="N219">
        <v>29.12</v>
      </c>
      <c r="O219">
        <v>20386.62</v>
      </c>
      <c r="P219">
        <v>1273.29</v>
      </c>
      <c r="Q219">
        <v>1206.69</v>
      </c>
      <c r="R219">
        <v>525.91</v>
      </c>
      <c r="S219">
        <v>132.07</v>
      </c>
      <c r="T219">
        <v>178518.68</v>
      </c>
      <c r="U219">
        <v>0.25</v>
      </c>
      <c r="V219">
        <v>0.71</v>
      </c>
      <c r="W219">
        <v>0.64</v>
      </c>
      <c r="X219">
        <v>10.56</v>
      </c>
      <c r="Y219">
        <v>0.5</v>
      </c>
      <c r="Z219">
        <v>10</v>
      </c>
    </row>
    <row r="220" spans="1:26">
      <c r="A220">
        <v>4</v>
      </c>
      <c r="B220">
        <v>80</v>
      </c>
      <c r="C220" t="s">
        <v>26</v>
      </c>
      <c r="D220">
        <v>0.9018</v>
      </c>
      <c r="E220">
        <v>110.89</v>
      </c>
      <c r="F220">
        <v>102.77</v>
      </c>
      <c r="G220">
        <v>34.26</v>
      </c>
      <c r="H220">
        <v>0.54</v>
      </c>
      <c r="I220">
        <v>180</v>
      </c>
      <c r="J220">
        <v>164.83</v>
      </c>
      <c r="K220">
        <v>50.28</v>
      </c>
      <c r="L220">
        <v>5</v>
      </c>
      <c r="M220">
        <v>178</v>
      </c>
      <c r="N220">
        <v>29.55</v>
      </c>
      <c r="O220">
        <v>20563.61</v>
      </c>
      <c r="P220">
        <v>1241.36</v>
      </c>
      <c r="Q220">
        <v>1206.71</v>
      </c>
      <c r="R220">
        <v>446.69</v>
      </c>
      <c r="S220">
        <v>132.07</v>
      </c>
      <c r="T220">
        <v>139157.28</v>
      </c>
      <c r="U220">
        <v>0.3</v>
      </c>
      <c r="V220">
        <v>0.72</v>
      </c>
      <c r="W220">
        <v>0.57</v>
      </c>
      <c r="X220">
        <v>8.23</v>
      </c>
      <c r="Y220">
        <v>0.5</v>
      </c>
      <c r="Z220">
        <v>10</v>
      </c>
    </row>
    <row r="221" spans="1:26">
      <c r="A221">
        <v>5</v>
      </c>
      <c r="B221">
        <v>80</v>
      </c>
      <c r="C221" t="s">
        <v>26</v>
      </c>
      <c r="D221">
        <v>0.9235</v>
      </c>
      <c r="E221">
        <v>108.29</v>
      </c>
      <c r="F221">
        <v>101.23</v>
      </c>
      <c r="G221">
        <v>41.32</v>
      </c>
      <c r="H221">
        <v>0.64</v>
      </c>
      <c r="I221">
        <v>147</v>
      </c>
      <c r="J221">
        <v>166.27</v>
      </c>
      <c r="K221">
        <v>50.28</v>
      </c>
      <c r="L221">
        <v>6</v>
      </c>
      <c r="M221">
        <v>145</v>
      </c>
      <c r="N221">
        <v>29.99</v>
      </c>
      <c r="O221">
        <v>20741.2</v>
      </c>
      <c r="P221">
        <v>1219.18</v>
      </c>
      <c r="Q221">
        <v>1206.71</v>
      </c>
      <c r="R221">
        <v>394.47</v>
      </c>
      <c r="S221">
        <v>132.07</v>
      </c>
      <c r="T221">
        <v>113214.05</v>
      </c>
      <c r="U221">
        <v>0.33</v>
      </c>
      <c r="V221">
        <v>0.73</v>
      </c>
      <c r="W221">
        <v>0.52</v>
      </c>
      <c r="X221">
        <v>6.69</v>
      </c>
      <c r="Y221">
        <v>0.5</v>
      </c>
      <c r="Z221">
        <v>10</v>
      </c>
    </row>
    <row r="222" spans="1:26">
      <c r="A222">
        <v>6</v>
      </c>
      <c r="B222">
        <v>80</v>
      </c>
      <c r="C222" t="s">
        <v>26</v>
      </c>
      <c r="D222">
        <v>0.9384</v>
      </c>
      <c r="E222">
        <v>106.56</v>
      </c>
      <c r="F222">
        <v>100.21</v>
      </c>
      <c r="G222">
        <v>48.1</v>
      </c>
      <c r="H222">
        <v>0.74</v>
      </c>
      <c r="I222">
        <v>125</v>
      </c>
      <c r="J222">
        <v>167.72</v>
      </c>
      <c r="K222">
        <v>50.28</v>
      </c>
      <c r="L222">
        <v>7</v>
      </c>
      <c r="M222">
        <v>123</v>
      </c>
      <c r="N222">
        <v>30.44</v>
      </c>
      <c r="O222">
        <v>20919.39</v>
      </c>
      <c r="P222">
        <v>1203.65</v>
      </c>
      <c r="Q222">
        <v>1206.71</v>
      </c>
      <c r="R222">
        <v>360.4</v>
      </c>
      <c r="S222">
        <v>132.07</v>
      </c>
      <c r="T222">
        <v>96287.52</v>
      </c>
      <c r="U222">
        <v>0.37</v>
      </c>
      <c r="V222">
        <v>0.74</v>
      </c>
      <c r="W222">
        <v>0.46</v>
      </c>
      <c r="X222">
        <v>5.67</v>
      </c>
      <c r="Y222">
        <v>0.5</v>
      </c>
      <c r="Z222">
        <v>10</v>
      </c>
    </row>
    <row r="223" spans="1:26">
      <c r="A223">
        <v>7</v>
      </c>
      <c r="B223">
        <v>80</v>
      </c>
      <c r="C223" t="s">
        <v>26</v>
      </c>
      <c r="D223">
        <v>0.9506</v>
      </c>
      <c r="E223">
        <v>105.19</v>
      </c>
      <c r="F223">
        <v>99.39</v>
      </c>
      <c r="G223">
        <v>55.22</v>
      </c>
      <c r="H223">
        <v>0.84</v>
      </c>
      <c r="I223">
        <v>108</v>
      </c>
      <c r="J223">
        <v>169.17</v>
      </c>
      <c r="K223">
        <v>50.28</v>
      </c>
      <c r="L223">
        <v>8</v>
      </c>
      <c r="M223">
        <v>106</v>
      </c>
      <c r="N223">
        <v>30.89</v>
      </c>
      <c r="O223">
        <v>21098.19</v>
      </c>
      <c r="P223">
        <v>1190.25</v>
      </c>
      <c r="Q223">
        <v>1206.71</v>
      </c>
      <c r="R223">
        <v>332.12</v>
      </c>
      <c r="S223">
        <v>132.07</v>
      </c>
      <c r="T223">
        <v>82231.99000000001</v>
      </c>
      <c r="U223">
        <v>0.4</v>
      </c>
      <c r="V223">
        <v>0.75</v>
      </c>
      <c r="W223">
        <v>0.45</v>
      </c>
      <c r="X223">
        <v>4.85</v>
      </c>
      <c r="Y223">
        <v>0.5</v>
      </c>
      <c r="Z223">
        <v>10</v>
      </c>
    </row>
    <row r="224" spans="1:26">
      <c r="A224">
        <v>8</v>
      </c>
      <c r="B224">
        <v>80</v>
      </c>
      <c r="C224" t="s">
        <v>26</v>
      </c>
      <c r="D224">
        <v>0.9604</v>
      </c>
      <c r="E224">
        <v>104.12</v>
      </c>
      <c r="F224">
        <v>98.73999999999999</v>
      </c>
      <c r="G224">
        <v>62.36</v>
      </c>
      <c r="H224">
        <v>0.9399999999999999</v>
      </c>
      <c r="I224">
        <v>95</v>
      </c>
      <c r="J224">
        <v>170.62</v>
      </c>
      <c r="K224">
        <v>50.28</v>
      </c>
      <c r="L224">
        <v>9</v>
      </c>
      <c r="M224">
        <v>93</v>
      </c>
      <c r="N224">
        <v>31.34</v>
      </c>
      <c r="O224">
        <v>21277.6</v>
      </c>
      <c r="P224">
        <v>1179.6</v>
      </c>
      <c r="Q224">
        <v>1206.7</v>
      </c>
      <c r="R224">
        <v>309.82</v>
      </c>
      <c r="S224">
        <v>132.07</v>
      </c>
      <c r="T224">
        <v>71145.57000000001</v>
      </c>
      <c r="U224">
        <v>0.43</v>
      </c>
      <c r="V224">
        <v>0.75</v>
      </c>
      <c r="W224">
        <v>0.43</v>
      </c>
      <c r="X224">
        <v>4.2</v>
      </c>
      <c r="Y224">
        <v>0.5</v>
      </c>
      <c r="Z224">
        <v>10</v>
      </c>
    </row>
    <row r="225" spans="1:26">
      <c r="A225">
        <v>9</v>
      </c>
      <c r="B225">
        <v>80</v>
      </c>
      <c r="C225" t="s">
        <v>26</v>
      </c>
      <c r="D225">
        <v>0.9701</v>
      </c>
      <c r="E225">
        <v>103.08</v>
      </c>
      <c r="F225">
        <v>98.02</v>
      </c>
      <c r="G225">
        <v>69.19</v>
      </c>
      <c r="H225">
        <v>1.03</v>
      </c>
      <c r="I225">
        <v>85</v>
      </c>
      <c r="J225">
        <v>172.08</v>
      </c>
      <c r="K225">
        <v>50.28</v>
      </c>
      <c r="L225">
        <v>10</v>
      </c>
      <c r="M225">
        <v>83</v>
      </c>
      <c r="N225">
        <v>31.8</v>
      </c>
      <c r="O225">
        <v>21457.64</v>
      </c>
      <c r="P225">
        <v>1167.79</v>
      </c>
      <c r="Q225">
        <v>1206.71</v>
      </c>
      <c r="R225">
        <v>286.76</v>
      </c>
      <c r="S225">
        <v>132.07</v>
      </c>
      <c r="T225">
        <v>59668.88</v>
      </c>
      <c r="U225">
        <v>0.46</v>
      </c>
      <c r="V225">
        <v>0.76</v>
      </c>
      <c r="W225">
        <v>0.36</v>
      </c>
      <c r="X225">
        <v>3.48</v>
      </c>
      <c r="Y225">
        <v>0.5</v>
      </c>
      <c r="Z225">
        <v>10</v>
      </c>
    </row>
    <row r="226" spans="1:26">
      <c r="A226">
        <v>10</v>
      </c>
      <c r="B226">
        <v>80</v>
      </c>
      <c r="C226" t="s">
        <v>26</v>
      </c>
      <c r="D226">
        <v>0.9715</v>
      </c>
      <c r="E226">
        <v>102.93</v>
      </c>
      <c r="F226">
        <v>98.12</v>
      </c>
      <c r="G226">
        <v>76.45999999999999</v>
      </c>
      <c r="H226">
        <v>1.12</v>
      </c>
      <c r="I226">
        <v>77</v>
      </c>
      <c r="J226">
        <v>173.55</v>
      </c>
      <c r="K226">
        <v>50.28</v>
      </c>
      <c r="L226">
        <v>11</v>
      </c>
      <c r="M226">
        <v>75</v>
      </c>
      <c r="N226">
        <v>32.27</v>
      </c>
      <c r="O226">
        <v>21638.31</v>
      </c>
      <c r="P226">
        <v>1165.73</v>
      </c>
      <c r="Q226">
        <v>1206.71</v>
      </c>
      <c r="R226">
        <v>289.66</v>
      </c>
      <c r="S226">
        <v>132.07</v>
      </c>
      <c r="T226">
        <v>61155.6</v>
      </c>
      <c r="U226">
        <v>0.46</v>
      </c>
      <c r="V226">
        <v>0.76</v>
      </c>
      <c r="W226">
        <v>0.39</v>
      </c>
      <c r="X226">
        <v>3.58</v>
      </c>
      <c r="Y226">
        <v>0.5</v>
      </c>
      <c r="Z226">
        <v>10</v>
      </c>
    </row>
    <row r="227" spans="1:26">
      <c r="A227">
        <v>11</v>
      </c>
      <c r="B227">
        <v>80</v>
      </c>
      <c r="C227" t="s">
        <v>26</v>
      </c>
      <c r="D227">
        <v>0.9766</v>
      </c>
      <c r="E227">
        <v>102.39</v>
      </c>
      <c r="F227">
        <v>97.78</v>
      </c>
      <c r="G227">
        <v>82.63</v>
      </c>
      <c r="H227">
        <v>1.22</v>
      </c>
      <c r="I227">
        <v>71</v>
      </c>
      <c r="J227">
        <v>175.02</v>
      </c>
      <c r="K227">
        <v>50.28</v>
      </c>
      <c r="L227">
        <v>12</v>
      </c>
      <c r="M227">
        <v>69</v>
      </c>
      <c r="N227">
        <v>32.74</v>
      </c>
      <c r="O227">
        <v>21819.6</v>
      </c>
      <c r="P227">
        <v>1159.42</v>
      </c>
      <c r="Q227">
        <v>1206.71</v>
      </c>
      <c r="R227">
        <v>278.01</v>
      </c>
      <c r="S227">
        <v>132.07</v>
      </c>
      <c r="T227">
        <v>55360.22</v>
      </c>
      <c r="U227">
        <v>0.48</v>
      </c>
      <c r="V227">
        <v>0.76</v>
      </c>
      <c r="W227">
        <v>0.38</v>
      </c>
      <c r="X227">
        <v>3.24</v>
      </c>
      <c r="Y227">
        <v>0.5</v>
      </c>
      <c r="Z227">
        <v>10</v>
      </c>
    </row>
    <row r="228" spans="1:26">
      <c r="A228">
        <v>12</v>
      </c>
      <c r="B228">
        <v>80</v>
      </c>
      <c r="C228" t="s">
        <v>26</v>
      </c>
      <c r="D228">
        <v>0.9816</v>
      </c>
      <c r="E228">
        <v>101.87</v>
      </c>
      <c r="F228">
        <v>97.45</v>
      </c>
      <c r="G228">
        <v>89.95999999999999</v>
      </c>
      <c r="H228">
        <v>1.31</v>
      </c>
      <c r="I228">
        <v>65</v>
      </c>
      <c r="J228">
        <v>176.49</v>
      </c>
      <c r="K228">
        <v>50.28</v>
      </c>
      <c r="L228">
        <v>13</v>
      </c>
      <c r="M228">
        <v>63</v>
      </c>
      <c r="N228">
        <v>33.21</v>
      </c>
      <c r="O228">
        <v>22001.54</v>
      </c>
      <c r="P228">
        <v>1151.97</v>
      </c>
      <c r="Q228">
        <v>1206.7</v>
      </c>
      <c r="R228">
        <v>266.94</v>
      </c>
      <c r="S228">
        <v>132.07</v>
      </c>
      <c r="T228">
        <v>49854.76</v>
      </c>
      <c r="U228">
        <v>0.49</v>
      </c>
      <c r="V228">
        <v>0.76</v>
      </c>
      <c r="W228">
        <v>0.38</v>
      </c>
      <c r="X228">
        <v>2.91</v>
      </c>
      <c r="Y228">
        <v>0.5</v>
      </c>
      <c r="Z228">
        <v>10</v>
      </c>
    </row>
    <row r="229" spans="1:26">
      <c r="A229">
        <v>13</v>
      </c>
      <c r="B229">
        <v>80</v>
      </c>
      <c r="C229" t="s">
        <v>26</v>
      </c>
      <c r="D229">
        <v>0.9851</v>
      </c>
      <c r="E229">
        <v>101.51</v>
      </c>
      <c r="F229">
        <v>97.25</v>
      </c>
      <c r="G229">
        <v>97.25</v>
      </c>
      <c r="H229">
        <v>1.4</v>
      </c>
      <c r="I229">
        <v>60</v>
      </c>
      <c r="J229">
        <v>177.97</v>
      </c>
      <c r="K229">
        <v>50.28</v>
      </c>
      <c r="L229">
        <v>14</v>
      </c>
      <c r="M229">
        <v>58</v>
      </c>
      <c r="N229">
        <v>33.69</v>
      </c>
      <c r="O229">
        <v>22184.13</v>
      </c>
      <c r="P229">
        <v>1147.23</v>
      </c>
      <c r="Q229">
        <v>1206.7</v>
      </c>
      <c r="R229">
        <v>259.94</v>
      </c>
      <c r="S229">
        <v>132.07</v>
      </c>
      <c r="T229">
        <v>46382.22</v>
      </c>
      <c r="U229">
        <v>0.51</v>
      </c>
      <c r="V229">
        <v>0.76</v>
      </c>
      <c r="W229">
        <v>0.37</v>
      </c>
      <c r="X229">
        <v>2.71</v>
      </c>
      <c r="Y229">
        <v>0.5</v>
      </c>
      <c r="Z229">
        <v>10</v>
      </c>
    </row>
    <row r="230" spans="1:26">
      <c r="A230">
        <v>14</v>
      </c>
      <c r="B230">
        <v>80</v>
      </c>
      <c r="C230" t="s">
        <v>26</v>
      </c>
      <c r="D230">
        <v>0.9883</v>
      </c>
      <c r="E230">
        <v>101.18</v>
      </c>
      <c r="F230">
        <v>97.05</v>
      </c>
      <c r="G230">
        <v>103.98</v>
      </c>
      <c r="H230">
        <v>1.48</v>
      </c>
      <c r="I230">
        <v>56</v>
      </c>
      <c r="J230">
        <v>179.46</v>
      </c>
      <c r="K230">
        <v>50.28</v>
      </c>
      <c r="L230">
        <v>15</v>
      </c>
      <c r="M230">
        <v>54</v>
      </c>
      <c r="N230">
        <v>34.18</v>
      </c>
      <c r="O230">
        <v>22367.38</v>
      </c>
      <c r="P230">
        <v>1141.09</v>
      </c>
      <c r="Q230">
        <v>1206.7</v>
      </c>
      <c r="R230">
        <v>253.28</v>
      </c>
      <c r="S230">
        <v>132.07</v>
      </c>
      <c r="T230">
        <v>43071.03</v>
      </c>
      <c r="U230">
        <v>0.52</v>
      </c>
      <c r="V230">
        <v>0.76</v>
      </c>
      <c r="W230">
        <v>0.36</v>
      </c>
      <c r="X230">
        <v>2.51</v>
      </c>
      <c r="Y230">
        <v>0.5</v>
      </c>
      <c r="Z230">
        <v>10</v>
      </c>
    </row>
    <row r="231" spans="1:26">
      <c r="A231">
        <v>15</v>
      </c>
      <c r="B231">
        <v>80</v>
      </c>
      <c r="C231" t="s">
        <v>26</v>
      </c>
      <c r="D231">
        <v>0.9915</v>
      </c>
      <c r="E231">
        <v>100.86</v>
      </c>
      <c r="F231">
        <v>96.86</v>
      </c>
      <c r="G231">
        <v>111.76</v>
      </c>
      <c r="H231">
        <v>1.57</v>
      </c>
      <c r="I231">
        <v>52</v>
      </c>
      <c r="J231">
        <v>180.95</v>
      </c>
      <c r="K231">
        <v>50.28</v>
      </c>
      <c r="L231">
        <v>16</v>
      </c>
      <c r="M231">
        <v>50</v>
      </c>
      <c r="N231">
        <v>34.67</v>
      </c>
      <c r="O231">
        <v>22551.28</v>
      </c>
      <c r="P231">
        <v>1136</v>
      </c>
      <c r="Q231">
        <v>1206.71</v>
      </c>
      <c r="R231">
        <v>246.6</v>
      </c>
      <c r="S231">
        <v>132.07</v>
      </c>
      <c r="T231">
        <v>39754.68</v>
      </c>
      <c r="U231">
        <v>0.54</v>
      </c>
      <c r="V231">
        <v>0.77</v>
      </c>
      <c r="W231">
        <v>0.36</v>
      </c>
      <c r="X231">
        <v>2.32</v>
      </c>
      <c r="Y231">
        <v>0.5</v>
      </c>
      <c r="Z231">
        <v>10</v>
      </c>
    </row>
    <row r="232" spans="1:26">
      <c r="A232">
        <v>16</v>
      </c>
      <c r="B232">
        <v>80</v>
      </c>
      <c r="C232" t="s">
        <v>26</v>
      </c>
      <c r="D232">
        <v>0.9937</v>
      </c>
      <c r="E232">
        <v>100.63</v>
      </c>
      <c r="F232">
        <v>96.73</v>
      </c>
      <c r="G232">
        <v>118.44</v>
      </c>
      <c r="H232">
        <v>1.65</v>
      </c>
      <c r="I232">
        <v>49</v>
      </c>
      <c r="J232">
        <v>182.45</v>
      </c>
      <c r="K232">
        <v>50.28</v>
      </c>
      <c r="L232">
        <v>17</v>
      </c>
      <c r="M232">
        <v>47</v>
      </c>
      <c r="N232">
        <v>35.17</v>
      </c>
      <c r="O232">
        <v>22735.98</v>
      </c>
      <c r="P232">
        <v>1130.58</v>
      </c>
      <c r="Q232">
        <v>1206.71</v>
      </c>
      <c r="R232">
        <v>242.06</v>
      </c>
      <c r="S232">
        <v>132.07</v>
      </c>
      <c r="T232">
        <v>37495.8</v>
      </c>
      <c r="U232">
        <v>0.55</v>
      </c>
      <c r="V232">
        <v>0.77</v>
      </c>
      <c r="W232">
        <v>0.35</v>
      </c>
      <c r="X232">
        <v>2.19</v>
      </c>
      <c r="Y232">
        <v>0.5</v>
      </c>
      <c r="Z232">
        <v>10</v>
      </c>
    </row>
    <row r="233" spans="1:26">
      <c r="A233">
        <v>17</v>
      </c>
      <c r="B233">
        <v>80</v>
      </c>
      <c r="C233" t="s">
        <v>26</v>
      </c>
      <c r="D233">
        <v>0.9963</v>
      </c>
      <c r="E233">
        <v>100.37</v>
      </c>
      <c r="F233">
        <v>96.56999999999999</v>
      </c>
      <c r="G233">
        <v>125.96</v>
      </c>
      <c r="H233">
        <v>1.74</v>
      </c>
      <c r="I233">
        <v>46</v>
      </c>
      <c r="J233">
        <v>183.95</v>
      </c>
      <c r="K233">
        <v>50.28</v>
      </c>
      <c r="L233">
        <v>18</v>
      </c>
      <c r="M233">
        <v>44</v>
      </c>
      <c r="N233">
        <v>35.67</v>
      </c>
      <c r="O233">
        <v>22921.24</v>
      </c>
      <c r="P233">
        <v>1126.79</v>
      </c>
      <c r="Q233">
        <v>1206.7</v>
      </c>
      <c r="R233">
        <v>236.6</v>
      </c>
      <c r="S233">
        <v>132.07</v>
      </c>
      <c r="T233">
        <v>34784.39</v>
      </c>
      <c r="U233">
        <v>0.5600000000000001</v>
      </c>
      <c r="V233">
        <v>0.77</v>
      </c>
      <c r="W233">
        <v>0.35</v>
      </c>
      <c r="X233">
        <v>2.03</v>
      </c>
      <c r="Y233">
        <v>0.5</v>
      </c>
      <c r="Z233">
        <v>10</v>
      </c>
    </row>
    <row r="234" spans="1:26">
      <c r="A234">
        <v>18</v>
      </c>
      <c r="B234">
        <v>80</v>
      </c>
      <c r="C234" t="s">
        <v>26</v>
      </c>
      <c r="D234">
        <v>1.0014</v>
      </c>
      <c r="E234">
        <v>99.86</v>
      </c>
      <c r="F234">
        <v>96.12</v>
      </c>
      <c r="G234">
        <v>131.07</v>
      </c>
      <c r="H234">
        <v>1.82</v>
      </c>
      <c r="I234">
        <v>44</v>
      </c>
      <c r="J234">
        <v>185.46</v>
      </c>
      <c r="K234">
        <v>50.28</v>
      </c>
      <c r="L234">
        <v>19</v>
      </c>
      <c r="M234">
        <v>42</v>
      </c>
      <c r="N234">
        <v>36.18</v>
      </c>
      <c r="O234">
        <v>23107.19</v>
      </c>
      <c r="P234">
        <v>1118.64</v>
      </c>
      <c r="Q234">
        <v>1206.7</v>
      </c>
      <c r="R234">
        <v>220.94</v>
      </c>
      <c r="S234">
        <v>132.07</v>
      </c>
      <c r="T234">
        <v>26960.28</v>
      </c>
      <c r="U234">
        <v>0.6</v>
      </c>
      <c r="V234">
        <v>0.77</v>
      </c>
      <c r="W234">
        <v>0.34</v>
      </c>
      <c r="X234">
        <v>1.58</v>
      </c>
      <c r="Y234">
        <v>0.5</v>
      </c>
      <c r="Z234">
        <v>10</v>
      </c>
    </row>
    <row r="235" spans="1:26">
      <c r="A235">
        <v>19</v>
      </c>
      <c r="B235">
        <v>80</v>
      </c>
      <c r="C235" t="s">
        <v>26</v>
      </c>
      <c r="D235">
        <v>0.9982</v>
      </c>
      <c r="E235">
        <v>100.18</v>
      </c>
      <c r="F235">
        <v>96.5</v>
      </c>
      <c r="G235">
        <v>137.86</v>
      </c>
      <c r="H235">
        <v>1.9</v>
      </c>
      <c r="I235">
        <v>42</v>
      </c>
      <c r="J235">
        <v>186.97</v>
      </c>
      <c r="K235">
        <v>50.28</v>
      </c>
      <c r="L235">
        <v>20</v>
      </c>
      <c r="M235">
        <v>40</v>
      </c>
      <c r="N235">
        <v>36.69</v>
      </c>
      <c r="O235">
        <v>23293.82</v>
      </c>
      <c r="P235">
        <v>1119.01</v>
      </c>
      <c r="Q235">
        <v>1206.69</v>
      </c>
      <c r="R235">
        <v>234.69</v>
      </c>
      <c r="S235">
        <v>132.07</v>
      </c>
      <c r="T235">
        <v>33848.28</v>
      </c>
      <c r="U235">
        <v>0.5600000000000001</v>
      </c>
      <c r="V235">
        <v>0.77</v>
      </c>
      <c r="W235">
        <v>0.34</v>
      </c>
      <c r="X235">
        <v>1.96</v>
      </c>
      <c r="Y235">
        <v>0.5</v>
      </c>
      <c r="Z235">
        <v>10</v>
      </c>
    </row>
    <row r="236" spans="1:26">
      <c r="A236">
        <v>20</v>
      </c>
      <c r="B236">
        <v>80</v>
      </c>
      <c r="C236" t="s">
        <v>26</v>
      </c>
      <c r="D236">
        <v>1.0011</v>
      </c>
      <c r="E236">
        <v>99.89</v>
      </c>
      <c r="F236">
        <v>96.31</v>
      </c>
      <c r="G236">
        <v>148.17</v>
      </c>
      <c r="H236">
        <v>1.98</v>
      </c>
      <c r="I236">
        <v>39</v>
      </c>
      <c r="J236">
        <v>188.49</v>
      </c>
      <c r="K236">
        <v>50.28</v>
      </c>
      <c r="L236">
        <v>21</v>
      </c>
      <c r="M236">
        <v>37</v>
      </c>
      <c r="N236">
        <v>37.21</v>
      </c>
      <c r="O236">
        <v>23481.16</v>
      </c>
      <c r="P236">
        <v>1113.19</v>
      </c>
      <c r="Q236">
        <v>1206.69</v>
      </c>
      <c r="R236">
        <v>228.11</v>
      </c>
      <c r="S236">
        <v>132.07</v>
      </c>
      <c r="T236">
        <v>30572.1</v>
      </c>
      <c r="U236">
        <v>0.58</v>
      </c>
      <c r="V236">
        <v>0.77</v>
      </c>
      <c r="W236">
        <v>0.33</v>
      </c>
      <c r="X236">
        <v>1.77</v>
      </c>
      <c r="Y236">
        <v>0.5</v>
      </c>
      <c r="Z236">
        <v>10</v>
      </c>
    </row>
    <row r="237" spans="1:26">
      <c r="A237">
        <v>21</v>
      </c>
      <c r="B237">
        <v>80</v>
      </c>
      <c r="C237" t="s">
        <v>26</v>
      </c>
      <c r="D237">
        <v>1.002</v>
      </c>
      <c r="E237">
        <v>99.8</v>
      </c>
      <c r="F237">
        <v>96.25</v>
      </c>
      <c r="G237">
        <v>151.98</v>
      </c>
      <c r="H237">
        <v>2.05</v>
      </c>
      <c r="I237">
        <v>38</v>
      </c>
      <c r="J237">
        <v>190.01</v>
      </c>
      <c r="K237">
        <v>50.28</v>
      </c>
      <c r="L237">
        <v>22</v>
      </c>
      <c r="M237">
        <v>36</v>
      </c>
      <c r="N237">
        <v>37.74</v>
      </c>
      <c r="O237">
        <v>23669.2</v>
      </c>
      <c r="P237">
        <v>1111.42</v>
      </c>
      <c r="Q237">
        <v>1206.69</v>
      </c>
      <c r="R237">
        <v>226.06</v>
      </c>
      <c r="S237">
        <v>132.07</v>
      </c>
      <c r="T237">
        <v>29553.72</v>
      </c>
      <c r="U237">
        <v>0.58</v>
      </c>
      <c r="V237">
        <v>0.77</v>
      </c>
      <c r="W237">
        <v>0.34</v>
      </c>
      <c r="X237">
        <v>1.71</v>
      </c>
      <c r="Y237">
        <v>0.5</v>
      </c>
      <c r="Z237">
        <v>10</v>
      </c>
    </row>
    <row r="238" spans="1:26">
      <c r="A238">
        <v>22</v>
      </c>
      <c r="B238">
        <v>80</v>
      </c>
      <c r="C238" t="s">
        <v>26</v>
      </c>
      <c r="D238">
        <v>1.0036</v>
      </c>
      <c r="E238">
        <v>99.64</v>
      </c>
      <c r="F238">
        <v>96.16</v>
      </c>
      <c r="G238">
        <v>160.26</v>
      </c>
      <c r="H238">
        <v>2.13</v>
      </c>
      <c r="I238">
        <v>36</v>
      </c>
      <c r="J238">
        <v>191.55</v>
      </c>
      <c r="K238">
        <v>50.28</v>
      </c>
      <c r="L238">
        <v>23</v>
      </c>
      <c r="M238">
        <v>34</v>
      </c>
      <c r="N238">
        <v>38.27</v>
      </c>
      <c r="O238">
        <v>23857.96</v>
      </c>
      <c r="P238">
        <v>1107.31</v>
      </c>
      <c r="Q238">
        <v>1206.69</v>
      </c>
      <c r="R238">
        <v>222.94</v>
      </c>
      <c r="S238">
        <v>132.07</v>
      </c>
      <c r="T238">
        <v>28000.97</v>
      </c>
      <c r="U238">
        <v>0.59</v>
      </c>
      <c r="V238">
        <v>0.77</v>
      </c>
      <c r="W238">
        <v>0.33</v>
      </c>
      <c r="X238">
        <v>1.62</v>
      </c>
      <c r="Y238">
        <v>0.5</v>
      </c>
      <c r="Z238">
        <v>10</v>
      </c>
    </row>
    <row r="239" spans="1:26">
      <c r="A239">
        <v>23</v>
      </c>
      <c r="B239">
        <v>80</v>
      </c>
      <c r="C239" t="s">
        <v>26</v>
      </c>
      <c r="D239">
        <v>1.0053</v>
      </c>
      <c r="E239">
        <v>99.47</v>
      </c>
      <c r="F239">
        <v>96.05</v>
      </c>
      <c r="G239">
        <v>169.5</v>
      </c>
      <c r="H239">
        <v>2.21</v>
      </c>
      <c r="I239">
        <v>34</v>
      </c>
      <c r="J239">
        <v>193.08</v>
      </c>
      <c r="K239">
        <v>50.28</v>
      </c>
      <c r="L239">
        <v>24</v>
      </c>
      <c r="M239">
        <v>32</v>
      </c>
      <c r="N239">
        <v>38.8</v>
      </c>
      <c r="O239">
        <v>24047.45</v>
      </c>
      <c r="P239">
        <v>1103.52</v>
      </c>
      <c r="Q239">
        <v>1206.69</v>
      </c>
      <c r="R239">
        <v>219.3</v>
      </c>
      <c r="S239">
        <v>132.07</v>
      </c>
      <c r="T239">
        <v>26190.94</v>
      </c>
      <c r="U239">
        <v>0.6</v>
      </c>
      <c r="V239">
        <v>0.77</v>
      </c>
      <c r="W239">
        <v>0.33</v>
      </c>
      <c r="X239">
        <v>1.51</v>
      </c>
      <c r="Y239">
        <v>0.5</v>
      </c>
      <c r="Z239">
        <v>10</v>
      </c>
    </row>
    <row r="240" spans="1:26">
      <c r="A240">
        <v>24</v>
      </c>
      <c r="B240">
        <v>80</v>
      </c>
      <c r="C240" t="s">
        <v>26</v>
      </c>
      <c r="D240">
        <v>1.0062</v>
      </c>
      <c r="E240">
        <v>99.38</v>
      </c>
      <c r="F240">
        <v>96</v>
      </c>
      <c r="G240">
        <v>174.54</v>
      </c>
      <c r="H240">
        <v>2.28</v>
      </c>
      <c r="I240">
        <v>33</v>
      </c>
      <c r="J240">
        <v>194.62</v>
      </c>
      <c r="K240">
        <v>50.28</v>
      </c>
      <c r="L240">
        <v>25</v>
      </c>
      <c r="M240">
        <v>31</v>
      </c>
      <c r="N240">
        <v>39.34</v>
      </c>
      <c r="O240">
        <v>24237.67</v>
      </c>
      <c r="P240">
        <v>1100.88</v>
      </c>
      <c r="Q240">
        <v>1206.69</v>
      </c>
      <c r="R240">
        <v>217.4</v>
      </c>
      <c r="S240">
        <v>132.07</v>
      </c>
      <c r="T240">
        <v>25246.41</v>
      </c>
      <c r="U240">
        <v>0.61</v>
      </c>
      <c r="V240">
        <v>0.77</v>
      </c>
      <c r="W240">
        <v>0.33</v>
      </c>
      <c r="X240">
        <v>1.46</v>
      </c>
      <c r="Y240">
        <v>0.5</v>
      </c>
      <c r="Z240">
        <v>10</v>
      </c>
    </row>
    <row r="241" spans="1:26">
      <c r="A241">
        <v>25</v>
      </c>
      <c r="B241">
        <v>80</v>
      </c>
      <c r="C241" t="s">
        <v>26</v>
      </c>
      <c r="D241">
        <v>1.0069</v>
      </c>
      <c r="E241">
        <v>99.31</v>
      </c>
      <c r="F241">
        <v>95.95999999999999</v>
      </c>
      <c r="G241">
        <v>179.92</v>
      </c>
      <c r="H241">
        <v>2.35</v>
      </c>
      <c r="I241">
        <v>32</v>
      </c>
      <c r="J241">
        <v>196.17</v>
      </c>
      <c r="K241">
        <v>50.28</v>
      </c>
      <c r="L241">
        <v>26</v>
      </c>
      <c r="M241">
        <v>30</v>
      </c>
      <c r="N241">
        <v>39.89</v>
      </c>
      <c r="O241">
        <v>24428.62</v>
      </c>
      <c r="P241">
        <v>1097.44</v>
      </c>
      <c r="Q241">
        <v>1206.7</v>
      </c>
      <c r="R241">
        <v>216.18</v>
      </c>
      <c r="S241">
        <v>132.07</v>
      </c>
      <c r="T241">
        <v>24642.23</v>
      </c>
      <c r="U241">
        <v>0.61</v>
      </c>
      <c r="V241">
        <v>0.77</v>
      </c>
      <c r="W241">
        <v>0.33</v>
      </c>
      <c r="X241">
        <v>1.42</v>
      </c>
      <c r="Y241">
        <v>0.5</v>
      </c>
      <c r="Z241">
        <v>10</v>
      </c>
    </row>
    <row r="242" spans="1:26">
      <c r="A242">
        <v>26</v>
      </c>
      <c r="B242">
        <v>80</v>
      </c>
      <c r="C242" t="s">
        <v>26</v>
      </c>
      <c r="D242">
        <v>1.0086</v>
      </c>
      <c r="E242">
        <v>99.15000000000001</v>
      </c>
      <c r="F242">
        <v>95.86</v>
      </c>
      <c r="G242">
        <v>191.71</v>
      </c>
      <c r="H242">
        <v>2.42</v>
      </c>
      <c r="I242">
        <v>30</v>
      </c>
      <c r="J242">
        <v>197.73</v>
      </c>
      <c r="K242">
        <v>50.28</v>
      </c>
      <c r="L242">
        <v>27</v>
      </c>
      <c r="M242">
        <v>28</v>
      </c>
      <c r="N242">
        <v>40.45</v>
      </c>
      <c r="O242">
        <v>24620.33</v>
      </c>
      <c r="P242">
        <v>1091.97</v>
      </c>
      <c r="Q242">
        <v>1206.69</v>
      </c>
      <c r="R242">
        <v>212.54</v>
      </c>
      <c r="S242">
        <v>132.07</v>
      </c>
      <c r="T242">
        <v>22834.47</v>
      </c>
      <c r="U242">
        <v>0.62</v>
      </c>
      <c r="V242">
        <v>0.77</v>
      </c>
      <c r="W242">
        <v>0.33</v>
      </c>
      <c r="X242">
        <v>1.32</v>
      </c>
      <c r="Y242">
        <v>0.5</v>
      </c>
      <c r="Z242">
        <v>10</v>
      </c>
    </row>
    <row r="243" spans="1:26">
      <c r="A243">
        <v>27</v>
      </c>
      <c r="B243">
        <v>80</v>
      </c>
      <c r="C243" t="s">
        <v>26</v>
      </c>
      <c r="D243">
        <v>1.01</v>
      </c>
      <c r="E243">
        <v>99.01000000000001</v>
      </c>
      <c r="F243">
        <v>95.75</v>
      </c>
      <c r="G243">
        <v>198.11</v>
      </c>
      <c r="H243">
        <v>2.49</v>
      </c>
      <c r="I243">
        <v>29</v>
      </c>
      <c r="J243">
        <v>199.29</v>
      </c>
      <c r="K243">
        <v>50.28</v>
      </c>
      <c r="L243">
        <v>28</v>
      </c>
      <c r="M243">
        <v>27</v>
      </c>
      <c r="N243">
        <v>41.01</v>
      </c>
      <c r="O243">
        <v>24812.8</v>
      </c>
      <c r="P243">
        <v>1088.3</v>
      </c>
      <c r="Q243">
        <v>1206.69</v>
      </c>
      <c r="R243">
        <v>209.61</v>
      </c>
      <c r="S243">
        <v>132.07</v>
      </c>
      <c r="T243">
        <v>21373.58</v>
      </c>
      <c r="U243">
        <v>0.63</v>
      </c>
      <c r="V243">
        <v>0.77</v>
      </c>
      <c r="W243">
        <v>0.3</v>
      </c>
      <c r="X243">
        <v>1.21</v>
      </c>
      <c r="Y243">
        <v>0.5</v>
      </c>
      <c r="Z243">
        <v>10</v>
      </c>
    </row>
    <row r="244" spans="1:26">
      <c r="A244">
        <v>28</v>
      </c>
      <c r="B244">
        <v>80</v>
      </c>
      <c r="C244" t="s">
        <v>26</v>
      </c>
      <c r="D244">
        <v>1.0102</v>
      </c>
      <c r="E244">
        <v>98.98999999999999</v>
      </c>
      <c r="F244">
        <v>95.77</v>
      </c>
      <c r="G244">
        <v>205.21</v>
      </c>
      <c r="H244">
        <v>2.56</v>
      </c>
      <c r="I244">
        <v>28</v>
      </c>
      <c r="J244">
        <v>200.85</v>
      </c>
      <c r="K244">
        <v>50.28</v>
      </c>
      <c r="L244">
        <v>29</v>
      </c>
      <c r="M244">
        <v>26</v>
      </c>
      <c r="N244">
        <v>41.57</v>
      </c>
      <c r="O244">
        <v>25006.03</v>
      </c>
      <c r="P244">
        <v>1086.28</v>
      </c>
      <c r="Q244">
        <v>1206.71</v>
      </c>
      <c r="R244">
        <v>209.69</v>
      </c>
      <c r="S244">
        <v>132.07</v>
      </c>
      <c r="T244">
        <v>21419.64</v>
      </c>
      <c r="U244">
        <v>0.63</v>
      </c>
      <c r="V244">
        <v>0.77</v>
      </c>
      <c r="W244">
        <v>0.32</v>
      </c>
      <c r="X244">
        <v>1.23</v>
      </c>
      <c r="Y244">
        <v>0.5</v>
      </c>
      <c r="Z244">
        <v>10</v>
      </c>
    </row>
    <row r="245" spans="1:26">
      <c r="A245">
        <v>29</v>
      </c>
      <c r="B245">
        <v>80</v>
      </c>
      <c r="C245" t="s">
        <v>26</v>
      </c>
      <c r="D245">
        <v>1.0108</v>
      </c>
      <c r="E245">
        <v>98.94</v>
      </c>
      <c r="F245">
        <v>95.73999999999999</v>
      </c>
      <c r="G245">
        <v>212.76</v>
      </c>
      <c r="H245">
        <v>2.63</v>
      </c>
      <c r="I245">
        <v>27</v>
      </c>
      <c r="J245">
        <v>202.43</v>
      </c>
      <c r="K245">
        <v>50.28</v>
      </c>
      <c r="L245">
        <v>30</v>
      </c>
      <c r="M245">
        <v>25</v>
      </c>
      <c r="N245">
        <v>42.15</v>
      </c>
      <c r="O245">
        <v>25200.04</v>
      </c>
      <c r="P245">
        <v>1084.48</v>
      </c>
      <c r="Q245">
        <v>1206.69</v>
      </c>
      <c r="R245">
        <v>208.79</v>
      </c>
      <c r="S245">
        <v>132.07</v>
      </c>
      <c r="T245">
        <v>20971.62</v>
      </c>
      <c r="U245">
        <v>0.63</v>
      </c>
      <c r="V245">
        <v>0.77</v>
      </c>
      <c r="W245">
        <v>0.32</v>
      </c>
      <c r="X245">
        <v>1.2</v>
      </c>
      <c r="Y245">
        <v>0.5</v>
      </c>
      <c r="Z245">
        <v>10</v>
      </c>
    </row>
    <row r="246" spans="1:26">
      <c r="A246">
        <v>30</v>
      </c>
      <c r="B246">
        <v>80</v>
      </c>
      <c r="C246" t="s">
        <v>26</v>
      </c>
      <c r="D246">
        <v>1.0115</v>
      </c>
      <c r="E246">
        <v>98.86</v>
      </c>
      <c r="F246">
        <v>95.7</v>
      </c>
      <c r="G246">
        <v>220.84</v>
      </c>
      <c r="H246">
        <v>2.7</v>
      </c>
      <c r="I246">
        <v>26</v>
      </c>
      <c r="J246">
        <v>204.01</v>
      </c>
      <c r="K246">
        <v>50.28</v>
      </c>
      <c r="L246">
        <v>31</v>
      </c>
      <c r="M246">
        <v>24</v>
      </c>
      <c r="N246">
        <v>42.73</v>
      </c>
      <c r="O246">
        <v>25394.96</v>
      </c>
      <c r="P246">
        <v>1080.87</v>
      </c>
      <c r="Q246">
        <v>1206.69</v>
      </c>
      <c r="R246">
        <v>207.56</v>
      </c>
      <c r="S246">
        <v>132.07</v>
      </c>
      <c r="T246">
        <v>20361.33</v>
      </c>
      <c r="U246">
        <v>0.64</v>
      </c>
      <c r="V246">
        <v>0.77</v>
      </c>
      <c r="W246">
        <v>0.31</v>
      </c>
      <c r="X246">
        <v>1.16</v>
      </c>
      <c r="Y246">
        <v>0.5</v>
      </c>
      <c r="Z246">
        <v>10</v>
      </c>
    </row>
    <row r="247" spans="1:26">
      <c r="A247">
        <v>31</v>
      </c>
      <c r="B247">
        <v>80</v>
      </c>
      <c r="C247" t="s">
        <v>26</v>
      </c>
      <c r="D247">
        <v>1.0116</v>
      </c>
      <c r="E247">
        <v>98.84999999999999</v>
      </c>
      <c r="F247">
        <v>95.69</v>
      </c>
      <c r="G247">
        <v>220.83</v>
      </c>
      <c r="H247">
        <v>2.76</v>
      </c>
      <c r="I247">
        <v>26</v>
      </c>
      <c r="J247">
        <v>205.59</v>
      </c>
      <c r="K247">
        <v>50.28</v>
      </c>
      <c r="L247">
        <v>32</v>
      </c>
      <c r="M247">
        <v>24</v>
      </c>
      <c r="N247">
        <v>43.31</v>
      </c>
      <c r="O247">
        <v>25590.57</v>
      </c>
      <c r="P247">
        <v>1076.32</v>
      </c>
      <c r="Q247">
        <v>1206.69</v>
      </c>
      <c r="R247">
        <v>207.16</v>
      </c>
      <c r="S247">
        <v>132.07</v>
      </c>
      <c r="T247">
        <v>20162.04</v>
      </c>
      <c r="U247">
        <v>0.64</v>
      </c>
      <c r="V247">
        <v>0.77</v>
      </c>
      <c r="W247">
        <v>0.31</v>
      </c>
      <c r="X247">
        <v>1.15</v>
      </c>
      <c r="Y247">
        <v>0.5</v>
      </c>
      <c r="Z247">
        <v>10</v>
      </c>
    </row>
    <row r="248" spans="1:26">
      <c r="A248">
        <v>32</v>
      </c>
      <c r="B248">
        <v>80</v>
      </c>
      <c r="C248" t="s">
        <v>26</v>
      </c>
      <c r="D248">
        <v>1.0122</v>
      </c>
      <c r="E248">
        <v>98.79000000000001</v>
      </c>
      <c r="F248">
        <v>95.66</v>
      </c>
      <c r="G248">
        <v>229.58</v>
      </c>
      <c r="H248">
        <v>2.83</v>
      </c>
      <c r="I248">
        <v>25</v>
      </c>
      <c r="J248">
        <v>207.19</v>
      </c>
      <c r="K248">
        <v>50.28</v>
      </c>
      <c r="L248">
        <v>33</v>
      </c>
      <c r="M248">
        <v>23</v>
      </c>
      <c r="N248">
        <v>43.91</v>
      </c>
      <c r="O248">
        <v>25786.97</v>
      </c>
      <c r="P248">
        <v>1076.42</v>
      </c>
      <c r="Q248">
        <v>1206.69</v>
      </c>
      <c r="R248">
        <v>206.02</v>
      </c>
      <c r="S248">
        <v>132.07</v>
      </c>
      <c r="T248">
        <v>19597.79</v>
      </c>
      <c r="U248">
        <v>0.64</v>
      </c>
      <c r="V248">
        <v>0.77</v>
      </c>
      <c r="W248">
        <v>0.32</v>
      </c>
      <c r="X248">
        <v>1.12</v>
      </c>
      <c r="Y248">
        <v>0.5</v>
      </c>
      <c r="Z248">
        <v>10</v>
      </c>
    </row>
    <row r="249" spans="1:26">
      <c r="A249">
        <v>33</v>
      </c>
      <c r="B249">
        <v>80</v>
      </c>
      <c r="C249" t="s">
        <v>26</v>
      </c>
      <c r="D249">
        <v>1.0134</v>
      </c>
      <c r="E249">
        <v>98.67</v>
      </c>
      <c r="F249">
        <v>95.58</v>
      </c>
      <c r="G249">
        <v>238.94</v>
      </c>
      <c r="H249">
        <v>2.89</v>
      </c>
      <c r="I249">
        <v>24</v>
      </c>
      <c r="J249">
        <v>208.78</v>
      </c>
      <c r="K249">
        <v>50.28</v>
      </c>
      <c r="L249">
        <v>34</v>
      </c>
      <c r="M249">
        <v>22</v>
      </c>
      <c r="N249">
        <v>44.5</v>
      </c>
      <c r="O249">
        <v>25984.2</v>
      </c>
      <c r="P249">
        <v>1072.43</v>
      </c>
      <c r="Q249">
        <v>1206.7</v>
      </c>
      <c r="R249">
        <v>203.17</v>
      </c>
      <c r="S249">
        <v>132.07</v>
      </c>
      <c r="T249">
        <v>18177.4</v>
      </c>
      <c r="U249">
        <v>0.65</v>
      </c>
      <c r="V249">
        <v>0.78</v>
      </c>
      <c r="W249">
        <v>0.31</v>
      </c>
      <c r="X249">
        <v>1.04</v>
      </c>
      <c r="Y249">
        <v>0.5</v>
      </c>
      <c r="Z249">
        <v>10</v>
      </c>
    </row>
    <row r="250" spans="1:26">
      <c r="A250">
        <v>34</v>
      </c>
      <c r="B250">
        <v>80</v>
      </c>
      <c r="C250" t="s">
        <v>26</v>
      </c>
      <c r="D250">
        <v>1.0141</v>
      </c>
      <c r="E250">
        <v>98.61</v>
      </c>
      <c r="F250">
        <v>95.54000000000001</v>
      </c>
      <c r="G250">
        <v>249.25</v>
      </c>
      <c r="H250">
        <v>2.96</v>
      </c>
      <c r="I250">
        <v>23</v>
      </c>
      <c r="J250">
        <v>210.39</v>
      </c>
      <c r="K250">
        <v>50.28</v>
      </c>
      <c r="L250">
        <v>35</v>
      </c>
      <c r="M250">
        <v>21</v>
      </c>
      <c r="N250">
        <v>45.11</v>
      </c>
      <c r="O250">
        <v>26182.25</v>
      </c>
      <c r="P250">
        <v>1068</v>
      </c>
      <c r="Q250">
        <v>1206.7</v>
      </c>
      <c r="R250">
        <v>202.03</v>
      </c>
      <c r="S250">
        <v>132.07</v>
      </c>
      <c r="T250">
        <v>17611.54</v>
      </c>
      <c r="U250">
        <v>0.65</v>
      </c>
      <c r="V250">
        <v>0.78</v>
      </c>
      <c r="W250">
        <v>0.31</v>
      </c>
      <c r="X250">
        <v>1</v>
      </c>
      <c r="Y250">
        <v>0.5</v>
      </c>
      <c r="Z250">
        <v>10</v>
      </c>
    </row>
    <row r="251" spans="1:26">
      <c r="A251">
        <v>35</v>
      </c>
      <c r="B251">
        <v>80</v>
      </c>
      <c r="C251" t="s">
        <v>26</v>
      </c>
      <c r="D251">
        <v>1.0154</v>
      </c>
      <c r="E251">
        <v>98.48</v>
      </c>
      <c r="F251">
        <v>95.41</v>
      </c>
      <c r="G251">
        <v>248.91</v>
      </c>
      <c r="H251">
        <v>3.02</v>
      </c>
      <c r="I251">
        <v>23</v>
      </c>
      <c r="J251">
        <v>212</v>
      </c>
      <c r="K251">
        <v>50.28</v>
      </c>
      <c r="L251">
        <v>36</v>
      </c>
      <c r="M251">
        <v>21</v>
      </c>
      <c r="N251">
        <v>45.72</v>
      </c>
      <c r="O251">
        <v>26381.14</v>
      </c>
      <c r="P251">
        <v>1063.72</v>
      </c>
      <c r="Q251">
        <v>1206.7</v>
      </c>
      <c r="R251">
        <v>197.02</v>
      </c>
      <c r="S251">
        <v>132.07</v>
      </c>
      <c r="T251">
        <v>15107.59</v>
      </c>
      <c r="U251">
        <v>0.67</v>
      </c>
      <c r="V251">
        <v>0.78</v>
      </c>
      <c r="W251">
        <v>0.32</v>
      </c>
      <c r="X251">
        <v>0.87</v>
      </c>
      <c r="Y251">
        <v>0.5</v>
      </c>
      <c r="Z251">
        <v>10</v>
      </c>
    </row>
    <row r="252" spans="1:26">
      <c r="A252">
        <v>36</v>
      </c>
      <c r="B252">
        <v>80</v>
      </c>
      <c r="C252" t="s">
        <v>26</v>
      </c>
      <c r="D252">
        <v>1.0148</v>
      </c>
      <c r="E252">
        <v>98.54000000000001</v>
      </c>
      <c r="F252">
        <v>95.51000000000001</v>
      </c>
      <c r="G252">
        <v>260.49</v>
      </c>
      <c r="H252">
        <v>3.08</v>
      </c>
      <c r="I252">
        <v>22</v>
      </c>
      <c r="J252">
        <v>213.62</v>
      </c>
      <c r="K252">
        <v>50.28</v>
      </c>
      <c r="L252">
        <v>37</v>
      </c>
      <c r="M252">
        <v>20</v>
      </c>
      <c r="N252">
        <v>46.34</v>
      </c>
      <c r="O252">
        <v>26580.87</v>
      </c>
      <c r="P252">
        <v>1065.85</v>
      </c>
      <c r="Q252">
        <v>1206.69</v>
      </c>
      <c r="R252">
        <v>201.24</v>
      </c>
      <c r="S252">
        <v>132.07</v>
      </c>
      <c r="T252">
        <v>17220.42</v>
      </c>
      <c r="U252">
        <v>0.66</v>
      </c>
      <c r="V252">
        <v>0.78</v>
      </c>
      <c r="W252">
        <v>0.3</v>
      </c>
      <c r="X252">
        <v>0.97</v>
      </c>
      <c r="Y252">
        <v>0.5</v>
      </c>
      <c r="Z252">
        <v>10</v>
      </c>
    </row>
    <row r="253" spans="1:26">
      <c r="A253">
        <v>37</v>
      </c>
      <c r="B253">
        <v>80</v>
      </c>
      <c r="C253" t="s">
        <v>26</v>
      </c>
      <c r="D253">
        <v>1.0154</v>
      </c>
      <c r="E253">
        <v>98.48</v>
      </c>
      <c r="F253">
        <v>95.48</v>
      </c>
      <c r="G253">
        <v>272.8</v>
      </c>
      <c r="H253">
        <v>3.14</v>
      </c>
      <c r="I253">
        <v>21</v>
      </c>
      <c r="J253">
        <v>215.25</v>
      </c>
      <c r="K253">
        <v>50.28</v>
      </c>
      <c r="L253">
        <v>38</v>
      </c>
      <c r="M253">
        <v>19</v>
      </c>
      <c r="N253">
        <v>46.97</v>
      </c>
      <c r="O253">
        <v>26781.46</v>
      </c>
      <c r="P253">
        <v>1060.71</v>
      </c>
      <c r="Q253">
        <v>1206.69</v>
      </c>
      <c r="R253">
        <v>200.07</v>
      </c>
      <c r="S253">
        <v>132.07</v>
      </c>
      <c r="T253">
        <v>16641.4</v>
      </c>
      <c r="U253">
        <v>0.66</v>
      </c>
      <c r="V253">
        <v>0.78</v>
      </c>
      <c r="W253">
        <v>0.31</v>
      </c>
      <c r="X253">
        <v>0.9399999999999999</v>
      </c>
      <c r="Y253">
        <v>0.5</v>
      </c>
      <c r="Z253">
        <v>10</v>
      </c>
    </row>
    <row r="254" spans="1:26">
      <c r="A254">
        <v>38</v>
      </c>
      <c r="B254">
        <v>80</v>
      </c>
      <c r="C254" t="s">
        <v>26</v>
      </c>
      <c r="D254">
        <v>1.0154</v>
      </c>
      <c r="E254">
        <v>98.48999999999999</v>
      </c>
      <c r="F254">
        <v>95.48999999999999</v>
      </c>
      <c r="G254">
        <v>272.82</v>
      </c>
      <c r="H254">
        <v>3.2</v>
      </c>
      <c r="I254">
        <v>21</v>
      </c>
      <c r="J254">
        <v>216.88</v>
      </c>
      <c r="K254">
        <v>50.28</v>
      </c>
      <c r="L254">
        <v>39</v>
      </c>
      <c r="M254">
        <v>19</v>
      </c>
      <c r="N254">
        <v>47.6</v>
      </c>
      <c r="O254">
        <v>26982.93</v>
      </c>
      <c r="P254">
        <v>1059.44</v>
      </c>
      <c r="Q254">
        <v>1206.69</v>
      </c>
      <c r="R254">
        <v>200.13</v>
      </c>
      <c r="S254">
        <v>132.07</v>
      </c>
      <c r="T254">
        <v>16673.8</v>
      </c>
      <c r="U254">
        <v>0.66</v>
      </c>
      <c r="V254">
        <v>0.78</v>
      </c>
      <c r="W254">
        <v>0.31</v>
      </c>
      <c r="X254">
        <v>0.95</v>
      </c>
      <c r="Y254">
        <v>0.5</v>
      </c>
      <c r="Z254">
        <v>10</v>
      </c>
    </row>
    <row r="255" spans="1:26">
      <c r="A255">
        <v>39</v>
      </c>
      <c r="B255">
        <v>80</v>
      </c>
      <c r="C255" t="s">
        <v>26</v>
      </c>
      <c r="D255">
        <v>1.0167</v>
      </c>
      <c r="E255">
        <v>98.36</v>
      </c>
      <c r="F255">
        <v>95.39</v>
      </c>
      <c r="G255">
        <v>286.16</v>
      </c>
      <c r="H255">
        <v>3.25</v>
      </c>
      <c r="I255">
        <v>20</v>
      </c>
      <c r="J255">
        <v>218.52</v>
      </c>
      <c r="K255">
        <v>50.28</v>
      </c>
      <c r="L255">
        <v>40</v>
      </c>
      <c r="M255">
        <v>18</v>
      </c>
      <c r="N255">
        <v>48.24</v>
      </c>
      <c r="O255">
        <v>27185.27</v>
      </c>
      <c r="P255">
        <v>1053.6</v>
      </c>
      <c r="Q255">
        <v>1206.69</v>
      </c>
      <c r="R255">
        <v>196.82</v>
      </c>
      <c r="S255">
        <v>132.07</v>
      </c>
      <c r="T255">
        <v>15021.55</v>
      </c>
      <c r="U255">
        <v>0.67</v>
      </c>
      <c r="V255">
        <v>0.78</v>
      </c>
      <c r="W255">
        <v>0.31</v>
      </c>
      <c r="X255">
        <v>0.85</v>
      </c>
      <c r="Y255">
        <v>0.5</v>
      </c>
      <c r="Z255">
        <v>10</v>
      </c>
    </row>
    <row r="256" spans="1:26">
      <c r="A256">
        <v>0</v>
      </c>
      <c r="B256">
        <v>35</v>
      </c>
      <c r="C256" t="s">
        <v>26</v>
      </c>
      <c r="D256">
        <v>0.6955</v>
      </c>
      <c r="E256">
        <v>143.78</v>
      </c>
      <c r="F256">
        <v>129.3</v>
      </c>
      <c r="G256">
        <v>10.61</v>
      </c>
      <c r="H256">
        <v>0.22</v>
      </c>
      <c r="I256">
        <v>731</v>
      </c>
      <c r="J256">
        <v>80.84</v>
      </c>
      <c r="K256">
        <v>35.1</v>
      </c>
      <c r="L256">
        <v>1</v>
      </c>
      <c r="M256">
        <v>729</v>
      </c>
      <c r="N256">
        <v>9.74</v>
      </c>
      <c r="O256">
        <v>10204.21</v>
      </c>
      <c r="P256">
        <v>1004.12</v>
      </c>
      <c r="Q256">
        <v>1206.8</v>
      </c>
      <c r="R256">
        <v>1348.3</v>
      </c>
      <c r="S256">
        <v>132.07</v>
      </c>
      <c r="T256">
        <v>587207.12</v>
      </c>
      <c r="U256">
        <v>0.1</v>
      </c>
      <c r="V256">
        <v>0.57</v>
      </c>
      <c r="W256">
        <v>1.44</v>
      </c>
      <c r="X256">
        <v>34.75</v>
      </c>
      <c r="Y256">
        <v>0.5</v>
      </c>
      <c r="Z256">
        <v>10</v>
      </c>
    </row>
    <row r="257" spans="1:26">
      <c r="A257">
        <v>1</v>
      </c>
      <c r="B257">
        <v>35</v>
      </c>
      <c r="C257" t="s">
        <v>26</v>
      </c>
      <c r="D257">
        <v>0.8655</v>
      </c>
      <c r="E257">
        <v>115.54</v>
      </c>
      <c r="F257">
        <v>108.46</v>
      </c>
      <c r="G257">
        <v>21.62</v>
      </c>
      <c r="H257">
        <v>0.43</v>
      </c>
      <c r="I257">
        <v>301</v>
      </c>
      <c r="J257">
        <v>82.04000000000001</v>
      </c>
      <c r="K257">
        <v>35.1</v>
      </c>
      <c r="L257">
        <v>2</v>
      </c>
      <c r="M257">
        <v>299</v>
      </c>
      <c r="N257">
        <v>9.94</v>
      </c>
      <c r="O257">
        <v>10352.53</v>
      </c>
      <c r="P257">
        <v>831.0599999999999</v>
      </c>
      <c r="Q257">
        <v>1206.73</v>
      </c>
      <c r="R257">
        <v>639.87</v>
      </c>
      <c r="S257">
        <v>132.07</v>
      </c>
      <c r="T257">
        <v>235144.11</v>
      </c>
      <c r="U257">
        <v>0.21</v>
      </c>
      <c r="V257">
        <v>0.68</v>
      </c>
      <c r="W257">
        <v>0.76</v>
      </c>
      <c r="X257">
        <v>13.92</v>
      </c>
      <c r="Y257">
        <v>0.5</v>
      </c>
      <c r="Z257">
        <v>10</v>
      </c>
    </row>
    <row r="258" spans="1:26">
      <c r="A258">
        <v>2</v>
      </c>
      <c r="B258">
        <v>35</v>
      </c>
      <c r="C258" t="s">
        <v>26</v>
      </c>
      <c r="D258">
        <v>0.9237</v>
      </c>
      <c r="E258">
        <v>108.26</v>
      </c>
      <c r="F258">
        <v>103.13</v>
      </c>
      <c r="G258">
        <v>32.91</v>
      </c>
      <c r="H258">
        <v>0.63</v>
      </c>
      <c r="I258">
        <v>188</v>
      </c>
      <c r="J258">
        <v>83.25</v>
      </c>
      <c r="K258">
        <v>35.1</v>
      </c>
      <c r="L258">
        <v>3</v>
      </c>
      <c r="M258">
        <v>186</v>
      </c>
      <c r="N258">
        <v>10.15</v>
      </c>
      <c r="O258">
        <v>10501.19</v>
      </c>
      <c r="P258">
        <v>779.91</v>
      </c>
      <c r="Q258">
        <v>1206.71</v>
      </c>
      <c r="R258">
        <v>459.04</v>
      </c>
      <c r="S258">
        <v>132.07</v>
      </c>
      <c r="T258">
        <v>145290.27</v>
      </c>
      <c r="U258">
        <v>0.29</v>
      </c>
      <c r="V258">
        <v>0.72</v>
      </c>
      <c r="W258">
        <v>0.57</v>
      </c>
      <c r="X258">
        <v>8.59</v>
      </c>
      <c r="Y258">
        <v>0.5</v>
      </c>
      <c r="Z258">
        <v>10</v>
      </c>
    </row>
    <row r="259" spans="1:26">
      <c r="A259">
        <v>3</v>
      </c>
      <c r="B259">
        <v>35</v>
      </c>
      <c r="C259" t="s">
        <v>26</v>
      </c>
      <c r="D259">
        <v>0.9528</v>
      </c>
      <c r="E259">
        <v>104.95</v>
      </c>
      <c r="F259">
        <v>100.72</v>
      </c>
      <c r="G259">
        <v>44.43</v>
      </c>
      <c r="H259">
        <v>0.83</v>
      </c>
      <c r="I259">
        <v>136</v>
      </c>
      <c r="J259">
        <v>84.45999999999999</v>
      </c>
      <c r="K259">
        <v>35.1</v>
      </c>
      <c r="L259">
        <v>4</v>
      </c>
      <c r="M259">
        <v>134</v>
      </c>
      <c r="N259">
        <v>10.36</v>
      </c>
      <c r="O259">
        <v>10650.22</v>
      </c>
      <c r="P259">
        <v>751.28</v>
      </c>
      <c r="Q259">
        <v>1206.69</v>
      </c>
      <c r="R259">
        <v>377.41</v>
      </c>
      <c r="S259">
        <v>132.07</v>
      </c>
      <c r="T259">
        <v>104738.98</v>
      </c>
      <c r="U259">
        <v>0.35</v>
      </c>
      <c r="V259">
        <v>0.74</v>
      </c>
      <c r="W259">
        <v>0.49</v>
      </c>
      <c r="X259">
        <v>6.18</v>
      </c>
      <c r="Y259">
        <v>0.5</v>
      </c>
      <c r="Z259">
        <v>10</v>
      </c>
    </row>
    <row r="260" spans="1:26">
      <c r="A260">
        <v>4</v>
      </c>
      <c r="B260">
        <v>35</v>
      </c>
      <c r="C260" t="s">
        <v>26</v>
      </c>
      <c r="D260">
        <v>0.9708</v>
      </c>
      <c r="E260">
        <v>103.01</v>
      </c>
      <c r="F260">
        <v>99.29000000000001</v>
      </c>
      <c r="G260">
        <v>56.2</v>
      </c>
      <c r="H260">
        <v>1.02</v>
      </c>
      <c r="I260">
        <v>106</v>
      </c>
      <c r="J260">
        <v>85.67</v>
      </c>
      <c r="K260">
        <v>35.1</v>
      </c>
      <c r="L260">
        <v>5</v>
      </c>
      <c r="M260">
        <v>104</v>
      </c>
      <c r="N260">
        <v>10.57</v>
      </c>
      <c r="O260">
        <v>10799.59</v>
      </c>
      <c r="P260">
        <v>730.77</v>
      </c>
      <c r="Q260">
        <v>1206.69</v>
      </c>
      <c r="R260">
        <v>328.98</v>
      </c>
      <c r="S260">
        <v>132.07</v>
      </c>
      <c r="T260">
        <v>80670.87</v>
      </c>
      <c r="U260">
        <v>0.4</v>
      </c>
      <c r="V260">
        <v>0.75</v>
      </c>
      <c r="W260">
        <v>0.45</v>
      </c>
      <c r="X260">
        <v>4.76</v>
      </c>
      <c r="Y260">
        <v>0.5</v>
      </c>
      <c r="Z260">
        <v>10</v>
      </c>
    </row>
    <row r="261" spans="1:26">
      <c r="A261">
        <v>5</v>
      </c>
      <c r="B261">
        <v>35</v>
      </c>
      <c r="C261" t="s">
        <v>26</v>
      </c>
      <c r="D261">
        <v>0.9887</v>
      </c>
      <c r="E261">
        <v>101.14</v>
      </c>
      <c r="F261">
        <v>97.77</v>
      </c>
      <c r="G261">
        <v>68.20999999999999</v>
      </c>
      <c r="H261">
        <v>1.21</v>
      </c>
      <c r="I261">
        <v>86</v>
      </c>
      <c r="J261">
        <v>86.88</v>
      </c>
      <c r="K261">
        <v>35.1</v>
      </c>
      <c r="L261">
        <v>6</v>
      </c>
      <c r="M261">
        <v>84</v>
      </c>
      <c r="N261">
        <v>10.78</v>
      </c>
      <c r="O261">
        <v>10949.33</v>
      </c>
      <c r="P261">
        <v>708.59</v>
      </c>
      <c r="Q261">
        <v>1206.69</v>
      </c>
      <c r="R261">
        <v>276.83</v>
      </c>
      <c r="S261">
        <v>132.07</v>
      </c>
      <c r="T261">
        <v>54699.18</v>
      </c>
      <c r="U261">
        <v>0.48</v>
      </c>
      <c r="V261">
        <v>0.76</v>
      </c>
      <c r="W261">
        <v>0.39</v>
      </c>
      <c r="X261">
        <v>3.23</v>
      </c>
      <c r="Y261">
        <v>0.5</v>
      </c>
      <c r="Z261">
        <v>10</v>
      </c>
    </row>
    <row r="262" spans="1:26">
      <c r="A262">
        <v>6</v>
      </c>
      <c r="B262">
        <v>35</v>
      </c>
      <c r="C262" t="s">
        <v>26</v>
      </c>
      <c r="D262">
        <v>0.9897</v>
      </c>
      <c r="E262">
        <v>101.04</v>
      </c>
      <c r="F262">
        <v>97.89</v>
      </c>
      <c r="G262">
        <v>80.45999999999999</v>
      </c>
      <c r="H262">
        <v>1.39</v>
      </c>
      <c r="I262">
        <v>73</v>
      </c>
      <c r="J262">
        <v>88.09999999999999</v>
      </c>
      <c r="K262">
        <v>35.1</v>
      </c>
      <c r="L262">
        <v>7</v>
      </c>
      <c r="M262">
        <v>71</v>
      </c>
      <c r="N262">
        <v>11</v>
      </c>
      <c r="O262">
        <v>11099.43</v>
      </c>
      <c r="P262">
        <v>699.23</v>
      </c>
      <c r="Q262">
        <v>1206.7</v>
      </c>
      <c r="R262">
        <v>281.54</v>
      </c>
      <c r="S262">
        <v>132.07</v>
      </c>
      <c r="T262">
        <v>57117.35</v>
      </c>
      <c r="U262">
        <v>0.47</v>
      </c>
      <c r="V262">
        <v>0.76</v>
      </c>
      <c r="W262">
        <v>0.39</v>
      </c>
      <c r="X262">
        <v>3.35</v>
      </c>
      <c r="Y262">
        <v>0.5</v>
      </c>
      <c r="Z262">
        <v>10</v>
      </c>
    </row>
    <row r="263" spans="1:26">
      <c r="A263">
        <v>7</v>
      </c>
      <c r="B263">
        <v>35</v>
      </c>
      <c r="C263" t="s">
        <v>26</v>
      </c>
      <c r="D263">
        <v>0.9962</v>
      </c>
      <c r="E263">
        <v>100.38</v>
      </c>
      <c r="F263">
        <v>97.40000000000001</v>
      </c>
      <c r="G263">
        <v>92.76000000000001</v>
      </c>
      <c r="H263">
        <v>1.57</v>
      </c>
      <c r="I263">
        <v>63</v>
      </c>
      <c r="J263">
        <v>89.31999999999999</v>
      </c>
      <c r="K263">
        <v>35.1</v>
      </c>
      <c r="L263">
        <v>8</v>
      </c>
      <c r="M263">
        <v>61</v>
      </c>
      <c r="N263">
        <v>11.22</v>
      </c>
      <c r="O263">
        <v>11249.89</v>
      </c>
      <c r="P263">
        <v>685.35</v>
      </c>
      <c r="Q263">
        <v>1206.7</v>
      </c>
      <c r="R263">
        <v>264.97</v>
      </c>
      <c r="S263">
        <v>132.07</v>
      </c>
      <c r="T263">
        <v>48882.7</v>
      </c>
      <c r="U263">
        <v>0.5</v>
      </c>
      <c r="V263">
        <v>0.76</v>
      </c>
      <c r="W263">
        <v>0.38</v>
      </c>
      <c r="X263">
        <v>2.86</v>
      </c>
      <c r="Y263">
        <v>0.5</v>
      </c>
      <c r="Z263">
        <v>10</v>
      </c>
    </row>
    <row r="264" spans="1:26">
      <c r="A264">
        <v>8</v>
      </c>
      <c r="B264">
        <v>35</v>
      </c>
      <c r="C264" t="s">
        <v>26</v>
      </c>
      <c r="D264">
        <v>1.0015</v>
      </c>
      <c r="E264">
        <v>99.84999999999999</v>
      </c>
      <c r="F264">
        <v>97.01000000000001</v>
      </c>
      <c r="G264">
        <v>105.83</v>
      </c>
      <c r="H264">
        <v>1.75</v>
      </c>
      <c r="I264">
        <v>55</v>
      </c>
      <c r="J264">
        <v>90.54000000000001</v>
      </c>
      <c r="K264">
        <v>35.1</v>
      </c>
      <c r="L264">
        <v>9</v>
      </c>
      <c r="M264">
        <v>53</v>
      </c>
      <c r="N264">
        <v>11.44</v>
      </c>
      <c r="O264">
        <v>11400.71</v>
      </c>
      <c r="P264">
        <v>671.98</v>
      </c>
      <c r="Q264">
        <v>1206.69</v>
      </c>
      <c r="R264">
        <v>251.71</v>
      </c>
      <c r="S264">
        <v>132.07</v>
      </c>
      <c r="T264">
        <v>42291.04</v>
      </c>
      <c r="U264">
        <v>0.52</v>
      </c>
      <c r="V264">
        <v>0.76</v>
      </c>
      <c r="W264">
        <v>0.36</v>
      </c>
      <c r="X264">
        <v>2.47</v>
      </c>
      <c r="Y264">
        <v>0.5</v>
      </c>
      <c r="Z264">
        <v>10</v>
      </c>
    </row>
    <row r="265" spans="1:26">
      <c r="A265">
        <v>9</v>
      </c>
      <c r="B265">
        <v>35</v>
      </c>
      <c r="C265" t="s">
        <v>26</v>
      </c>
      <c r="D265">
        <v>1.0063</v>
      </c>
      <c r="E265">
        <v>99.38</v>
      </c>
      <c r="F265">
        <v>96.66</v>
      </c>
      <c r="G265">
        <v>120.82</v>
      </c>
      <c r="H265">
        <v>1.91</v>
      </c>
      <c r="I265">
        <v>48</v>
      </c>
      <c r="J265">
        <v>91.77</v>
      </c>
      <c r="K265">
        <v>35.1</v>
      </c>
      <c r="L265">
        <v>10</v>
      </c>
      <c r="M265">
        <v>46</v>
      </c>
      <c r="N265">
        <v>11.67</v>
      </c>
      <c r="O265">
        <v>11551.91</v>
      </c>
      <c r="P265">
        <v>656.3</v>
      </c>
      <c r="Q265">
        <v>1206.69</v>
      </c>
      <c r="R265">
        <v>239.68</v>
      </c>
      <c r="S265">
        <v>132.07</v>
      </c>
      <c r="T265">
        <v>36314.71</v>
      </c>
      <c r="U265">
        <v>0.55</v>
      </c>
      <c r="V265">
        <v>0.77</v>
      </c>
      <c r="W265">
        <v>0.35</v>
      </c>
      <c r="X265">
        <v>2.12</v>
      </c>
      <c r="Y265">
        <v>0.5</v>
      </c>
      <c r="Z265">
        <v>10</v>
      </c>
    </row>
    <row r="266" spans="1:26">
      <c r="A266">
        <v>10</v>
      </c>
      <c r="B266">
        <v>35</v>
      </c>
      <c r="C266" t="s">
        <v>26</v>
      </c>
      <c r="D266">
        <v>1.0098</v>
      </c>
      <c r="E266">
        <v>99.03</v>
      </c>
      <c r="F266">
        <v>96.40000000000001</v>
      </c>
      <c r="G266">
        <v>134.51</v>
      </c>
      <c r="H266">
        <v>2.08</v>
      </c>
      <c r="I266">
        <v>43</v>
      </c>
      <c r="J266">
        <v>93</v>
      </c>
      <c r="K266">
        <v>35.1</v>
      </c>
      <c r="L266">
        <v>11</v>
      </c>
      <c r="M266">
        <v>41</v>
      </c>
      <c r="N266">
        <v>11.9</v>
      </c>
      <c r="O266">
        <v>11703.47</v>
      </c>
      <c r="P266">
        <v>642.0700000000001</v>
      </c>
      <c r="Q266">
        <v>1206.69</v>
      </c>
      <c r="R266">
        <v>231.78</v>
      </c>
      <c r="S266">
        <v>132.07</v>
      </c>
      <c r="T266">
        <v>32387.72</v>
      </c>
      <c r="U266">
        <v>0.57</v>
      </c>
      <c r="V266">
        <v>0.77</v>
      </c>
      <c r="W266">
        <v>0.32</v>
      </c>
      <c r="X266">
        <v>1.86</v>
      </c>
      <c r="Y266">
        <v>0.5</v>
      </c>
      <c r="Z266">
        <v>10</v>
      </c>
    </row>
    <row r="267" spans="1:26">
      <c r="A267">
        <v>11</v>
      </c>
      <c r="B267">
        <v>35</v>
      </c>
      <c r="C267" t="s">
        <v>26</v>
      </c>
      <c r="D267">
        <v>1.0113</v>
      </c>
      <c r="E267">
        <v>98.88</v>
      </c>
      <c r="F267">
        <v>96.31999999999999</v>
      </c>
      <c r="G267">
        <v>148.18</v>
      </c>
      <c r="H267">
        <v>2.24</v>
      </c>
      <c r="I267">
        <v>39</v>
      </c>
      <c r="J267">
        <v>94.23</v>
      </c>
      <c r="K267">
        <v>35.1</v>
      </c>
      <c r="L267">
        <v>12</v>
      </c>
      <c r="M267">
        <v>30</v>
      </c>
      <c r="N267">
        <v>12.13</v>
      </c>
      <c r="O267">
        <v>11855.41</v>
      </c>
      <c r="P267">
        <v>627.97</v>
      </c>
      <c r="Q267">
        <v>1206.69</v>
      </c>
      <c r="R267">
        <v>228.12</v>
      </c>
      <c r="S267">
        <v>132.07</v>
      </c>
      <c r="T267">
        <v>30577.47</v>
      </c>
      <c r="U267">
        <v>0.58</v>
      </c>
      <c r="V267">
        <v>0.77</v>
      </c>
      <c r="W267">
        <v>0.34</v>
      </c>
      <c r="X267">
        <v>1.78</v>
      </c>
      <c r="Y267">
        <v>0.5</v>
      </c>
      <c r="Z267">
        <v>10</v>
      </c>
    </row>
    <row r="268" spans="1:26">
      <c r="A268">
        <v>12</v>
      </c>
      <c r="B268">
        <v>35</v>
      </c>
      <c r="C268" t="s">
        <v>26</v>
      </c>
      <c r="D268">
        <v>1.0128</v>
      </c>
      <c r="E268">
        <v>98.73999999999999</v>
      </c>
      <c r="F268">
        <v>96.20999999999999</v>
      </c>
      <c r="G268">
        <v>156.01</v>
      </c>
      <c r="H268">
        <v>2.39</v>
      </c>
      <c r="I268">
        <v>37</v>
      </c>
      <c r="J268">
        <v>95.45999999999999</v>
      </c>
      <c r="K268">
        <v>35.1</v>
      </c>
      <c r="L268">
        <v>13</v>
      </c>
      <c r="M268">
        <v>13</v>
      </c>
      <c r="N268">
        <v>12.36</v>
      </c>
      <c r="O268">
        <v>12007.73</v>
      </c>
      <c r="P268">
        <v>624.33</v>
      </c>
      <c r="Q268">
        <v>1206.71</v>
      </c>
      <c r="R268">
        <v>223.61</v>
      </c>
      <c r="S268">
        <v>132.07</v>
      </c>
      <c r="T268">
        <v>28332.63</v>
      </c>
      <c r="U268">
        <v>0.59</v>
      </c>
      <c r="V268">
        <v>0.77</v>
      </c>
      <c r="W268">
        <v>0.36</v>
      </c>
      <c r="X268">
        <v>1.67</v>
      </c>
      <c r="Y268">
        <v>0.5</v>
      </c>
      <c r="Z268">
        <v>10</v>
      </c>
    </row>
    <row r="269" spans="1:26">
      <c r="A269">
        <v>13</v>
      </c>
      <c r="B269">
        <v>35</v>
      </c>
      <c r="C269" t="s">
        <v>26</v>
      </c>
      <c r="D269">
        <v>1.0134</v>
      </c>
      <c r="E269">
        <v>98.68000000000001</v>
      </c>
      <c r="F269">
        <v>96.16</v>
      </c>
      <c r="G269">
        <v>160.27</v>
      </c>
      <c r="H269">
        <v>2.55</v>
      </c>
      <c r="I269">
        <v>36</v>
      </c>
      <c r="J269">
        <v>96.7</v>
      </c>
      <c r="K269">
        <v>35.1</v>
      </c>
      <c r="L269">
        <v>14</v>
      </c>
      <c r="M269">
        <v>1</v>
      </c>
      <c r="N269">
        <v>12.6</v>
      </c>
      <c r="O269">
        <v>12160.43</v>
      </c>
      <c r="P269">
        <v>629.6799999999999</v>
      </c>
      <c r="Q269">
        <v>1206.7</v>
      </c>
      <c r="R269">
        <v>221.63</v>
      </c>
      <c r="S269">
        <v>132.07</v>
      </c>
      <c r="T269">
        <v>27347.22</v>
      </c>
      <c r="U269">
        <v>0.6</v>
      </c>
      <c r="V269">
        <v>0.77</v>
      </c>
      <c r="W269">
        <v>0.37</v>
      </c>
      <c r="X269">
        <v>1.62</v>
      </c>
      <c r="Y269">
        <v>0.5</v>
      </c>
      <c r="Z269">
        <v>10</v>
      </c>
    </row>
    <row r="270" spans="1:26">
      <c r="A270">
        <v>14</v>
      </c>
      <c r="B270">
        <v>35</v>
      </c>
      <c r="C270" t="s">
        <v>26</v>
      </c>
      <c r="D270">
        <v>1.0133</v>
      </c>
      <c r="E270">
        <v>98.68000000000001</v>
      </c>
      <c r="F270">
        <v>96.17</v>
      </c>
      <c r="G270">
        <v>160.29</v>
      </c>
      <c r="H270">
        <v>2.69</v>
      </c>
      <c r="I270">
        <v>36</v>
      </c>
      <c r="J270">
        <v>97.94</v>
      </c>
      <c r="K270">
        <v>35.1</v>
      </c>
      <c r="L270">
        <v>15</v>
      </c>
      <c r="M270">
        <v>1</v>
      </c>
      <c r="N270">
        <v>12.84</v>
      </c>
      <c r="O270">
        <v>12313.51</v>
      </c>
      <c r="P270">
        <v>636.59</v>
      </c>
      <c r="Q270">
        <v>1206.7</v>
      </c>
      <c r="R270">
        <v>221.91</v>
      </c>
      <c r="S270">
        <v>132.07</v>
      </c>
      <c r="T270">
        <v>27485.27</v>
      </c>
      <c r="U270">
        <v>0.6</v>
      </c>
      <c r="V270">
        <v>0.77</v>
      </c>
      <c r="W270">
        <v>0.37</v>
      </c>
      <c r="X270">
        <v>1.63</v>
      </c>
      <c r="Y270">
        <v>0.5</v>
      </c>
      <c r="Z270">
        <v>10</v>
      </c>
    </row>
    <row r="271" spans="1:26">
      <c r="A271">
        <v>15</v>
      </c>
      <c r="B271">
        <v>35</v>
      </c>
      <c r="C271" t="s">
        <v>26</v>
      </c>
      <c r="D271">
        <v>1.0133</v>
      </c>
      <c r="E271">
        <v>98.68000000000001</v>
      </c>
      <c r="F271">
        <v>96.17</v>
      </c>
      <c r="G271">
        <v>160.29</v>
      </c>
      <c r="H271">
        <v>2.84</v>
      </c>
      <c r="I271">
        <v>36</v>
      </c>
      <c r="J271">
        <v>99.19</v>
      </c>
      <c r="K271">
        <v>35.1</v>
      </c>
      <c r="L271">
        <v>16</v>
      </c>
      <c r="M271">
        <v>0</v>
      </c>
      <c r="N271">
        <v>13.09</v>
      </c>
      <c r="O271">
        <v>12466.97</v>
      </c>
      <c r="P271">
        <v>643.5599999999999</v>
      </c>
      <c r="Q271">
        <v>1206.7</v>
      </c>
      <c r="R271">
        <v>221.86</v>
      </c>
      <c r="S271">
        <v>132.07</v>
      </c>
      <c r="T271">
        <v>27461.69</v>
      </c>
      <c r="U271">
        <v>0.6</v>
      </c>
      <c r="V271">
        <v>0.77</v>
      </c>
      <c r="W271">
        <v>0.38</v>
      </c>
      <c r="X271">
        <v>1.63</v>
      </c>
      <c r="Y271">
        <v>0.5</v>
      </c>
      <c r="Z271">
        <v>10</v>
      </c>
    </row>
    <row r="272" spans="1:26">
      <c r="A272">
        <v>0</v>
      </c>
      <c r="B272">
        <v>50</v>
      </c>
      <c r="C272" t="s">
        <v>26</v>
      </c>
      <c r="D272">
        <v>0.6044</v>
      </c>
      <c r="E272">
        <v>165.45</v>
      </c>
      <c r="F272">
        <v>141.7</v>
      </c>
      <c r="G272">
        <v>8.699999999999999</v>
      </c>
      <c r="H272">
        <v>0.16</v>
      </c>
      <c r="I272">
        <v>977</v>
      </c>
      <c r="J272">
        <v>107.41</v>
      </c>
      <c r="K272">
        <v>41.65</v>
      </c>
      <c r="L272">
        <v>1</v>
      </c>
      <c r="M272">
        <v>975</v>
      </c>
      <c r="N272">
        <v>14.77</v>
      </c>
      <c r="O272">
        <v>13481.73</v>
      </c>
      <c r="P272">
        <v>1337.68</v>
      </c>
      <c r="Q272">
        <v>1206.85</v>
      </c>
      <c r="R272">
        <v>1770.47</v>
      </c>
      <c r="S272">
        <v>132.07</v>
      </c>
      <c r="T272">
        <v>797060.05</v>
      </c>
      <c r="U272">
        <v>0.07000000000000001</v>
      </c>
      <c r="V272">
        <v>0.52</v>
      </c>
      <c r="W272">
        <v>1.84</v>
      </c>
      <c r="X272">
        <v>47.15</v>
      </c>
      <c r="Y272">
        <v>0.5</v>
      </c>
      <c r="Z272">
        <v>10</v>
      </c>
    </row>
    <row r="273" spans="1:26">
      <c r="A273">
        <v>1</v>
      </c>
      <c r="B273">
        <v>50</v>
      </c>
      <c r="C273" t="s">
        <v>26</v>
      </c>
      <c r="D273">
        <v>0.8152</v>
      </c>
      <c r="E273">
        <v>122.67</v>
      </c>
      <c r="F273">
        <v>112.19</v>
      </c>
      <c r="G273">
        <v>17.71</v>
      </c>
      <c r="H273">
        <v>0.32</v>
      </c>
      <c r="I273">
        <v>380</v>
      </c>
      <c r="J273">
        <v>108.68</v>
      </c>
      <c r="K273">
        <v>41.65</v>
      </c>
      <c r="L273">
        <v>2</v>
      </c>
      <c r="M273">
        <v>378</v>
      </c>
      <c r="N273">
        <v>15.03</v>
      </c>
      <c r="O273">
        <v>13638.32</v>
      </c>
      <c r="P273">
        <v>1050.41</v>
      </c>
      <c r="Q273">
        <v>1206.77</v>
      </c>
      <c r="R273">
        <v>766.45</v>
      </c>
      <c r="S273">
        <v>132.07</v>
      </c>
      <c r="T273">
        <v>298037.89</v>
      </c>
      <c r="U273">
        <v>0.17</v>
      </c>
      <c r="V273">
        <v>0.66</v>
      </c>
      <c r="W273">
        <v>0.88</v>
      </c>
      <c r="X273">
        <v>17.65</v>
      </c>
      <c r="Y273">
        <v>0.5</v>
      </c>
      <c r="Z273">
        <v>10</v>
      </c>
    </row>
    <row r="274" spans="1:26">
      <c r="A274">
        <v>2</v>
      </c>
      <c r="B274">
        <v>50</v>
      </c>
      <c r="C274" t="s">
        <v>26</v>
      </c>
      <c r="D274">
        <v>0.8875</v>
      </c>
      <c r="E274">
        <v>112.68</v>
      </c>
      <c r="F274">
        <v>105.4</v>
      </c>
      <c r="G274">
        <v>26.8</v>
      </c>
      <c r="H274">
        <v>0.48</v>
      </c>
      <c r="I274">
        <v>236</v>
      </c>
      <c r="J274">
        <v>109.96</v>
      </c>
      <c r="K274">
        <v>41.65</v>
      </c>
      <c r="L274">
        <v>3</v>
      </c>
      <c r="M274">
        <v>234</v>
      </c>
      <c r="N274">
        <v>15.31</v>
      </c>
      <c r="O274">
        <v>13795.21</v>
      </c>
      <c r="P274">
        <v>979.24</v>
      </c>
      <c r="Q274">
        <v>1206.72</v>
      </c>
      <c r="R274">
        <v>535.87</v>
      </c>
      <c r="S274">
        <v>132.07</v>
      </c>
      <c r="T274">
        <v>183466.13</v>
      </c>
      <c r="U274">
        <v>0.25</v>
      </c>
      <c r="V274">
        <v>0.7</v>
      </c>
      <c r="W274">
        <v>0.66</v>
      </c>
      <c r="X274">
        <v>10.86</v>
      </c>
      <c r="Y274">
        <v>0.5</v>
      </c>
      <c r="Z274">
        <v>10</v>
      </c>
    </row>
    <row r="275" spans="1:26">
      <c r="A275">
        <v>3</v>
      </c>
      <c r="B275">
        <v>50</v>
      </c>
      <c r="C275" t="s">
        <v>26</v>
      </c>
      <c r="D275">
        <v>0.9252</v>
      </c>
      <c r="E275">
        <v>108.09</v>
      </c>
      <c r="F275">
        <v>102.25</v>
      </c>
      <c r="G275">
        <v>35.88</v>
      </c>
      <c r="H275">
        <v>0.63</v>
      </c>
      <c r="I275">
        <v>171</v>
      </c>
      <c r="J275">
        <v>111.23</v>
      </c>
      <c r="K275">
        <v>41.65</v>
      </c>
      <c r="L275">
        <v>4</v>
      </c>
      <c r="M275">
        <v>169</v>
      </c>
      <c r="N275">
        <v>15.58</v>
      </c>
      <c r="O275">
        <v>13952.52</v>
      </c>
      <c r="P275">
        <v>943.17</v>
      </c>
      <c r="Q275">
        <v>1206.73</v>
      </c>
      <c r="R275">
        <v>429.28</v>
      </c>
      <c r="S275">
        <v>132.07</v>
      </c>
      <c r="T275">
        <v>130499.12</v>
      </c>
      <c r="U275">
        <v>0.31</v>
      </c>
      <c r="V275">
        <v>0.72</v>
      </c>
      <c r="W275">
        <v>0.55</v>
      </c>
      <c r="X275">
        <v>7.71</v>
      </c>
      <c r="Y275">
        <v>0.5</v>
      </c>
      <c r="Z275">
        <v>10</v>
      </c>
    </row>
    <row r="276" spans="1:26">
      <c r="A276">
        <v>4</v>
      </c>
      <c r="B276">
        <v>50</v>
      </c>
      <c r="C276" t="s">
        <v>26</v>
      </c>
      <c r="D276">
        <v>0.9466</v>
      </c>
      <c r="E276">
        <v>105.65</v>
      </c>
      <c r="F276">
        <v>100.63</v>
      </c>
      <c r="G276">
        <v>45.06</v>
      </c>
      <c r="H276">
        <v>0.78</v>
      </c>
      <c r="I276">
        <v>134</v>
      </c>
      <c r="J276">
        <v>112.51</v>
      </c>
      <c r="K276">
        <v>41.65</v>
      </c>
      <c r="L276">
        <v>5</v>
      </c>
      <c r="M276">
        <v>132</v>
      </c>
      <c r="N276">
        <v>15.86</v>
      </c>
      <c r="O276">
        <v>14110.24</v>
      </c>
      <c r="P276">
        <v>921.67</v>
      </c>
      <c r="Q276">
        <v>1206.73</v>
      </c>
      <c r="R276">
        <v>374.31</v>
      </c>
      <c r="S276">
        <v>132.07</v>
      </c>
      <c r="T276">
        <v>103195.04</v>
      </c>
      <c r="U276">
        <v>0.35</v>
      </c>
      <c r="V276">
        <v>0.74</v>
      </c>
      <c r="W276">
        <v>0.49</v>
      </c>
      <c r="X276">
        <v>6.09</v>
      </c>
      <c r="Y276">
        <v>0.5</v>
      </c>
      <c r="Z276">
        <v>10</v>
      </c>
    </row>
    <row r="277" spans="1:26">
      <c r="A277">
        <v>5</v>
      </c>
      <c r="B277">
        <v>50</v>
      </c>
      <c r="C277" t="s">
        <v>26</v>
      </c>
      <c r="D277">
        <v>0.9625</v>
      </c>
      <c r="E277">
        <v>103.9</v>
      </c>
      <c r="F277">
        <v>99.44</v>
      </c>
      <c r="G277">
        <v>54.74</v>
      </c>
      <c r="H277">
        <v>0.93</v>
      </c>
      <c r="I277">
        <v>109</v>
      </c>
      <c r="J277">
        <v>113.79</v>
      </c>
      <c r="K277">
        <v>41.65</v>
      </c>
      <c r="L277">
        <v>6</v>
      </c>
      <c r="M277">
        <v>107</v>
      </c>
      <c r="N277">
        <v>16.14</v>
      </c>
      <c r="O277">
        <v>14268.39</v>
      </c>
      <c r="P277">
        <v>903.39</v>
      </c>
      <c r="Q277">
        <v>1206.71</v>
      </c>
      <c r="R277">
        <v>333.72</v>
      </c>
      <c r="S277">
        <v>132.07</v>
      </c>
      <c r="T277">
        <v>83027.58</v>
      </c>
      <c r="U277">
        <v>0.4</v>
      </c>
      <c r="V277">
        <v>0.75</v>
      </c>
      <c r="W277">
        <v>0.45</v>
      </c>
      <c r="X277">
        <v>4.9</v>
      </c>
      <c r="Y277">
        <v>0.5</v>
      </c>
      <c r="Z277">
        <v>10</v>
      </c>
    </row>
    <row r="278" spans="1:26">
      <c r="A278">
        <v>6</v>
      </c>
      <c r="B278">
        <v>50</v>
      </c>
      <c r="C278" t="s">
        <v>26</v>
      </c>
      <c r="D278">
        <v>0.9733000000000001</v>
      </c>
      <c r="E278">
        <v>102.74</v>
      </c>
      <c r="F278">
        <v>98.64</v>
      </c>
      <c r="G278">
        <v>63.64</v>
      </c>
      <c r="H278">
        <v>1.07</v>
      </c>
      <c r="I278">
        <v>93</v>
      </c>
      <c r="J278">
        <v>115.08</v>
      </c>
      <c r="K278">
        <v>41.65</v>
      </c>
      <c r="L278">
        <v>7</v>
      </c>
      <c r="M278">
        <v>91</v>
      </c>
      <c r="N278">
        <v>16.43</v>
      </c>
      <c r="O278">
        <v>14426.96</v>
      </c>
      <c r="P278">
        <v>890.48</v>
      </c>
      <c r="Q278">
        <v>1206.7</v>
      </c>
      <c r="R278">
        <v>306.53</v>
      </c>
      <c r="S278">
        <v>132.07</v>
      </c>
      <c r="T278">
        <v>69509.91</v>
      </c>
      <c r="U278">
        <v>0.43</v>
      </c>
      <c r="V278">
        <v>0.75</v>
      </c>
      <c r="W278">
        <v>0.42</v>
      </c>
      <c r="X278">
        <v>4.1</v>
      </c>
      <c r="Y278">
        <v>0.5</v>
      </c>
      <c r="Z278">
        <v>10</v>
      </c>
    </row>
    <row r="279" spans="1:26">
      <c r="A279">
        <v>7</v>
      </c>
      <c r="B279">
        <v>50</v>
      </c>
      <c r="C279" t="s">
        <v>26</v>
      </c>
      <c r="D279">
        <v>0.9785</v>
      </c>
      <c r="E279">
        <v>102.19</v>
      </c>
      <c r="F279">
        <v>98.38</v>
      </c>
      <c r="G279">
        <v>73.78</v>
      </c>
      <c r="H279">
        <v>1.21</v>
      </c>
      <c r="I279">
        <v>80</v>
      </c>
      <c r="J279">
        <v>116.37</v>
      </c>
      <c r="K279">
        <v>41.65</v>
      </c>
      <c r="L279">
        <v>8</v>
      </c>
      <c r="M279">
        <v>78</v>
      </c>
      <c r="N279">
        <v>16.72</v>
      </c>
      <c r="O279">
        <v>14585.96</v>
      </c>
      <c r="P279">
        <v>880.27</v>
      </c>
      <c r="Q279">
        <v>1206.7</v>
      </c>
      <c r="R279">
        <v>298.57</v>
      </c>
      <c r="S279">
        <v>132.07</v>
      </c>
      <c r="T279">
        <v>65595.73</v>
      </c>
      <c r="U279">
        <v>0.44</v>
      </c>
      <c r="V279">
        <v>0.75</v>
      </c>
      <c r="W279">
        <v>0.4</v>
      </c>
      <c r="X279">
        <v>3.84</v>
      </c>
      <c r="Y279">
        <v>0.5</v>
      </c>
      <c r="Z279">
        <v>10</v>
      </c>
    </row>
    <row r="280" spans="1:26">
      <c r="A280">
        <v>8</v>
      </c>
      <c r="B280">
        <v>50</v>
      </c>
      <c r="C280" t="s">
        <v>26</v>
      </c>
      <c r="D280">
        <v>0.9871</v>
      </c>
      <c r="E280">
        <v>101.3</v>
      </c>
      <c r="F280">
        <v>97.70999999999999</v>
      </c>
      <c r="G280">
        <v>83.75</v>
      </c>
      <c r="H280">
        <v>1.35</v>
      </c>
      <c r="I280">
        <v>70</v>
      </c>
      <c r="J280">
        <v>117.66</v>
      </c>
      <c r="K280">
        <v>41.65</v>
      </c>
      <c r="L280">
        <v>9</v>
      </c>
      <c r="M280">
        <v>68</v>
      </c>
      <c r="N280">
        <v>17.01</v>
      </c>
      <c r="O280">
        <v>14745.39</v>
      </c>
      <c r="P280">
        <v>866.95</v>
      </c>
      <c r="Q280">
        <v>1206.69</v>
      </c>
      <c r="R280">
        <v>275.58</v>
      </c>
      <c r="S280">
        <v>132.07</v>
      </c>
      <c r="T280">
        <v>54152.98</v>
      </c>
      <c r="U280">
        <v>0.48</v>
      </c>
      <c r="V280">
        <v>0.76</v>
      </c>
      <c r="W280">
        <v>0.39</v>
      </c>
      <c r="X280">
        <v>3.17</v>
      </c>
      <c r="Y280">
        <v>0.5</v>
      </c>
      <c r="Z280">
        <v>10</v>
      </c>
    </row>
    <row r="281" spans="1:26">
      <c r="A281">
        <v>9</v>
      </c>
      <c r="B281">
        <v>50</v>
      </c>
      <c r="C281" t="s">
        <v>26</v>
      </c>
      <c r="D281">
        <v>0.9917</v>
      </c>
      <c r="E281">
        <v>100.83</v>
      </c>
      <c r="F281">
        <v>97.40000000000001</v>
      </c>
      <c r="G281">
        <v>92.76000000000001</v>
      </c>
      <c r="H281">
        <v>1.48</v>
      </c>
      <c r="I281">
        <v>63</v>
      </c>
      <c r="J281">
        <v>118.96</v>
      </c>
      <c r="K281">
        <v>41.65</v>
      </c>
      <c r="L281">
        <v>10</v>
      </c>
      <c r="M281">
        <v>61</v>
      </c>
      <c r="N281">
        <v>17.31</v>
      </c>
      <c r="O281">
        <v>14905.25</v>
      </c>
      <c r="P281">
        <v>857.84</v>
      </c>
      <c r="Q281">
        <v>1206.69</v>
      </c>
      <c r="R281">
        <v>264.91</v>
      </c>
      <c r="S281">
        <v>132.07</v>
      </c>
      <c r="T281">
        <v>48852.84</v>
      </c>
      <c r="U281">
        <v>0.5</v>
      </c>
      <c r="V281">
        <v>0.76</v>
      </c>
      <c r="W281">
        <v>0.37</v>
      </c>
      <c r="X281">
        <v>2.86</v>
      </c>
      <c r="Y281">
        <v>0.5</v>
      </c>
      <c r="Z281">
        <v>10</v>
      </c>
    </row>
    <row r="282" spans="1:26">
      <c r="A282">
        <v>10</v>
      </c>
      <c r="B282">
        <v>50</v>
      </c>
      <c r="C282" t="s">
        <v>26</v>
      </c>
      <c r="D282">
        <v>0.9958</v>
      </c>
      <c r="E282">
        <v>100.42</v>
      </c>
      <c r="F282">
        <v>97.11</v>
      </c>
      <c r="G282">
        <v>102.23</v>
      </c>
      <c r="H282">
        <v>1.61</v>
      </c>
      <c r="I282">
        <v>57</v>
      </c>
      <c r="J282">
        <v>120.26</v>
      </c>
      <c r="K282">
        <v>41.65</v>
      </c>
      <c r="L282">
        <v>11</v>
      </c>
      <c r="M282">
        <v>55</v>
      </c>
      <c r="N282">
        <v>17.61</v>
      </c>
      <c r="O282">
        <v>15065.56</v>
      </c>
      <c r="P282">
        <v>847.73</v>
      </c>
      <c r="Q282">
        <v>1206.69</v>
      </c>
      <c r="R282">
        <v>255.22</v>
      </c>
      <c r="S282">
        <v>132.07</v>
      </c>
      <c r="T282">
        <v>44038.98</v>
      </c>
      <c r="U282">
        <v>0.52</v>
      </c>
      <c r="V282">
        <v>0.76</v>
      </c>
      <c r="W282">
        <v>0.37</v>
      </c>
      <c r="X282">
        <v>2.57</v>
      </c>
      <c r="Y282">
        <v>0.5</v>
      </c>
      <c r="Z282">
        <v>10</v>
      </c>
    </row>
    <row r="283" spans="1:26">
      <c r="A283">
        <v>11</v>
      </c>
      <c r="B283">
        <v>50</v>
      </c>
      <c r="C283" t="s">
        <v>26</v>
      </c>
      <c r="D283">
        <v>0.9993</v>
      </c>
      <c r="E283">
        <v>100.07</v>
      </c>
      <c r="F283">
        <v>96.88</v>
      </c>
      <c r="G283">
        <v>111.78</v>
      </c>
      <c r="H283">
        <v>1.74</v>
      </c>
      <c r="I283">
        <v>52</v>
      </c>
      <c r="J283">
        <v>121.56</v>
      </c>
      <c r="K283">
        <v>41.65</v>
      </c>
      <c r="L283">
        <v>12</v>
      </c>
      <c r="M283">
        <v>50</v>
      </c>
      <c r="N283">
        <v>17.91</v>
      </c>
      <c r="O283">
        <v>15226.31</v>
      </c>
      <c r="P283">
        <v>839.61</v>
      </c>
      <c r="Q283">
        <v>1206.69</v>
      </c>
      <c r="R283">
        <v>247.37</v>
      </c>
      <c r="S283">
        <v>132.07</v>
      </c>
      <c r="T283">
        <v>40137.38</v>
      </c>
      <c r="U283">
        <v>0.53</v>
      </c>
      <c r="V283">
        <v>0.77</v>
      </c>
      <c r="W283">
        <v>0.36</v>
      </c>
      <c r="X283">
        <v>2.34</v>
      </c>
      <c r="Y283">
        <v>0.5</v>
      </c>
      <c r="Z283">
        <v>10</v>
      </c>
    </row>
    <row r="284" spans="1:26">
      <c r="A284">
        <v>12</v>
      </c>
      <c r="B284">
        <v>50</v>
      </c>
      <c r="C284" t="s">
        <v>26</v>
      </c>
      <c r="D284">
        <v>1.0029</v>
      </c>
      <c r="E284">
        <v>99.70999999999999</v>
      </c>
      <c r="F284">
        <v>96.63</v>
      </c>
      <c r="G284">
        <v>123.36</v>
      </c>
      <c r="H284">
        <v>1.87</v>
      </c>
      <c r="I284">
        <v>47</v>
      </c>
      <c r="J284">
        <v>122.87</v>
      </c>
      <c r="K284">
        <v>41.65</v>
      </c>
      <c r="L284">
        <v>13</v>
      </c>
      <c r="M284">
        <v>45</v>
      </c>
      <c r="N284">
        <v>18.22</v>
      </c>
      <c r="O284">
        <v>15387.5</v>
      </c>
      <c r="P284">
        <v>830.39</v>
      </c>
      <c r="Q284">
        <v>1206.69</v>
      </c>
      <c r="R284">
        <v>238.79</v>
      </c>
      <c r="S284">
        <v>132.07</v>
      </c>
      <c r="T284">
        <v>35874.37</v>
      </c>
      <c r="U284">
        <v>0.55</v>
      </c>
      <c r="V284">
        <v>0.77</v>
      </c>
      <c r="W284">
        <v>0.35</v>
      </c>
      <c r="X284">
        <v>2.09</v>
      </c>
      <c r="Y284">
        <v>0.5</v>
      </c>
      <c r="Z284">
        <v>10</v>
      </c>
    </row>
    <row r="285" spans="1:26">
      <c r="A285">
        <v>13</v>
      </c>
      <c r="B285">
        <v>50</v>
      </c>
      <c r="C285" t="s">
        <v>26</v>
      </c>
      <c r="D285">
        <v>1.0086</v>
      </c>
      <c r="E285">
        <v>99.15000000000001</v>
      </c>
      <c r="F285">
        <v>96.15000000000001</v>
      </c>
      <c r="G285">
        <v>134.17</v>
      </c>
      <c r="H285">
        <v>1.99</v>
      </c>
      <c r="I285">
        <v>43</v>
      </c>
      <c r="J285">
        <v>124.18</v>
      </c>
      <c r="K285">
        <v>41.65</v>
      </c>
      <c r="L285">
        <v>14</v>
      </c>
      <c r="M285">
        <v>41</v>
      </c>
      <c r="N285">
        <v>18.53</v>
      </c>
      <c r="O285">
        <v>15549.15</v>
      </c>
      <c r="P285">
        <v>817.88</v>
      </c>
      <c r="Q285">
        <v>1206.69</v>
      </c>
      <c r="R285">
        <v>223.04</v>
      </c>
      <c r="S285">
        <v>132.07</v>
      </c>
      <c r="T285">
        <v>28017.6</v>
      </c>
      <c r="U285">
        <v>0.59</v>
      </c>
      <c r="V285">
        <v>0.77</v>
      </c>
      <c r="W285">
        <v>0.32</v>
      </c>
      <c r="X285">
        <v>1.62</v>
      </c>
      <c r="Y285">
        <v>0.5</v>
      </c>
      <c r="Z285">
        <v>10</v>
      </c>
    </row>
    <row r="286" spans="1:26">
      <c r="A286">
        <v>14</v>
      </c>
      <c r="B286">
        <v>50</v>
      </c>
      <c r="C286" t="s">
        <v>26</v>
      </c>
      <c r="D286">
        <v>1.0074</v>
      </c>
      <c r="E286">
        <v>99.26000000000001</v>
      </c>
      <c r="F286">
        <v>96.34</v>
      </c>
      <c r="G286">
        <v>144.51</v>
      </c>
      <c r="H286">
        <v>2.11</v>
      </c>
      <c r="I286">
        <v>40</v>
      </c>
      <c r="J286">
        <v>125.49</v>
      </c>
      <c r="K286">
        <v>41.65</v>
      </c>
      <c r="L286">
        <v>15</v>
      </c>
      <c r="M286">
        <v>38</v>
      </c>
      <c r="N286">
        <v>18.84</v>
      </c>
      <c r="O286">
        <v>15711.24</v>
      </c>
      <c r="P286">
        <v>811.8200000000001</v>
      </c>
      <c r="Q286">
        <v>1206.69</v>
      </c>
      <c r="R286">
        <v>229.13</v>
      </c>
      <c r="S286">
        <v>132.07</v>
      </c>
      <c r="T286">
        <v>31079.21</v>
      </c>
      <c r="U286">
        <v>0.58</v>
      </c>
      <c r="V286">
        <v>0.77</v>
      </c>
      <c r="W286">
        <v>0.34</v>
      </c>
      <c r="X286">
        <v>1.8</v>
      </c>
      <c r="Y286">
        <v>0.5</v>
      </c>
      <c r="Z286">
        <v>10</v>
      </c>
    </row>
    <row r="287" spans="1:26">
      <c r="A287">
        <v>15</v>
      </c>
      <c r="B287">
        <v>50</v>
      </c>
      <c r="C287" t="s">
        <v>26</v>
      </c>
      <c r="D287">
        <v>1.0097</v>
      </c>
      <c r="E287">
        <v>99.04000000000001</v>
      </c>
      <c r="F287">
        <v>96.18000000000001</v>
      </c>
      <c r="G287">
        <v>155.96</v>
      </c>
      <c r="H287">
        <v>2.23</v>
      </c>
      <c r="I287">
        <v>37</v>
      </c>
      <c r="J287">
        <v>126.81</v>
      </c>
      <c r="K287">
        <v>41.65</v>
      </c>
      <c r="L287">
        <v>16</v>
      </c>
      <c r="M287">
        <v>35</v>
      </c>
      <c r="N287">
        <v>19.16</v>
      </c>
      <c r="O287">
        <v>15873.8</v>
      </c>
      <c r="P287">
        <v>803.52</v>
      </c>
      <c r="Q287">
        <v>1206.69</v>
      </c>
      <c r="R287">
        <v>223.65</v>
      </c>
      <c r="S287">
        <v>132.07</v>
      </c>
      <c r="T287">
        <v>28350.18</v>
      </c>
      <c r="U287">
        <v>0.59</v>
      </c>
      <c r="V287">
        <v>0.77</v>
      </c>
      <c r="W287">
        <v>0.33</v>
      </c>
      <c r="X287">
        <v>1.64</v>
      </c>
      <c r="Y287">
        <v>0.5</v>
      </c>
      <c r="Z287">
        <v>10</v>
      </c>
    </row>
    <row r="288" spans="1:26">
      <c r="A288">
        <v>16</v>
      </c>
      <c r="B288">
        <v>50</v>
      </c>
      <c r="C288" t="s">
        <v>26</v>
      </c>
      <c r="D288">
        <v>1.0111</v>
      </c>
      <c r="E288">
        <v>98.91</v>
      </c>
      <c r="F288">
        <v>96.09</v>
      </c>
      <c r="G288">
        <v>164.73</v>
      </c>
      <c r="H288">
        <v>2.34</v>
      </c>
      <c r="I288">
        <v>35</v>
      </c>
      <c r="J288">
        <v>128.13</v>
      </c>
      <c r="K288">
        <v>41.65</v>
      </c>
      <c r="L288">
        <v>17</v>
      </c>
      <c r="M288">
        <v>33</v>
      </c>
      <c r="N288">
        <v>19.48</v>
      </c>
      <c r="O288">
        <v>16036.82</v>
      </c>
      <c r="P288">
        <v>795.6799999999999</v>
      </c>
      <c r="Q288">
        <v>1206.69</v>
      </c>
      <c r="R288">
        <v>220.64</v>
      </c>
      <c r="S288">
        <v>132.07</v>
      </c>
      <c r="T288">
        <v>26858.5</v>
      </c>
      <c r="U288">
        <v>0.6</v>
      </c>
      <c r="V288">
        <v>0.77</v>
      </c>
      <c r="W288">
        <v>0.33</v>
      </c>
      <c r="X288">
        <v>1.55</v>
      </c>
      <c r="Y288">
        <v>0.5</v>
      </c>
      <c r="Z288">
        <v>10</v>
      </c>
    </row>
    <row r="289" spans="1:26">
      <c r="A289">
        <v>17</v>
      </c>
      <c r="B289">
        <v>50</v>
      </c>
      <c r="C289" t="s">
        <v>26</v>
      </c>
      <c r="D289">
        <v>1.0124</v>
      </c>
      <c r="E289">
        <v>98.77</v>
      </c>
      <c r="F289">
        <v>96.01000000000001</v>
      </c>
      <c r="G289">
        <v>174.56</v>
      </c>
      <c r="H289">
        <v>2.46</v>
      </c>
      <c r="I289">
        <v>33</v>
      </c>
      <c r="J289">
        <v>129.46</v>
      </c>
      <c r="K289">
        <v>41.65</v>
      </c>
      <c r="L289">
        <v>18</v>
      </c>
      <c r="M289">
        <v>31</v>
      </c>
      <c r="N289">
        <v>19.81</v>
      </c>
      <c r="O289">
        <v>16200.3</v>
      </c>
      <c r="P289">
        <v>784.9</v>
      </c>
      <c r="Q289">
        <v>1206.69</v>
      </c>
      <c r="R289">
        <v>217.64</v>
      </c>
      <c r="S289">
        <v>132.07</v>
      </c>
      <c r="T289">
        <v>25367.2</v>
      </c>
      <c r="U289">
        <v>0.61</v>
      </c>
      <c r="V289">
        <v>0.77</v>
      </c>
      <c r="W289">
        <v>0.33</v>
      </c>
      <c r="X289">
        <v>1.47</v>
      </c>
      <c r="Y289">
        <v>0.5</v>
      </c>
      <c r="Z289">
        <v>10</v>
      </c>
    </row>
    <row r="290" spans="1:26">
      <c r="A290">
        <v>18</v>
      </c>
      <c r="B290">
        <v>50</v>
      </c>
      <c r="C290" t="s">
        <v>26</v>
      </c>
      <c r="D290">
        <v>1.0136</v>
      </c>
      <c r="E290">
        <v>98.65000000000001</v>
      </c>
      <c r="F290">
        <v>95.93000000000001</v>
      </c>
      <c r="G290">
        <v>185.67</v>
      </c>
      <c r="H290">
        <v>2.57</v>
      </c>
      <c r="I290">
        <v>31</v>
      </c>
      <c r="J290">
        <v>130.79</v>
      </c>
      <c r="K290">
        <v>41.65</v>
      </c>
      <c r="L290">
        <v>19</v>
      </c>
      <c r="M290">
        <v>29</v>
      </c>
      <c r="N290">
        <v>20.14</v>
      </c>
      <c r="O290">
        <v>16364.25</v>
      </c>
      <c r="P290">
        <v>777.09</v>
      </c>
      <c r="Q290">
        <v>1206.69</v>
      </c>
      <c r="R290">
        <v>215.17</v>
      </c>
      <c r="S290">
        <v>132.07</v>
      </c>
      <c r="T290">
        <v>24140.5</v>
      </c>
      <c r="U290">
        <v>0.61</v>
      </c>
      <c r="V290">
        <v>0.77</v>
      </c>
      <c r="W290">
        <v>0.32</v>
      </c>
      <c r="X290">
        <v>1.39</v>
      </c>
      <c r="Y290">
        <v>0.5</v>
      </c>
      <c r="Z290">
        <v>10</v>
      </c>
    </row>
    <row r="291" spans="1:26">
      <c r="A291">
        <v>19</v>
      </c>
      <c r="B291">
        <v>50</v>
      </c>
      <c r="C291" t="s">
        <v>26</v>
      </c>
      <c r="D291">
        <v>1.0158</v>
      </c>
      <c r="E291">
        <v>98.44</v>
      </c>
      <c r="F291">
        <v>95.76000000000001</v>
      </c>
      <c r="G291">
        <v>198.13</v>
      </c>
      <c r="H291">
        <v>2.67</v>
      </c>
      <c r="I291">
        <v>29</v>
      </c>
      <c r="J291">
        <v>132.12</v>
      </c>
      <c r="K291">
        <v>41.65</v>
      </c>
      <c r="L291">
        <v>20</v>
      </c>
      <c r="M291">
        <v>26</v>
      </c>
      <c r="N291">
        <v>20.47</v>
      </c>
      <c r="O291">
        <v>16528.68</v>
      </c>
      <c r="P291">
        <v>768.91</v>
      </c>
      <c r="Q291">
        <v>1206.69</v>
      </c>
      <c r="R291">
        <v>209.55</v>
      </c>
      <c r="S291">
        <v>132.07</v>
      </c>
      <c r="T291">
        <v>21343.46</v>
      </c>
      <c r="U291">
        <v>0.63</v>
      </c>
      <c r="V291">
        <v>0.77</v>
      </c>
      <c r="W291">
        <v>0.32</v>
      </c>
      <c r="X291">
        <v>1.22</v>
      </c>
      <c r="Y291">
        <v>0.5</v>
      </c>
      <c r="Z291">
        <v>10</v>
      </c>
    </row>
    <row r="292" spans="1:26">
      <c r="A292">
        <v>20</v>
      </c>
      <c r="B292">
        <v>50</v>
      </c>
      <c r="C292" t="s">
        <v>26</v>
      </c>
      <c r="D292">
        <v>1.0164</v>
      </c>
      <c r="E292">
        <v>98.39</v>
      </c>
      <c r="F292">
        <v>95.75</v>
      </c>
      <c r="G292">
        <v>212.79</v>
      </c>
      <c r="H292">
        <v>2.78</v>
      </c>
      <c r="I292">
        <v>27</v>
      </c>
      <c r="J292">
        <v>133.46</v>
      </c>
      <c r="K292">
        <v>41.65</v>
      </c>
      <c r="L292">
        <v>21</v>
      </c>
      <c r="M292">
        <v>20</v>
      </c>
      <c r="N292">
        <v>20.81</v>
      </c>
      <c r="O292">
        <v>16693.59</v>
      </c>
      <c r="P292">
        <v>759.72</v>
      </c>
      <c r="Q292">
        <v>1206.73</v>
      </c>
      <c r="R292">
        <v>209.07</v>
      </c>
      <c r="S292">
        <v>132.07</v>
      </c>
      <c r="T292">
        <v>21114.22</v>
      </c>
      <c r="U292">
        <v>0.63</v>
      </c>
      <c r="V292">
        <v>0.77</v>
      </c>
      <c r="W292">
        <v>0.33</v>
      </c>
      <c r="X292">
        <v>1.22</v>
      </c>
      <c r="Y292">
        <v>0.5</v>
      </c>
      <c r="Z292">
        <v>10</v>
      </c>
    </row>
    <row r="293" spans="1:26">
      <c r="A293">
        <v>21</v>
      </c>
      <c r="B293">
        <v>50</v>
      </c>
      <c r="C293" t="s">
        <v>26</v>
      </c>
      <c r="D293">
        <v>1.017</v>
      </c>
      <c r="E293">
        <v>98.33</v>
      </c>
      <c r="F293">
        <v>95.70999999999999</v>
      </c>
      <c r="G293">
        <v>220.88</v>
      </c>
      <c r="H293">
        <v>2.88</v>
      </c>
      <c r="I293">
        <v>26</v>
      </c>
      <c r="J293">
        <v>134.8</v>
      </c>
      <c r="K293">
        <v>41.65</v>
      </c>
      <c r="L293">
        <v>22</v>
      </c>
      <c r="M293">
        <v>13</v>
      </c>
      <c r="N293">
        <v>21.15</v>
      </c>
      <c r="O293">
        <v>16859.1</v>
      </c>
      <c r="P293">
        <v>755.3099999999999</v>
      </c>
      <c r="Q293">
        <v>1206.69</v>
      </c>
      <c r="R293">
        <v>207.39</v>
      </c>
      <c r="S293">
        <v>132.07</v>
      </c>
      <c r="T293">
        <v>20279.2</v>
      </c>
      <c r="U293">
        <v>0.64</v>
      </c>
      <c r="V293">
        <v>0.77</v>
      </c>
      <c r="W293">
        <v>0.33</v>
      </c>
      <c r="X293">
        <v>1.17</v>
      </c>
      <c r="Y293">
        <v>0.5</v>
      </c>
      <c r="Z293">
        <v>10</v>
      </c>
    </row>
    <row r="294" spans="1:26">
      <c r="A294">
        <v>22</v>
      </c>
      <c r="B294">
        <v>50</v>
      </c>
      <c r="C294" t="s">
        <v>26</v>
      </c>
      <c r="D294">
        <v>1.017</v>
      </c>
      <c r="E294">
        <v>98.33</v>
      </c>
      <c r="F294">
        <v>95.72</v>
      </c>
      <c r="G294">
        <v>220.89</v>
      </c>
      <c r="H294">
        <v>2.99</v>
      </c>
      <c r="I294">
        <v>26</v>
      </c>
      <c r="J294">
        <v>136.14</v>
      </c>
      <c r="K294">
        <v>41.65</v>
      </c>
      <c r="L294">
        <v>23</v>
      </c>
      <c r="M294">
        <v>4</v>
      </c>
      <c r="N294">
        <v>21.49</v>
      </c>
      <c r="O294">
        <v>17024.98</v>
      </c>
      <c r="P294">
        <v>758.99</v>
      </c>
      <c r="Q294">
        <v>1206.7</v>
      </c>
      <c r="R294">
        <v>207.08</v>
      </c>
      <c r="S294">
        <v>132.07</v>
      </c>
      <c r="T294">
        <v>20121.76</v>
      </c>
      <c r="U294">
        <v>0.64</v>
      </c>
      <c r="V294">
        <v>0.77</v>
      </c>
      <c r="W294">
        <v>0.34</v>
      </c>
      <c r="X294">
        <v>1.18</v>
      </c>
      <c r="Y294">
        <v>0.5</v>
      </c>
      <c r="Z294">
        <v>10</v>
      </c>
    </row>
    <row r="295" spans="1:26">
      <c r="A295">
        <v>23</v>
      </c>
      <c r="B295">
        <v>50</v>
      </c>
      <c r="C295" t="s">
        <v>26</v>
      </c>
      <c r="D295">
        <v>1.017</v>
      </c>
      <c r="E295">
        <v>98.33</v>
      </c>
      <c r="F295">
        <v>95.70999999999999</v>
      </c>
      <c r="G295">
        <v>220.87</v>
      </c>
      <c r="H295">
        <v>3.09</v>
      </c>
      <c r="I295">
        <v>26</v>
      </c>
      <c r="J295">
        <v>137.49</v>
      </c>
      <c r="K295">
        <v>41.65</v>
      </c>
      <c r="L295">
        <v>24</v>
      </c>
      <c r="M295">
        <v>0</v>
      </c>
      <c r="N295">
        <v>21.84</v>
      </c>
      <c r="O295">
        <v>17191.35</v>
      </c>
      <c r="P295">
        <v>763.87</v>
      </c>
      <c r="Q295">
        <v>1206.69</v>
      </c>
      <c r="R295">
        <v>206.73</v>
      </c>
      <c r="S295">
        <v>132.07</v>
      </c>
      <c r="T295">
        <v>19947.43</v>
      </c>
      <c r="U295">
        <v>0.64</v>
      </c>
      <c r="V295">
        <v>0.77</v>
      </c>
      <c r="W295">
        <v>0.35</v>
      </c>
      <c r="X295">
        <v>1.17</v>
      </c>
      <c r="Y295">
        <v>0.5</v>
      </c>
      <c r="Z295">
        <v>10</v>
      </c>
    </row>
    <row r="296" spans="1:26">
      <c r="A296">
        <v>0</v>
      </c>
      <c r="B296">
        <v>25</v>
      </c>
      <c r="C296" t="s">
        <v>26</v>
      </c>
      <c r="D296">
        <v>0.7648</v>
      </c>
      <c r="E296">
        <v>130.74</v>
      </c>
      <c r="F296">
        <v>121.12</v>
      </c>
      <c r="G296">
        <v>12.88</v>
      </c>
      <c r="H296">
        <v>0.28</v>
      </c>
      <c r="I296">
        <v>564</v>
      </c>
      <c r="J296">
        <v>61.76</v>
      </c>
      <c r="K296">
        <v>28.92</v>
      </c>
      <c r="L296">
        <v>1</v>
      </c>
      <c r="M296">
        <v>562</v>
      </c>
      <c r="N296">
        <v>6.84</v>
      </c>
      <c r="O296">
        <v>7851.41</v>
      </c>
      <c r="P296">
        <v>776.11</v>
      </c>
      <c r="Q296">
        <v>1206.81</v>
      </c>
      <c r="R296">
        <v>1069.4</v>
      </c>
      <c r="S296">
        <v>132.07</v>
      </c>
      <c r="T296">
        <v>448592.55</v>
      </c>
      <c r="U296">
        <v>0.12</v>
      </c>
      <c r="V296">
        <v>0.61</v>
      </c>
      <c r="W296">
        <v>1.17</v>
      </c>
      <c r="X296">
        <v>26.57</v>
      </c>
      <c r="Y296">
        <v>0.5</v>
      </c>
      <c r="Z296">
        <v>10</v>
      </c>
    </row>
    <row r="297" spans="1:26">
      <c r="A297">
        <v>1</v>
      </c>
      <c r="B297">
        <v>25</v>
      </c>
      <c r="C297" t="s">
        <v>26</v>
      </c>
      <c r="D297">
        <v>0.9028</v>
      </c>
      <c r="E297">
        <v>110.77</v>
      </c>
      <c r="F297">
        <v>105.64</v>
      </c>
      <c r="G297">
        <v>26.41</v>
      </c>
      <c r="H297">
        <v>0.55</v>
      </c>
      <c r="I297">
        <v>240</v>
      </c>
      <c r="J297">
        <v>62.92</v>
      </c>
      <c r="K297">
        <v>28.92</v>
      </c>
      <c r="L297">
        <v>2</v>
      </c>
      <c r="M297">
        <v>238</v>
      </c>
      <c r="N297">
        <v>7</v>
      </c>
      <c r="O297">
        <v>7994.37</v>
      </c>
      <c r="P297">
        <v>662.26</v>
      </c>
      <c r="Q297">
        <v>1206.75</v>
      </c>
      <c r="R297">
        <v>543.95</v>
      </c>
      <c r="S297">
        <v>132.07</v>
      </c>
      <c r="T297">
        <v>187485.23</v>
      </c>
      <c r="U297">
        <v>0.24</v>
      </c>
      <c r="V297">
        <v>0.7</v>
      </c>
      <c r="W297">
        <v>0.66</v>
      </c>
      <c r="X297">
        <v>11.09</v>
      </c>
      <c r="Y297">
        <v>0.5</v>
      </c>
      <c r="Z297">
        <v>10</v>
      </c>
    </row>
    <row r="298" spans="1:26">
      <c r="A298">
        <v>2</v>
      </c>
      <c r="B298">
        <v>25</v>
      </c>
      <c r="C298" t="s">
        <v>26</v>
      </c>
      <c r="D298">
        <v>0.9502</v>
      </c>
      <c r="E298">
        <v>105.24</v>
      </c>
      <c r="F298">
        <v>101.36</v>
      </c>
      <c r="G298">
        <v>40.55</v>
      </c>
      <c r="H298">
        <v>0.8100000000000001</v>
      </c>
      <c r="I298">
        <v>150</v>
      </c>
      <c r="J298">
        <v>64.08</v>
      </c>
      <c r="K298">
        <v>28.92</v>
      </c>
      <c r="L298">
        <v>3</v>
      </c>
      <c r="M298">
        <v>148</v>
      </c>
      <c r="N298">
        <v>7.16</v>
      </c>
      <c r="O298">
        <v>8137.65</v>
      </c>
      <c r="P298">
        <v>620.86</v>
      </c>
      <c r="Q298">
        <v>1206.7</v>
      </c>
      <c r="R298">
        <v>399.62</v>
      </c>
      <c r="S298">
        <v>132.07</v>
      </c>
      <c r="T298">
        <v>115773.47</v>
      </c>
      <c r="U298">
        <v>0.33</v>
      </c>
      <c r="V298">
        <v>0.73</v>
      </c>
      <c r="W298">
        <v>0.51</v>
      </c>
      <c r="X298">
        <v>6.82</v>
      </c>
      <c r="Y298">
        <v>0.5</v>
      </c>
      <c r="Z298">
        <v>10</v>
      </c>
    </row>
    <row r="299" spans="1:26">
      <c r="A299">
        <v>3</v>
      </c>
      <c r="B299">
        <v>25</v>
      </c>
      <c r="C299" t="s">
        <v>26</v>
      </c>
      <c r="D299">
        <v>0.9739</v>
      </c>
      <c r="E299">
        <v>102.68</v>
      </c>
      <c r="F299">
        <v>99.39</v>
      </c>
      <c r="G299">
        <v>55.22</v>
      </c>
      <c r="H299">
        <v>1.07</v>
      </c>
      <c r="I299">
        <v>108</v>
      </c>
      <c r="J299">
        <v>65.25</v>
      </c>
      <c r="K299">
        <v>28.92</v>
      </c>
      <c r="L299">
        <v>4</v>
      </c>
      <c r="M299">
        <v>106</v>
      </c>
      <c r="N299">
        <v>7.33</v>
      </c>
      <c r="O299">
        <v>8281.25</v>
      </c>
      <c r="P299">
        <v>593.91</v>
      </c>
      <c r="Q299">
        <v>1206.7</v>
      </c>
      <c r="R299">
        <v>332.19</v>
      </c>
      <c r="S299">
        <v>132.07</v>
      </c>
      <c r="T299">
        <v>82268.28999999999</v>
      </c>
      <c r="U299">
        <v>0.4</v>
      </c>
      <c r="V299">
        <v>0.75</v>
      </c>
      <c r="W299">
        <v>0.45</v>
      </c>
      <c r="X299">
        <v>4.85</v>
      </c>
      <c r="Y299">
        <v>0.5</v>
      </c>
      <c r="Z299">
        <v>10</v>
      </c>
    </row>
    <row r="300" spans="1:26">
      <c r="A300">
        <v>4</v>
      </c>
      <c r="B300">
        <v>25</v>
      </c>
      <c r="C300" t="s">
        <v>26</v>
      </c>
      <c r="D300">
        <v>0.9838</v>
      </c>
      <c r="E300">
        <v>101.65</v>
      </c>
      <c r="F300">
        <v>98.69</v>
      </c>
      <c r="G300">
        <v>70.48999999999999</v>
      </c>
      <c r="H300">
        <v>1.31</v>
      </c>
      <c r="I300">
        <v>84</v>
      </c>
      <c r="J300">
        <v>66.42</v>
      </c>
      <c r="K300">
        <v>28.92</v>
      </c>
      <c r="L300">
        <v>5</v>
      </c>
      <c r="M300">
        <v>82</v>
      </c>
      <c r="N300">
        <v>7.49</v>
      </c>
      <c r="O300">
        <v>8425.16</v>
      </c>
      <c r="P300">
        <v>575.15</v>
      </c>
      <c r="Q300">
        <v>1206.69</v>
      </c>
      <c r="R300">
        <v>309.87</v>
      </c>
      <c r="S300">
        <v>132.07</v>
      </c>
      <c r="T300">
        <v>71226.96000000001</v>
      </c>
      <c r="U300">
        <v>0.43</v>
      </c>
      <c r="V300">
        <v>0.75</v>
      </c>
      <c r="W300">
        <v>0.39</v>
      </c>
      <c r="X300">
        <v>4.15</v>
      </c>
      <c r="Y300">
        <v>0.5</v>
      </c>
      <c r="Z300">
        <v>10</v>
      </c>
    </row>
    <row r="301" spans="1:26">
      <c r="A301">
        <v>5</v>
      </c>
      <c r="B301">
        <v>25</v>
      </c>
      <c r="C301" t="s">
        <v>26</v>
      </c>
      <c r="D301">
        <v>0.9969</v>
      </c>
      <c r="E301">
        <v>100.31</v>
      </c>
      <c r="F301">
        <v>97.58</v>
      </c>
      <c r="G301">
        <v>87.39</v>
      </c>
      <c r="H301">
        <v>1.55</v>
      </c>
      <c r="I301">
        <v>67</v>
      </c>
      <c r="J301">
        <v>67.59</v>
      </c>
      <c r="K301">
        <v>28.92</v>
      </c>
      <c r="L301">
        <v>6</v>
      </c>
      <c r="M301">
        <v>65</v>
      </c>
      <c r="N301">
        <v>7.66</v>
      </c>
      <c r="O301">
        <v>8569.4</v>
      </c>
      <c r="P301">
        <v>552.5599999999999</v>
      </c>
      <c r="Q301">
        <v>1206.69</v>
      </c>
      <c r="R301">
        <v>270.91</v>
      </c>
      <c r="S301">
        <v>132.07</v>
      </c>
      <c r="T301">
        <v>51831.2</v>
      </c>
      <c r="U301">
        <v>0.49</v>
      </c>
      <c r="V301">
        <v>0.76</v>
      </c>
      <c r="W301">
        <v>0.39</v>
      </c>
      <c r="X301">
        <v>3.04</v>
      </c>
      <c r="Y301">
        <v>0.5</v>
      </c>
      <c r="Z301">
        <v>10</v>
      </c>
    </row>
    <row r="302" spans="1:26">
      <c r="A302">
        <v>6</v>
      </c>
      <c r="B302">
        <v>25</v>
      </c>
      <c r="C302" t="s">
        <v>26</v>
      </c>
      <c r="D302">
        <v>1.0037</v>
      </c>
      <c r="E302">
        <v>99.63</v>
      </c>
      <c r="F302">
        <v>97.05</v>
      </c>
      <c r="G302">
        <v>103.99</v>
      </c>
      <c r="H302">
        <v>1.78</v>
      </c>
      <c r="I302">
        <v>56</v>
      </c>
      <c r="J302">
        <v>68.76000000000001</v>
      </c>
      <c r="K302">
        <v>28.92</v>
      </c>
      <c r="L302">
        <v>7</v>
      </c>
      <c r="M302">
        <v>46</v>
      </c>
      <c r="N302">
        <v>7.83</v>
      </c>
      <c r="O302">
        <v>8713.950000000001</v>
      </c>
      <c r="P302">
        <v>534.03</v>
      </c>
      <c r="Q302">
        <v>1206.7</v>
      </c>
      <c r="R302">
        <v>252.82</v>
      </c>
      <c r="S302">
        <v>132.07</v>
      </c>
      <c r="T302">
        <v>42840.24</v>
      </c>
      <c r="U302">
        <v>0.52</v>
      </c>
      <c r="V302">
        <v>0.76</v>
      </c>
      <c r="W302">
        <v>0.38</v>
      </c>
      <c r="X302">
        <v>2.52</v>
      </c>
      <c r="Y302">
        <v>0.5</v>
      </c>
      <c r="Z302">
        <v>10</v>
      </c>
    </row>
    <row r="303" spans="1:26">
      <c r="A303">
        <v>7</v>
      </c>
      <c r="B303">
        <v>25</v>
      </c>
      <c r="C303" t="s">
        <v>26</v>
      </c>
      <c r="D303">
        <v>1.0063</v>
      </c>
      <c r="E303">
        <v>99.38</v>
      </c>
      <c r="F303">
        <v>96.87</v>
      </c>
      <c r="G303">
        <v>113.97</v>
      </c>
      <c r="H303">
        <v>2</v>
      </c>
      <c r="I303">
        <v>51</v>
      </c>
      <c r="J303">
        <v>69.93000000000001</v>
      </c>
      <c r="K303">
        <v>28.92</v>
      </c>
      <c r="L303">
        <v>8</v>
      </c>
      <c r="M303">
        <v>15</v>
      </c>
      <c r="N303">
        <v>8.01</v>
      </c>
      <c r="O303">
        <v>8858.84</v>
      </c>
      <c r="P303">
        <v>524.4</v>
      </c>
      <c r="Q303">
        <v>1206.71</v>
      </c>
      <c r="R303">
        <v>245.64</v>
      </c>
      <c r="S303">
        <v>132.07</v>
      </c>
      <c r="T303">
        <v>39275.59</v>
      </c>
      <c r="U303">
        <v>0.54</v>
      </c>
      <c r="V303">
        <v>0.77</v>
      </c>
      <c r="W303">
        <v>0.4</v>
      </c>
      <c r="X303">
        <v>2.33</v>
      </c>
      <c r="Y303">
        <v>0.5</v>
      </c>
      <c r="Z303">
        <v>10</v>
      </c>
    </row>
    <row r="304" spans="1:26">
      <c r="A304">
        <v>8</v>
      </c>
      <c r="B304">
        <v>25</v>
      </c>
      <c r="C304" t="s">
        <v>26</v>
      </c>
      <c r="D304">
        <v>1.0069</v>
      </c>
      <c r="E304">
        <v>99.31999999999999</v>
      </c>
      <c r="F304">
        <v>96.83</v>
      </c>
      <c r="G304">
        <v>116.19</v>
      </c>
      <c r="H304">
        <v>2.21</v>
      </c>
      <c r="I304">
        <v>50</v>
      </c>
      <c r="J304">
        <v>71.11</v>
      </c>
      <c r="K304">
        <v>28.92</v>
      </c>
      <c r="L304">
        <v>9</v>
      </c>
      <c r="M304">
        <v>0</v>
      </c>
      <c r="N304">
        <v>8.19</v>
      </c>
      <c r="O304">
        <v>9004.040000000001</v>
      </c>
      <c r="P304">
        <v>528.66</v>
      </c>
      <c r="Q304">
        <v>1206.74</v>
      </c>
      <c r="R304">
        <v>243.24</v>
      </c>
      <c r="S304">
        <v>132.07</v>
      </c>
      <c r="T304">
        <v>38081.99</v>
      </c>
      <c r="U304">
        <v>0.54</v>
      </c>
      <c r="V304">
        <v>0.77</v>
      </c>
      <c r="W304">
        <v>0.42</v>
      </c>
      <c r="X304">
        <v>2.29</v>
      </c>
      <c r="Y304">
        <v>0.5</v>
      </c>
      <c r="Z304">
        <v>10</v>
      </c>
    </row>
    <row r="305" spans="1:26">
      <c r="A305">
        <v>0</v>
      </c>
      <c r="B305">
        <v>85</v>
      </c>
      <c r="C305" t="s">
        <v>26</v>
      </c>
      <c r="D305">
        <v>0.4227</v>
      </c>
      <c r="E305">
        <v>236.58</v>
      </c>
      <c r="F305">
        <v>177.92</v>
      </c>
      <c r="G305">
        <v>6.43</v>
      </c>
      <c r="H305">
        <v>0.11</v>
      </c>
      <c r="I305">
        <v>1661</v>
      </c>
      <c r="J305">
        <v>167.88</v>
      </c>
      <c r="K305">
        <v>51.39</v>
      </c>
      <c r="L305">
        <v>1</v>
      </c>
      <c r="M305">
        <v>1659</v>
      </c>
      <c r="N305">
        <v>30.49</v>
      </c>
      <c r="O305">
        <v>20939.59</v>
      </c>
      <c r="P305">
        <v>2256.04</v>
      </c>
      <c r="Q305">
        <v>1207.06</v>
      </c>
      <c r="R305">
        <v>3006.44</v>
      </c>
      <c r="S305">
        <v>132.07</v>
      </c>
      <c r="T305">
        <v>1411627.01</v>
      </c>
      <c r="U305">
        <v>0.04</v>
      </c>
      <c r="V305">
        <v>0.42</v>
      </c>
      <c r="W305">
        <v>2.96</v>
      </c>
      <c r="X305">
        <v>83.36</v>
      </c>
      <c r="Y305">
        <v>0.5</v>
      </c>
      <c r="Z305">
        <v>10</v>
      </c>
    </row>
    <row r="306" spans="1:26">
      <c r="A306">
        <v>1</v>
      </c>
      <c r="B306">
        <v>85</v>
      </c>
      <c r="C306" t="s">
        <v>26</v>
      </c>
      <c r="D306">
        <v>0.7064</v>
      </c>
      <c r="E306">
        <v>141.57</v>
      </c>
      <c r="F306">
        <v>120.49</v>
      </c>
      <c r="G306">
        <v>13.1</v>
      </c>
      <c r="H306">
        <v>0.21</v>
      </c>
      <c r="I306">
        <v>552</v>
      </c>
      <c r="J306">
        <v>169.33</v>
      </c>
      <c r="K306">
        <v>51.39</v>
      </c>
      <c r="L306">
        <v>2</v>
      </c>
      <c r="M306">
        <v>550</v>
      </c>
      <c r="N306">
        <v>30.94</v>
      </c>
      <c r="O306">
        <v>21118.46</v>
      </c>
      <c r="P306">
        <v>1521.26</v>
      </c>
      <c r="Q306">
        <v>1206.76</v>
      </c>
      <c r="R306">
        <v>1048.5</v>
      </c>
      <c r="S306">
        <v>132.07</v>
      </c>
      <c r="T306">
        <v>438202.56</v>
      </c>
      <c r="U306">
        <v>0.13</v>
      </c>
      <c r="V306">
        <v>0.62</v>
      </c>
      <c r="W306">
        <v>1.16</v>
      </c>
      <c r="X306">
        <v>25.95</v>
      </c>
      <c r="Y306">
        <v>0.5</v>
      </c>
      <c r="Z306">
        <v>10</v>
      </c>
    </row>
    <row r="307" spans="1:26">
      <c r="A307">
        <v>2</v>
      </c>
      <c r="B307">
        <v>85</v>
      </c>
      <c r="C307" t="s">
        <v>26</v>
      </c>
      <c r="D307">
        <v>0.8083</v>
      </c>
      <c r="E307">
        <v>123.72</v>
      </c>
      <c r="F307">
        <v>110.02</v>
      </c>
      <c r="G307">
        <v>19.76</v>
      </c>
      <c r="H307">
        <v>0.31</v>
      </c>
      <c r="I307">
        <v>334</v>
      </c>
      <c r="J307">
        <v>170.79</v>
      </c>
      <c r="K307">
        <v>51.39</v>
      </c>
      <c r="L307">
        <v>3</v>
      </c>
      <c r="M307">
        <v>332</v>
      </c>
      <c r="N307">
        <v>31.4</v>
      </c>
      <c r="O307">
        <v>21297.94</v>
      </c>
      <c r="P307">
        <v>1385.25</v>
      </c>
      <c r="Q307">
        <v>1206.74</v>
      </c>
      <c r="R307">
        <v>692.5</v>
      </c>
      <c r="S307">
        <v>132.07</v>
      </c>
      <c r="T307">
        <v>261290.06</v>
      </c>
      <c r="U307">
        <v>0.19</v>
      </c>
      <c r="V307">
        <v>0.67</v>
      </c>
      <c r="W307">
        <v>0.82</v>
      </c>
      <c r="X307">
        <v>15.48</v>
      </c>
      <c r="Y307">
        <v>0.5</v>
      </c>
      <c r="Z307">
        <v>10</v>
      </c>
    </row>
    <row r="308" spans="1:26">
      <c r="A308">
        <v>3</v>
      </c>
      <c r="B308">
        <v>85</v>
      </c>
      <c r="C308" t="s">
        <v>26</v>
      </c>
      <c r="D308">
        <v>0.8614000000000001</v>
      </c>
      <c r="E308">
        <v>116.09</v>
      </c>
      <c r="F308">
        <v>105.58</v>
      </c>
      <c r="G308">
        <v>26.4</v>
      </c>
      <c r="H308">
        <v>0.41</v>
      </c>
      <c r="I308">
        <v>240</v>
      </c>
      <c r="J308">
        <v>172.25</v>
      </c>
      <c r="K308">
        <v>51.39</v>
      </c>
      <c r="L308">
        <v>4</v>
      </c>
      <c r="M308">
        <v>238</v>
      </c>
      <c r="N308">
        <v>31.86</v>
      </c>
      <c r="O308">
        <v>21478.05</v>
      </c>
      <c r="P308">
        <v>1325.58</v>
      </c>
      <c r="Q308">
        <v>1206.71</v>
      </c>
      <c r="R308">
        <v>542.84</v>
      </c>
      <c r="S308">
        <v>132.07</v>
      </c>
      <c r="T308">
        <v>186931.82</v>
      </c>
      <c r="U308">
        <v>0.24</v>
      </c>
      <c r="V308">
        <v>0.7</v>
      </c>
      <c r="W308">
        <v>0.64</v>
      </c>
      <c r="X308">
        <v>11.04</v>
      </c>
      <c r="Y308">
        <v>0.5</v>
      </c>
      <c r="Z308">
        <v>10</v>
      </c>
    </row>
    <row r="309" spans="1:26">
      <c r="A309">
        <v>4</v>
      </c>
      <c r="B309">
        <v>85</v>
      </c>
      <c r="C309" t="s">
        <v>26</v>
      </c>
      <c r="D309">
        <v>0.8945</v>
      </c>
      <c r="E309">
        <v>111.8</v>
      </c>
      <c r="F309">
        <v>103.09</v>
      </c>
      <c r="G309">
        <v>33.08</v>
      </c>
      <c r="H309">
        <v>0.51</v>
      </c>
      <c r="I309">
        <v>187</v>
      </c>
      <c r="J309">
        <v>173.71</v>
      </c>
      <c r="K309">
        <v>51.39</v>
      </c>
      <c r="L309">
        <v>5</v>
      </c>
      <c r="M309">
        <v>185</v>
      </c>
      <c r="N309">
        <v>32.32</v>
      </c>
      <c r="O309">
        <v>21658.78</v>
      </c>
      <c r="P309">
        <v>1291.29</v>
      </c>
      <c r="Q309">
        <v>1206.74</v>
      </c>
      <c r="R309">
        <v>457.6</v>
      </c>
      <c r="S309">
        <v>132.07</v>
      </c>
      <c r="T309">
        <v>144576.31</v>
      </c>
      <c r="U309">
        <v>0.29</v>
      </c>
      <c r="V309">
        <v>0.72</v>
      </c>
      <c r="W309">
        <v>0.58</v>
      </c>
      <c r="X309">
        <v>8.550000000000001</v>
      </c>
      <c r="Y309">
        <v>0.5</v>
      </c>
      <c r="Z309">
        <v>10</v>
      </c>
    </row>
    <row r="310" spans="1:26">
      <c r="A310">
        <v>5</v>
      </c>
      <c r="B310">
        <v>85</v>
      </c>
      <c r="C310" t="s">
        <v>26</v>
      </c>
      <c r="D310">
        <v>0.9169</v>
      </c>
      <c r="E310">
        <v>109.06</v>
      </c>
      <c r="F310">
        <v>101.5</v>
      </c>
      <c r="G310">
        <v>39.81</v>
      </c>
      <c r="H310">
        <v>0.61</v>
      </c>
      <c r="I310">
        <v>153</v>
      </c>
      <c r="J310">
        <v>175.18</v>
      </c>
      <c r="K310">
        <v>51.39</v>
      </c>
      <c r="L310">
        <v>6</v>
      </c>
      <c r="M310">
        <v>151</v>
      </c>
      <c r="N310">
        <v>32.79</v>
      </c>
      <c r="O310">
        <v>21840.16</v>
      </c>
      <c r="P310">
        <v>1268.58</v>
      </c>
      <c r="Q310">
        <v>1206.69</v>
      </c>
      <c r="R310">
        <v>404.19</v>
      </c>
      <c r="S310">
        <v>132.07</v>
      </c>
      <c r="T310">
        <v>118044.33</v>
      </c>
      <c r="U310">
        <v>0.33</v>
      </c>
      <c r="V310">
        <v>0.73</v>
      </c>
      <c r="W310">
        <v>0.51</v>
      </c>
      <c r="X310">
        <v>6.97</v>
      </c>
      <c r="Y310">
        <v>0.5</v>
      </c>
      <c r="Z310">
        <v>10</v>
      </c>
    </row>
    <row r="311" spans="1:26">
      <c r="A311">
        <v>6</v>
      </c>
      <c r="B311">
        <v>85</v>
      </c>
      <c r="C311" t="s">
        <v>26</v>
      </c>
      <c r="D311">
        <v>0.9332</v>
      </c>
      <c r="E311">
        <v>107.16</v>
      </c>
      <c r="F311">
        <v>100.38</v>
      </c>
      <c r="G311">
        <v>46.33</v>
      </c>
      <c r="H311">
        <v>0.7</v>
      </c>
      <c r="I311">
        <v>130</v>
      </c>
      <c r="J311">
        <v>176.66</v>
      </c>
      <c r="K311">
        <v>51.39</v>
      </c>
      <c r="L311">
        <v>7</v>
      </c>
      <c r="M311">
        <v>128</v>
      </c>
      <c r="N311">
        <v>33.27</v>
      </c>
      <c r="O311">
        <v>22022.17</v>
      </c>
      <c r="P311">
        <v>1251.49</v>
      </c>
      <c r="Q311">
        <v>1206.71</v>
      </c>
      <c r="R311">
        <v>365.88</v>
      </c>
      <c r="S311">
        <v>132.07</v>
      </c>
      <c r="T311">
        <v>99002.19</v>
      </c>
      <c r="U311">
        <v>0.36</v>
      </c>
      <c r="V311">
        <v>0.74</v>
      </c>
      <c r="W311">
        <v>0.48</v>
      </c>
      <c r="X311">
        <v>5.84</v>
      </c>
      <c r="Y311">
        <v>0.5</v>
      </c>
      <c r="Z311">
        <v>10</v>
      </c>
    </row>
    <row r="312" spans="1:26">
      <c r="A312">
        <v>7</v>
      </c>
      <c r="B312">
        <v>85</v>
      </c>
      <c r="C312" t="s">
        <v>26</v>
      </c>
      <c r="D312">
        <v>0.9457</v>
      </c>
      <c r="E312">
        <v>105.74</v>
      </c>
      <c r="F312">
        <v>99.56999999999999</v>
      </c>
      <c r="G312">
        <v>53.34</v>
      </c>
      <c r="H312">
        <v>0.8</v>
      </c>
      <c r="I312">
        <v>112</v>
      </c>
      <c r="J312">
        <v>178.14</v>
      </c>
      <c r="K312">
        <v>51.39</v>
      </c>
      <c r="L312">
        <v>8</v>
      </c>
      <c r="M312">
        <v>110</v>
      </c>
      <c r="N312">
        <v>33.75</v>
      </c>
      <c r="O312">
        <v>22204.83</v>
      </c>
      <c r="P312">
        <v>1238.21</v>
      </c>
      <c r="Q312">
        <v>1206.69</v>
      </c>
      <c r="R312">
        <v>338.41</v>
      </c>
      <c r="S312">
        <v>132.07</v>
      </c>
      <c r="T312">
        <v>85355.88</v>
      </c>
      <c r="U312">
        <v>0.39</v>
      </c>
      <c r="V312">
        <v>0.74</v>
      </c>
      <c r="W312">
        <v>0.45</v>
      </c>
      <c r="X312">
        <v>5.03</v>
      </c>
      <c r="Y312">
        <v>0.5</v>
      </c>
      <c r="Z312">
        <v>10</v>
      </c>
    </row>
    <row r="313" spans="1:26">
      <c r="A313">
        <v>8</v>
      </c>
      <c r="B313">
        <v>85</v>
      </c>
      <c r="C313" t="s">
        <v>26</v>
      </c>
      <c r="D313">
        <v>0.9554</v>
      </c>
      <c r="E313">
        <v>104.67</v>
      </c>
      <c r="F313">
        <v>98.94</v>
      </c>
      <c r="G313">
        <v>59.96</v>
      </c>
      <c r="H313">
        <v>0.89</v>
      </c>
      <c r="I313">
        <v>99</v>
      </c>
      <c r="J313">
        <v>179.63</v>
      </c>
      <c r="K313">
        <v>51.39</v>
      </c>
      <c r="L313">
        <v>9</v>
      </c>
      <c r="M313">
        <v>97</v>
      </c>
      <c r="N313">
        <v>34.24</v>
      </c>
      <c r="O313">
        <v>22388.15</v>
      </c>
      <c r="P313">
        <v>1227.9</v>
      </c>
      <c r="Q313">
        <v>1206.71</v>
      </c>
      <c r="R313">
        <v>316.97</v>
      </c>
      <c r="S313">
        <v>132.07</v>
      </c>
      <c r="T313">
        <v>74701.07000000001</v>
      </c>
      <c r="U313">
        <v>0.42</v>
      </c>
      <c r="V313">
        <v>0.75</v>
      </c>
      <c r="W313">
        <v>0.43</v>
      </c>
      <c r="X313">
        <v>4.4</v>
      </c>
      <c r="Y313">
        <v>0.5</v>
      </c>
      <c r="Z313">
        <v>10</v>
      </c>
    </row>
    <row r="314" spans="1:26">
      <c r="A314">
        <v>9</v>
      </c>
      <c r="B314">
        <v>85</v>
      </c>
      <c r="C314" t="s">
        <v>26</v>
      </c>
      <c r="D314">
        <v>0.9651</v>
      </c>
      <c r="E314">
        <v>103.61</v>
      </c>
      <c r="F314">
        <v>98.23</v>
      </c>
      <c r="G314">
        <v>66.22</v>
      </c>
      <c r="H314">
        <v>0.98</v>
      </c>
      <c r="I314">
        <v>89</v>
      </c>
      <c r="J314">
        <v>181.12</v>
      </c>
      <c r="K314">
        <v>51.39</v>
      </c>
      <c r="L314">
        <v>10</v>
      </c>
      <c r="M314">
        <v>87</v>
      </c>
      <c r="N314">
        <v>34.73</v>
      </c>
      <c r="O314">
        <v>22572.13</v>
      </c>
      <c r="P314">
        <v>1216.38</v>
      </c>
      <c r="Q314">
        <v>1206.69</v>
      </c>
      <c r="R314">
        <v>291.77</v>
      </c>
      <c r="S314">
        <v>132.07</v>
      </c>
      <c r="T314">
        <v>62151.8</v>
      </c>
      <c r="U314">
        <v>0.45</v>
      </c>
      <c r="V314">
        <v>0.75</v>
      </c>
      <c r="W314">
        <v>0.43</v>
      </c>
      <c r="X314">
        <v>3.69</v>
      </c>
      <c r="Y314">
        <v>0.5</v>
      </c>
      <c r="Z314">
        <v>10</v>
      </c>
    </row>
    <row r="315" spans="1:26">
      <c r="A315">
        <v>10</v>
      </c>
      <c r="B315">
        <v>85</v>
      </c>
      <c r="C315" t="s">
        <v>26</v>
      </c>
      <c r="D315">
        <v>0.9664</v>
      </c>
      <c r="E315">
        <v>103.48</v>
      </c>
      <c r="F315">
        <v>98.36</v>
      </c>
      <c r="G315">
        <v>72.86</v>
      </c>
      <c r="H315">
        <v>1.07</v>
      </c>
      <c r="I315">
        <v>81</v>
      </c>
      <c r="J315">
        <v>182.62</v>
      </c>
      <c r="K315">
        <v>51.39</v>
      </c>
      <c r="L315">
        <v>11</v>
      </c>
      <c r="M315">
        <v>79</v>
      </c>
      <c r="N315">
        <v>35.22</v>
      </c>
      <c r="O315">
        <v>22756.91</v>
      </c>
      <c r="P315">
        <v>1214.98</v>
      </c>
      <c r="Q315">
        <v>1206.7</v>
      </c>
      <c r="R315">
        <v>298.17</v>
      </c>
      <c r="S315">
        <v>132.07</v>
      </c>
      <c r="T315">
        <v>65394.31</v>
      </c>
      <c r="U315">
        <v>0.44</v>
      </c>
      <c r="V315">
        <v>0.75</v>
      </c>
      <c r="W315">
        <v>0.4</v>
      </c>
      <c r="X315">
        <v>3.82</v>
      </c>
      <c r="Y315">
        <v>0.5</v>
      </c>
      <c r="Z315">
        <v>10</v>
      </c>
    </row>
    <row r="316" spans="1:26">
      <c r="A316">
        <v>11</v>
      </c>
      <c r="B316">
        <v>85</v>
      </c>
      <c r="C316" t="s">
        <v>26</v>
      </c>
      <c r="D316">
        <v>0.9724</v>
      </c>
      <c r="E316">
        <v>102.83</v>
      </c>
      <c r="F316">
        <v>97.95</v>
      </c>
      <c r="G316">
        <v>79.42</v>
      </c>
      <c r="H316">
        <v>1.16</v>
      </c>
      <c r="I316">
        <v>74</v>
      </c>
      <c r="J316">
        <v>184.12</v>
      </c>
      <c r="K316">
        <v>51.39</v>
      </c>
      <c r="L316">
        <v>12</v>
      </c>
      <c r="M316">
        <v>72</v>
      </c>
      <c r="N316">
        <v>35.73</v>
      </c>
      <c r="O316">
        <v>22942.24</v>
      </c>
      <c r="P316">
        <v>1207.82</v>
      </c>
      <c r="Q316">
        <v>1206.69</v>
      </c>
      <c r="R316">
        <v>283.82</v>
      </c>
      <c r="S316">
        <v>132.07</v>
      </c>
      <c r="T316">
        <v>58253.1</v>
      </c>
      <c r="U316">
        <v>0.47</v>
      </c>
      <c r="V316">
        <v>0.76</v>
      </c>
      <c r="W316">
        <v>0.39</v>
      </c>
      <c r="X316">
        <v>3.41</v>
      </c>
      <c r="Y316">
        <v>0.5</v>
      </c>
      <c r="Z316">
        <v>10</v>
      </c>
    </row>
    <row r="317" spans="1:26">
      <c r="A317">
        <v>12</v>
      </c>
      <c r="B317">
        <v>85</v>
      </c>
      <c r="C317" t="s">
        <v>26</v>
      </c>
      <c r="D317">
        <v>0.9774</v>
      </c>
      <c r="E317">
        <v>102.31</v>
      </c>
      <c r="F317">
        <v>97.64</v>
      </c>
      <c r="G317">
        <v>86.15000000000001</v>
      </c>
      <c r="H317">
        <v>1.24</v>
      </c>
      <c r="I317">
        <v>68</v>
      </c>
      <c r="J317">
        <v>185.63</v>
      </c>
      <c r="K317">
        <v>51.39</v>
      </c>
      <c r="L317">
        <v>13</v>
      </c>
      <c r="M317">
        <v>66</v>
      </c>
      <c r="N317">
        <v>36.24</v>
      </c>
      <c r="O317">
        <v>23128.27</v>
      </c>
      <c r="P317">
        <v>1201.52</v>
      </c>
      <c r="Q317">
        <v>1206.7</v>
      </c>
      <c r="R317">
        <v>272.91</v>
      </c>
      <c r="S317">
        <v>132.07</v>
      </c>
      <c r="T317">
        <v>52825.8</v>
      </c>
      <c r="U317">
        <v>0.48</v>
      </c>
      <c r="V317">
        <v>0.76</v>
      </c>
      <c r="W317">
        <v>0.39</v>
      </c>
      <c r="X317">
        <v>3.1</v>
      </c>
      <c r="Y317">
        <v>0.5</v>
      </c>
      <c r="Z317">
        <v>10</v>
      </c>
    </row>
    <row r="318" spans="1:26">
      <c r="A318">
        <v>13</v>
      </c>
      <c r="B318">
        <v>85</v>
      </c>
      <c r="C318" t="s">
        <v>26</v>
      </c>
      <c r="D318">
        <v>0.9813</v>
      </c>
      <c r="E318">
        <v>101.91</v>
      </c>
      <c r="F318">
        <v>97.40000000000001</v>
      </c>
      <c r="G318">
        <v>92.76000000000001</v>
      </c>
      <c r="H318">
        <v>1.33</v>
      </c>
      <c r="I318">
        <v>63</v>
      </c>
      <c r="J318">
        <v>187.14</v>
      </c>
      <c r="K318">
        <v>51.39</v>
      </c>
      <c r="L318">
        <v>14</v>
      </c>
      <c r="M318">
        <v>61</v>
      </c>
      <c r="N318">
        <v>36.75</v>
      </c>
      <c r="O318">
        <v>23314.98</v>
      </c>
      <c r="P318">
        <v>1196.5</v>
      </c>
      <c r="Q318">
        <v>1206.7</v>
      </c>
      <c r="R318">
        <v>264.98</v>
      </c>
      <c r="S318">
        <v>132.07</v>
      </c>
      <c r="T318">
        <v>48889.24</v>
      </c>
      <c r="U318">
        <v>0.5</v>
      </c>
      <c r="V318">
        <v>0.76</v>
      </c>
      <c r="W318">
        <v>0.38</v>
      </c>
      <c r="X318">
        <v>2.86</v>
      </c>
      <c r="Y318">
        <v>0.5</v>
      </c>
      <c r="Z318">
        <v>10</v>
      </c>
    </row>
    <row r="319" spans="1:26">
      <c r="A319">
        <v>14</v>
      </c>
      <c r="B319">
        <v>85</v>
      </c>
      <c r="C319" t="s">
        <v>26</v>
      </c>
      <c r="D319">
        <v>0.9854000000000001</v>
      </c>
      <c r="E319">
        <v>101.48</v>
      </c>
      <c r="F319">
        <v>97.14</v>
      </c>
      <c r="G319">
        <v>100.49</v>
      </c>
      <c r="H319">
        <v>1.41</v>
      </c>
      <c r="I319">
        <v>58</v>
      </c>
      <c r="J319">
        <v>188.66</v>
      </c>
      <c r="K319">
        <v>51.39</v>
      </c>
      <c r="L319">
        <v>15</v>
      </c>
      <c r="M319">
        <v>56</v>
      </c>
      <c r="N319">
        <v>37.27</v>
      </c>
      <c r="O319">
        <v>23502.4</v>
      </c>
      <c r="P319">
        <v>1190.02</v>
      </c>
      <c r="Q319">
        <v>1206.69</v>
      </c>
      <c r="R319">
        <v>256.42</v>
      </c>
      <c r="S319">
        <v>132.07</v>
      </c>
      <c r="T319">
        <v>44631.96</v>
      </c>
      <c r="U319">
        <v>0.52</v>
      </c>
      <c r="V319">
        <v>0.76</v>
      </c>
      <c r="W319">
        <v>0.36</v>
      </c>
      <c r="X319">
        <v>2.61</v>
      </c>
      <c r="Y319">
        <v>0.5</v>
      </c>
      <c r="Z319">
        <v>10</v>
      </c>
    </row>
    <row r="320" spans="1:26">
      <c r="A320">
        <v>15</v>
      </c>
      <c r="B320">
        <v>85</v>
      </c>
      <c r="C320" t="s">
        <v>26</v>
      </c>
      <c r="D320">
        <v>0.9874000000000001</v>
      </c>
      <c r="E320">
        <v>101.27</v>
      </c>
      <c r="F320">
        <v>97.04000000000001</v>
      </c>
      <c r="G320">
        <v>105.86</v>
      </c>
      <c r="H320">
        <v>1.49</v>
      </c>
      <c r="I320">
        <v>55</v>
      </c>
      <c r="J320">
        <v>190.19</v>
      </c>
      <c r="K320">
        <v>51.39</v>
      </c>
      <c r="L320">
        <v>16</v>
      </c>
      <c r="M320">
        <v>53</v>
      </c>
      <c r="N320">
        <v>37.79</v>
      </c>
      <c r="O320">
        <v>23690.52</v>
      </c>
      <c r="P320">
        <v>1185.84</v>
      </c>
      <c r="Q320">
        <v>1206.69</v>
      </c>
      <c r="R320">
        <v>252.74</v>
      </c>
      <c r="S320">
        <v>132.07</v>
      </c>
      <c r="T320">
        <v>42805.8</v>
      </c>
      <c r="U320">
        <v>0.52</v>
      </c>
      <c r="V320">
        <v>0.76</v>
      </c>
      <c r="W320">
        <v>0.36</v>
      </c>
      <c r="X320">
        <v>2.5</v>
      </c>
      <c r="Y320">
        <v>0.5</v>
      </c>
      <c r="Z320">
        <v>10</v>
      </c>
    </row>
    <row r="321" spans="1:26">
      <c r="A321">
        <v>16</v>
      </c>
      <c r="B321">
        <v>85</v>
      </c>
      <c r="C321" t="s">
        <v>26</v>
      </c>
      <c r="D321">
        <v>0.9909</v>
      </c>
      <c r="E321">
        <v>100.92</v>
      </c>
      <c r="F321">
        <v>96.81999999999999</v>
      </c>
      <c r="G321">
        <v>113.9</v>
      </c>
      <c r="H321">
        <v>1.57</v>
      </c>
      <c r="I321">
        <v>51</v>
      </c>
      <c r="J321">
        <v>191.72</v>
      </c>
      <c r="K321">
        <v>51.39</v>
      </c>
      <c r="L321">
        <v>17</v>
      </c>
      <c r="M321">
        <v>49</v>
      </c>
      <c r="N321">
        <v>38.33</v>
      </c>
      <c r="O321">
        <v>23879.37</v>
      </c>
      <c r="P321">
        <v>1180.57</v>
      </c>
      <c r="Q321">
        <v>1206.69</v>
      </c>
      <c r="R321">
        <v>245.36</v>
      </c>
      <c r="S321">
        <v>132.07</v>
      </c>
      <c r="T321">
        <v>39138.97</v>
      </c>
      <c r="U321">
        <v>0.54</v>
      </c>
      <c r="V321">
        <v>0.77</v>
      </c>
      <c r="W321">
        <v>0.35</v>
      </c>
      <c r="X321">
        <v>2.28</v>
      </c>
      <c r="Y321">
        <v>0.5</v>
      </c>
      <c r="Z321">
        <v>10</v>
      </c>
    </row>
    <row r="322" spans="1:26">
      <c r="A322">
        <v>17</v>
      </c>
      <c r="B322">
        <v>85</v>
      </c>
      <c r="C322" t="s">
        <v>26</v>
      </c>
      <c r="D322">
        <v>0.9933</v>
      </c>
      <c r="E322">
        <v>100.67</v>
      </c>
      <c r="F322">
        <v>96.67</v>
      </c>
      <c r="G322">
        <v>120.84</v>
      </c>
      <c r="H322">
        <v>1.65</v>
      </c>
      <c r="I322">
        <v>48</v>
      </c>
      <c r="J322">
        <v>193.26</v>
      </c>
      <c r="K322">
        <v>51.39</v>
      </c>
      <c r="L322">
        <v>18</v>
      </c>
      <c r="M322">
        <v>46</v>
      </c>
      <c r="N322">
        <v>38.86</v>
      </c>
      <c r="O322">
        <v>24068.93</v>
      </c>
      <c r="P322">
        <v>1176.55</v>
      </c>
      <c r="Q322">
        <v>1206.69</v>
      </c>
      <c r="R322">
        <v>240.25</v>
      </c>
      <c r="S322">
        <v>132.07</v>
      </c>
      <c r="T322">
        <v>36595.18</v>
      </c>
      <c r="U322">
        <v>0.55</v>
      </c>
      <c r="V322">
        <v>0.77</v>
      </c>
      <c r="W322">
        <v>0.35</v>
      </c>
      <c r="X322">
        <v>2.13</v>
      </c>
      <c r="Y322">
        <v>0.5</v>
      </c>
      <c r="Z322">
        <v>10</v>
      </c>
    </row>
    <row r="323" spans="1:26">
      <c r="A323">
        <v>18</v>
      </c>
      <c r="B323">
        <v>85</v>
      </c>
      <c r="C323" t="s">
        <v>26</v>
      </c>
      <c r="D323">
        <v>0.9949</v>
      </c>
      <c r="E323">
        <v>100.51</v>
      </c>
      <c r="F323">
        <v>96.58</v>
      </c>
      <c r="G323">
        <v>125.97</v>
      </c>
      <c r="H323">
        <v>1.73</v>
      </c>
      <c r="I323">
        <v>46</v>
      </c>
      <c r="J323">
        <v>194.8</v>
      </c>
      <c r="K323">
        <v>51.39</v>
      </c>
      <c r="L323">
        <v>19</v>
      </c>
      <c r="M323">
        <v>44</v>
      </c>
      <c r="N323">
        <v>39.41</v>
      </c>
      <c r="O323">
        <v>24259.23</v>
      </c>
      <c r="P323">
        <v>1171.86</v>
      </c>
      <c r="Q323">
        <v>1206.69</v>
      </c>
      <c r="R323">
        <v>237.18</v>
      </c>
      <c r="S323">
        <v>132.07</v>
      </c>
      <c r="T323">
        <v>35072.22</v>
      </c>
      <c r="U323">
        <v>0.5600000000000001</v>
      </c>
      <c r="V323">
        <v>0.77</v>
      </c>
      <c r="W323">
        <v>0.35</v>
      </c>
      <c r="X323">
        <v>2.04</v>
      </c>
      <c r="Y323">
        <v>0.5</v>
      </c>
      <c r="Z323">
        <v>10</v>
      </c>
    </row>
    <row r="324" spans="1:26">
      <c r="A324">
        <v>19</v>
      </c>
      <c r="B324">
        <v>85</v>
      </c>
      <c r="C324" t="s">
        <v>26</v>
      </c>
      <c r="D324">
        <v>0.9992</v>
      </c>
      <c r="E324">
        <v>100.08</v>
      </c>
      <c r="F324">
        <v>96.25</v>
      </c>
      <c r="G324">
        <v>134.31</v>
      </c>
      <c r="H324">
        <v>1.81</v>
      </c>
      <c r="I324">
        <v>43</v>
      </c>
      <c r="J324">
        <v>196.35</v>
      </c>
      <c r="K324">
        <v>51.39</v>
      </c>
      <c r="L324">
        <v>20</v>
      </c>
      <c r="M324">
        <v>41</v>
      </c>
      <c r="N324">
        <v>39.96</v>
      </c>
      <c r="O324">
        <v>24450.27</v>
      </c>
      <c r="P324">
        <v>1167.02</v>
      </c>
      <c r="Q324">
        <v>1206.7</v>
      </c>
      <c r="R324">
        <v>226.61</v>
      </c>
      <c r="S324">
        <v>132.07</v>
      </c>
      <c r="T324">
        <v>29801.06</v>
      </c>
      <c r="U324">
        <v>0.58</v>
      </c>
      <c r="V324">
        <v>0.77</v>
      </c>
      <c r="W324">
        <v>0.32</v>
      </c>
      <c r="X324">
        <v>1.71</v>
      </c>
      <c r="Y324">
        <v>0.5</v>
      </c>
      <c r="Z324">
        <v>10</v>
      </c>
    </row>
    <row r="325" spans="1:26">
      <c r="A325">
        <v>20</v>
      </c>
      <c r="B325">
        <v>85</v>
      </c>
      <c r="C325" t="s">
        <v>26</v>
      </c>
      <c r="D325">
        <v>0.9982</v>
      </c>
      <c r="E325">
        <v>100.18</v>
      </c>
      <c r="F325">
        <v>96.42</v>
      </c>
      <c r="G325">
        <v>141.1</v>
      </c>
      <c r="H325">
        <v>1.88</v>
      </c>
      <c r="I325">
        <v>41</v>
      </c>
      <c r="J325">
        <v>197.9</v>
      </c>
      <c r="K325">
        <v>51.39</v>
      </c>
      <c r="L325">
        <v>21</v>
      </c>
      <c r="M325">
        <v>39</v>
      </c>
      <c r="N325">
        <v>40.51</v>
      </c>
      <c r="O325">
        <v>24642.07</v>
      </c>
      <c r="P325">
        <v>1167.43</v>
      </c>
      <c r="Q325">
        <v>1206.69</v>
      </c>
      <c r="R325">
        <v>231.79</v>
      </c>
      <c r="S325">
        <v>132.07</v>
      </c>
      <c r="T325">
        <v>32401.33</v>
      </c>
      <c r="U325">
        <v>0.57</v>
      </c>
      <c r="V325">
        <v>0.77</v>
      </c>
      <c r="W325">
        <v>0.34</v>
      </c>
      <c r="X325">
        <v>1.88</v>
      </c>
      <c r="Y325">
        <v>0.5</v>
      </c>
      <c r="Z325">
        <v>10</v>
      </c>
    </row>
    <row r="326" spans="1:26">
      <c r="A326">
        <v>21</v>
      </c>
      <c r="B326">
        <v>85</v>
      </c>
      <c r="C326" t="s">
        <v>26</v>
      </c>
      <c r="D326">
        <v>1</v>
      </c>
      <c r="E326">
        <v>100</v>
      </c>
      <c r="F326">
        <v>96.31</v>
      </c>
      <c r="G326">
        <v>148.16</v>
      </c>
      <c r="H326">
        <v>1.96</v>
      </c>
      <c r="I326">
        <v>39</v>
      </c>
      <c r="J326">
        <v>199.46</v>
      </c>
      <c r="K326">
        <v>51.39</v>
      </c>
      <c r="L326">
        <v>22</v>
      </c>
      <c r="M326">
        <v>37</v>
      </c>
      <c r="N326">
        <v>41.07</v>
      </c>
      <c r="O326">
        <v>24834.62</v>
      </c>
      <c r="P326">
        <v>1162.41</v>
      </c>
      <c r="Q326">
        <v>1206.69</v>
      </c>
      <c r="R326">
        <v>227.91</v>
      </c>
      <c r="S326">
        <v>132.07</v>
      </c>
      <c r="T326">
        <v>30474.26</v>
      </c>
      <c r="U326">
        <v>0.58</v>
      </c>
      <c r="V326">
        <v>0.77</v>
      </c>
      <c r="W326">
        <v>0.34</v>
      </c>
      <c r="X326">
        <v>1.77</v>
      </c>
      <c r="Y326">
        <v>0.5</v>
      </c>
      <c r="Z326">
        <v>10</v>
      </c>
    </row>
    <row r="327" spans="1:26">
      <c r="A327">
        <v>22</v>
      </c>
      <c r="B327">
        <v>85</v>
      </c>
      <c r="C327" t="s">
        <v>26</v>
      </c>
      <c r="D327">
        <v>1.001</v>
      </c>
      <c r="E327">
        <v>99.90000000000001</v>
      </c>
      <c r="F327">
        <v>96.23999999999999</v>
      </c>
      <c r="G327">
        <v>151.96</v>
      </c>
      <c r="H327">
        <v>2.03</v>
      </c>
      <c r="I327">
        <v>38</v>
      </c>
      <c r="J327">
        <v>201.03</v>
      </c>
      <c r="K327">
        <v>51.39</v>
      </c>
      <c r="L327">
        <v>23</v>
      </c>
      <c r="M327">
        <v>36</v>
      </c>
      <c r="N327">
        <v>41.64</v>
      </c>
      <c r="O327">
        <v>25027.94</v>
      </c>
      <c r="P327">
        <v>1159.72</v>
      </c>
      <c r="Q327">
        <v>1206.69</v>
      </c>
      <c r="R327">
        <v>225.79</v>
      </c>
      <c r="S327">
        <v>132.07</v>
      </c>
      <c r="T327">
        <v>29416.47</v>
      </c>
      <c r="U327">
        <v>0.58</v>
      </c>
      <c r="V327">
        <v>0.77</v>
      </c>
      <c r="W327">
        <v>0.34</v>
      </c>
      <c r="X327">
        <v>1.71</v>
      </c>
      <c r="Y327">
        <v>0.5</v>
      </c>
      <c r="Z327">
        <v>10</v>
      </c>
    </row>
    <row r="328" spans="1:26">
      <c r="A328">
        <v>23</v>
      </c>
      <c r="B328">
        <v>85</v>
      </c>
      <c r="C328" t="s">
        <v>26</v>
      </c>
      <c r="D328">
        <v>1.0025</v>
      </c>
      <c r="E328">
        <v>99.75</v>
      </c>
      <c r="F328">
        <v>96.16</v>
      </c>
      <c r="G328">
        <v>160.27</v>
      </c>
      <c r="H328">
        <v>2.1</v>
      </c>
      <c r="I328">
        <v>36</v>
      </c>
      <c r="J328">
        <v>202.61</v>
      </c>
      <c r="K328">
        <v>51.39</v>
      </c>
      <c r="L328">
        <v>24</v>
      </c>
      <c r="M328">
        <v>34</v>
      </c>
      <c r="N328">
        <v>42.21</v>
      </c>
      <c r="O328">
        <v>25222.04</v>
      </c>
      <c r="P328">
        <v>1156.39</v>
      </c>
      <c r="Q328">
        <v>1206.69</v>
      </c>
      <c r="R328">
        <v>223.03</v>
      </c>
      <c r="S328">
        <v>132.07</v>
      </c>
      <c r="T328">
        <v>28048.18</v>
      </c>
      <c r="U328">
        <v>0.59</v>
      </c>
      <c r="V328">
        <v>0.77</v>
      </c>
      <c r="W328">
        <v>0.33</v>
      </c>
      <c r="X328">
        <v>1.62</v>
      </c>
      <c r="Y328">
        <v>0.5</v>
      </c>
      <c r="Z328">
        <v>10</v>
      </c>
    </row>
    <row r="329" spans="1:26">
      <c r="A329">
        <v>24</v>
      </c>
      <c r="B329">
        <v>85</v>
      </c>
      <c r="C329" t="s">
        <v>26</v>
      </c>
      <c r="D329">
        <v>1.0043</v>
      </c>
      <c r="E329">
        <v>99.56999999999999</v>
      </c>
      <c r="F329">
        <v>96.05</v>
      </c>
      <c r="G329">
        <v>169.5</v>
      </c>
      <c r="H329">
        <v>2.17</v>
      </c>
      <c r="I329">
        <v>34</v>
      </c>
      <c r="J329">
        <v>204.19</v>
      </c>
      <c r="K329">
        <v>51.39</v>
      </c>
      <c r="L329">
        <v>25</v>
      </c>
      <c r="M329">
        <v>32</v>
      </c>
      <c r="N329">
        <v>42.79</v>
      </c>
      <c r="O329">
        <v>25417.05</v>
      </c>
      <c r="P329">
        <v>1152.01</v>
      </c>
      <c r="Q329">
        <v>1206.69</v>
      </c>
      <c r="R329">
        <v>219.16</v>
      </c>
      <c r="S329">
        <v>132.07</v>
      </c>
      <c r="T329">
        <v>26123.75</v>
      </c>
      <c r="U329">
        <v>0.6</v>
      </c>
      <c r="V329">
        <v>0.77</v>
      </c>
      <c r="W329">
        <v>0.33</v>
      </c>
      <c r="X329">
        <v>1.51</v>
      </c>
      <c r="Y329">
        <v>0.5</v>
      </c>
      <c r="Z329">
        <v>10</v>
      </c>
    </row>
    <row r="330" spans="1:26">
      <c r="A330">
        <v>25</v>
      </c>
      <c r="B330">
        <v>85</v>
      </c>
      <c r="C330" t="s">
        <v>26</v>
      </c>
      <c r="D330">
        <v>1.0051</v>
      </c>
      <c r="E330">
        <v>99.48999999999999</v>
      </c>
      <c r="F330">
        <v>96</v>
      </c>
      <c r="G330">
        <v>174.54</v>
      </c>
      <c r="H330">
        <v>2.24</v>
      </c>
      <c r="I330">
        <v>33</v>
      </c>
      <c r="J330">
        <v>205.77</v>
      </c>
      <c r="K330">
        <v>51.39</v>
      </c>
      <c r="L330">
        <v>26</v>
      </c>
      <c r="M330">
        <v>31</v>
      </c>
      <c r="N330">
        <v>43.38</v>
      </c>
      <c r="O330">
        <v>25612.75</v>
      </c>
      <c r="P330">
        <v>1150.94</v>
      </c>
      <c r="Q330">
        <v>1206.69</v>
      </c>
      <c r="R330">
        <v>217.37</v>
      </c>
      <c r="S330">
        <v>132.07</v>
      </c>
      <c r="T330">
        <v>25232.34</v>
      </c>
      <c r="U330">
        <v>0.61</v>
      </c>
      <c r="V330">
        <v>0.77</v>
      </c>
      <c r="W330">
        <v>0.33</v>
      </c>
      <c r="X330">
        <v>1.46</v>
      </c>
      <c r="Y330">
        <v>0.5</v>
      </c>
      <c r="Z330">
        <v>10</v>
      </c>
    </row>
    <row r="331" spans="1:26">
      <c r="A331">
        <v>26</v>
      </c>
      <c r="B331">
        <v>85</v>
      </c>
      <c r="C331" t="s">
        <v>26</v>
      </c>
      <c r="D331">
        <v>1.0058</v>
      </c>
      <c r="E331">
        <v>99.42</v>
      </c>
      <c r="F331">
        <v>95.95999999999999</v>
      </c>
      <c r="G331">
        <v>179.93</v>
      </c>
      <c r="H331">
        <v>2.31</v>
      </c>
      <c r="I331">
        <v>32</v>
      </c>
      <c r="J331">
        <v>207.37</v>
      </c>
      <c r="K331">
        <v>51.39</v>
      </c>
      <c r="L331">
        <v>27</v>
      </c>
      <c r="M331">
        <v>30</v>
      </c>
      <c r="N331">
        <v>43.97</v>
      </c>
      <c r="O331">
        <v>25809.25</v>
      </c>
      <c r="P331">
        <v>1147.89</v>
      </c>
      <c r="Q331">
        <v>1206.7</v>
      </c>
      <c r="R331">
        <v>216.32</v>
      </c>
      <c r="S331">
        <v>132.07</v>
      </c>
      <c r="T331">
        <v>24714.34</v>
      </c>
      <c r="U331">
        <v>0.61</v>
      </c>
      <c r="V331">
        <v>0.77</v>
      </c>
      <c r="W331">
        <v>0.33</v>
      </c>
      <c r="X331">
        <v>1.43</v>
      </c>
      <c r="Y331">
        <v>0.5</v>
      </c>
      <c r="Z331">
        <v>10</v>
      </c>
    </row>
    <row r="332" spans="1:26">
      <c r="A332">
        <v>27</v>
      </c>
      <c r="B332">
        <v>85</v>
      </c>
      <c r="C332" t="s">
        <v>26</v>
      </c>
      <c r="D332">
        <v>1.0067</v>
      </c>
      <c r="E332">
        <v>99.34</v>
      </c>
      <c r="F332">
        <v>95.91</v>
      </c>
      <c r="G332">
        <v>185.64</v>
      </c>
      <c r="H332">
        <v>2.38</v>
      </c>
      <c r="I332">
        <v>31</v>
      </c>
      <c r="J332">
        <v>208.97</v>
      </c>
      <c r="K332">
        <v>51.39</v>
      </c>
      <c r="L332">
        <v>28</v>
      </c>
      <c r="M332">
        <v>29</v>
      </c>
      <c r="N332">
        <v>44.57</v>
      </c>
      <c r="O332">
        <v>26006.56</v>
      </c>
      <c r="P332">
        <v>1145.01</v>
      </c>
      <c r="Q332">
        <v>1206.69</v>
      </c>
      <c r="R332">
        <v>214.52</v>
      </c>
      <c r="S332">
        <v>132.07</v>
      </c>
      <c r="T332">
        <v>23816.68</v>
      </c>
      <c r="U332">
        <v>0.62</v>
      </c>
      <c r="V332">
        <v>0.77</v>
      </c>
      <c r="W332">
        <v>0.32</v>
      </c>
      <c r="X332">
        <v>1.37</v>
      </c>
      <c r="Y332">
        <v>0.5</v>
      </c>
      <c r="Z332">
        <v>10</v>
      </c>
    </row>
    <row r="333" spans="1:26">
      <c r="A333">
        <v>28</v>
      </c>
      <c r="B333">
        <v>85</v>
      </c>
      <c r="C333" t="s">
        <v>26</v>
      </c>
      <c r="D333">
        <v>1.0104</v>
      </c>
      <c r="E333">
        <v>98.97</v>
      </c>
      <c r="F333">
        <v>95.58</v>
      </c>
      <c r="G333">
        <v>191.17</v>
      </c>
      <c r="H333">
        <v>2.45</v>
      </c>
      <c r="I333">
        <v>30</v>
      </c>
      <c r="J333">
        <v>210.57</v>
      </c>
      <c r="K333">
        <v>51.39</v>
      </c>
      <c r="L333">
        <v>29</v>
      </c>
      <c r="M333">
        <v>28</v>
      </c>
      <c r="N333">
        <v>45.18</v>
      </c>
      <c r="O333">
        <v>26204.71</v>
      </c>
      <c r="P333">
        <v>1137.37</v>
      </c>
      <c r="Q333">
        <v>1206.69</v>
      </c>
      <c r="R333">
        <v>202.7</v>
      </c>
      <c r="S333">
        <v>132.07</v>
      </c>
      <c r="T333">
        <v>17914.06</v>
      </c>
      <c r="U333">
        <v>0.65</v>
      </c>
      <c r="V333">
        <v>0.78</v>
      </c>
      <c r="W333">
        <v>0.33</v>
      </c>
      <c r="X333">
        <v>1.04</v>
      </c>
      <c r="Y333">
        <v>0.5</v>
      </c>
      <c r="Z333">
        <v>10</v>
      </c>
    </row>
    <row r="334" spans="1:26">
      <c r="A334">
        <v>29</v>
      </c>
      <c r="B334">
        <v>85</v>
      </c>
      <c r="C334" t="s">
        <v>26</v>
      </c>
      <c r="D334">
        <v>1.0079</v>
      </c>
      <c r="E334">
        <v>99.22</v>
      </c>
      <c r="F334">
        <v>95.86</v>
      </c>
      <c r="G334">
        <v>198.33</v>
      </c>
      <c r="H334">
        <v>2.51</v>
      </c>
      <c r="I334">
        <v>29</v>
      </c>
      <c r="J334">
        <v>212.19</v>
      </c>
      <c r="K334">
        <v>51.39</v>
      </c>
      <c r="L334">
        <v>30</v>
      </c>
      <c r="M334">
        <v>27</v>
      </c>
      <c r="N334">
        <v>45.79</v>
      </c>
      <c r="O334">
        <v>26403.69</v>
      </c>
      <c r="P334">
        <v>1139.45</v>
      </c>
      <c r="Q334">
        <v>1206.69</v>
      </c>
      <c r="R334">
        <v>212.97</v>
      </c>
      <c r="S334">
        <v>132.07</v>
      </c>
      <c r="T334">
        <v>23052.06</v>
      </c>
      <c r="U334">
        <v>0.62</v>
      </c>
      <c r="V334">
        <v>0.77</v>
      </c>
      <c r="W334">
        <v>0.32</v>
      </c>
      <c r="X334">
        <v>1.32</v>
      </c>
      <c r="Y334">
        <v>0.5</v>
      </c>
      <c r="Z334">
        <v>10</v>
      </c>
    </row>
    <row r="335" spans="1:26">
      <c r="A335">
        <v>30</v>
      </c>
      <c r="B335">
        <v>85</v>
      </c>
      <c r="C335" t="s">
        <v>26</v>
      </c>
      <c r="D335">
        <v>1.009</v>
      </c>
      <c r="E335">
        <v>99.11</v>
      </c>
      <c r="F335">
        <v>95.79000000000001</v>
      </c>
      <c r="G335">
        <v>205.26</v>
      </c>
      <c r="H335">
        <v>2.58</v>
      </c>
      <c r="I335">
        <v>28</v>
      </c>
      <c r="J335">
        <v>213.81</v>
      </c>
      <c r="K335">
        <v>51.39</v>
      </c>
      <c r="L335">
        <v>31</v>
      </c>
      <c r="M335">
        <v>26</v>
      </c>
      <c r="N335">
        <v>46.41</v>
      </c>
      <c r="O335">
        <v>26603.52</v>
      </c>
      <c r="P335">
        <v>1136.91</v>
      </c>
      <c r="Q335">
        <v>1206.69</v>
      </c>
      <c r="R335">
        <v>210.51</v>
      </c>
      <c r="S335">
        <v>132.07</v>
      </c>
      <c r="T335">
        <v>21828.09</v>
      </c>
      <c r="U335">
        <v>0.63</v>
      </c>
      <c r="V335">
        <v>0.77</v>
      </c>
      <c r="W335">
        <v>0.32</v>
      </c>
      <c r="X335">
        <v>1.25</v>
      </c>
      <c r="Y335">
        <v>0.5</v>
      </c>
      <c r="Z335">
        <v>10</v>
      </c>
    </row>
    <row r="336" spans="1:26">
      <c r="A336">
        <v>31</v>
      </c>
      <c r="B336">
        <v>85</v>
      </c>
      <c r="C336" t="s">
        <v>26</v>
      </c>
      <c r="D336">
        <v>1.0097</v>
      </c>
      <c r="E336">
        <v>99.04000000000001</v>
      </c>
      <c r="F336">
        <v>95.75</v>
      </c>
      <c r="G336">
        <v>212.78</v>
      </c>
      <c r="H336">
        <v>2.64</v>
      </c>
      <c r="I336">
        <v>27</v>
      </c>
      <c r="J336">
        <v>215.43</v>
      </c>
      <c r="K336">
        <v>51.39</v>
      </c>
      <c r="L336">
        <v>32</v>
      </c>
      <c r="M336">
        <v>25</v>
      </c>
      <c r="N336">
        <v>47.04</v>
      </c>
      <c r="O336">
        <v>26804.21</v>
      </c>
      <c r="P336">
        <v>1136.64</v>
      </c>
      <c r="Q336">
        <v>1206.69</v>
      </c>
      <c r="R336">
        <v>209.1</v>
      </c>
      <c r="S336">
        <v>132.07</v>
      </c>
      <c r="T336">
        <v>21125.68</v>
      </c>
      <c r="U336">
        <v>0.63</v>
      </c>
      <c r="V336">
        <v>0.77</v>
      </c>
      <c r="W336">
        <v>0.32</v>
      </c>
      <c r="X336">
        <v>1.21</v>
      </c>
      <c r="Y336">
        <v>0.5</v>
      </c>
      <c r="Z336">
        <v>10</v>
      </c>
    </row>
    <row r="337" spans="1:26">
      <c r="A337">
        <v>32</v>
      </c>
      <c r="B337">
        <v>85</v>
      </c>
      <c r="C337" t="s">
        <v>26</v>
      </c>
      <c r="D337">
        <v>1.0104</v>
      </c>
      <c r="E337">
        <v>98.97</v>
      </c>
      <c r="F337">
        <v>95.72</v>
      </c>
      <c r="G337">
        <v>220.89</v>
      </c>
      <c r="H337">
        <v>2.7</v>
      </c>
      <c r="I337">
        <v>26</v>
      </c>
      <c r="J337">
        <v>217.07</v>
      </c>
      <c r="K337">
        <v>51.39</v>
      </c>
      <c r="L337">
        <v>33</v>
      </c>
      <c r="M337">
        <v>24</v>
      </c>
      <c r="N337">
        <v>47.68</v>
      </c>
      <c r="O337">
        <v>27005.77</v>
      </c>
      <c r="P337">
        <v>1135.1</v>
      </c>
      <c r="Q337">
        <v>1206.69</v>
      </c>
      <c r="R337">
        <v>207.97</v>
      </c>
      <c r="S337">
        <v>132.07</v>
      </c>
      <c r="T337">
        <v>20564.79</v>
      </c>
      <c r="U337">
        <v>0.64</v>
      </c>
      <c r="V337">
        <v>0.77</v>
      </c>
      <c r="W337">
        <v>0.32</v>
      </c>
      <c r="X337">
        <v>1.18</v>
      </c>
      <c r="Y337">
        <v>0.5</v>
      </c>
      <c r="Z337">
        <v>10</v>
      </c>
    </row>
    <row r="338" spans="1:26">
      <c r="A338">
        <v>33</v>
      </c>
      <c r="B338">
        <v>85</v>
      </c>
      <c r="C338" t="s">
        <v>26</v>
      </c>
      <c r="D338">
        <v>1.0113</v>
      </c>
      <c r="E338">
        <v>98.88</v>
      </c>
      <c r="F338">
        <v>95.66</v>
      </c>
      <c r="G338">
        <v>229.58</v>
      </c>
      <c r="H338">
        <v>2.76</v>
      </c>
      <c r="I338">
        <v>25</v>
      </c>
      <c r="J338">
        <v>218.71</v>
      </c>
      <c r="K338">
        <v>51.39</v>
      </c>
      <c r="L338">
        <v>34</v>
      </c>
      <c r="M338">
        <v>23</v>
      </c>
      <c r="N338">
        <v>48.32</v>
      </c>
      <c r="O338">
        <v>27208.22</v>
      </c>
      <c r="P338">
        <v>1128.52</v>
      </c>
      <c r="Q338">
        <v>1206.69</v>
      </c>
      <c r="R338">
        <v>206.13</v>
      </c>
      <c r="S338">
        <v>132.07</v>
      </c>
      <c r="T338">
        <v>19649.76</v>
      </c>
      <c r="U338">
        <v>0.64</v>
      </c>
      <c r="V338">
        <v>0.77</v>
      </c>
      <c r="W338">
        <v>0.31</v>
      </c>
      <c r="X338">
        <v>1.12</v>
      </c>
      <c r="Y338">
        <v>0.5</v>
      </c>
      <c r="Z338">
        <v>10</v>
      </c>
    </row>
    <row r="339" spans="1:26">
      <c r="A339">
        <v>34</v>
      </c>
      <c r="B339">
        <v>85</v>
      </c>
      <c r="C339" t="s">
        <v>26</v>
      </c>
      <c r="D339">
        <v>1.0114</v>
      </c>
      <c r="E339">
        <v>98.88</v>
      </c>
      <c r="F339">
        <v>95.66</v>
      </c>
      <c r="G339">
        <v>229.58</v>
      </c>
      <c r="H339">
        <v>2.82</v>
      </c>
      <c r="I339">
        <v>25</v>
      </c>
      <c r="J339">
        <v>220.36</v>
      </c>
      <c r="K339">
        <v>51.39</v>
      </c>
      <c r="L339">
        <v>35</v>
      </c>
      <c r="M339">
        <v>23</v>
      </c>
      <c r="N339">
        <v>48.97</v>
      </c>
      <c r="O339">
        <v>27411.55</v>
      </c>
      <c r="P339">
        <v>1129</v>
      </c>
      <c r="Q339">
        <v>1206.69</v>
      </c>
      <c r="R339">
        <v>205.92</v>
      </c>
      <c r="S339">
        <v>132.07</v>
      </c>
      <c r="T339">
        <v>19544.76</v>
      </c>
      <c r="U339">
        <v>0.64</v>
      </c>
      <c r="V339">
        <v>0.77</v>
      </c>
      <c r="W339">
        <v>0.31</v>
      </c>
      <c r="X339">
        <v>1.12</v>
      </c>
      <c r="Y339">
        <v>0.5</v>
      </c>
      <c r="Z339">
        <v>10</v>
      </c>
    </row>
    <row r="340" spans="1:26">
      <c r="A340">
        <v>35</v>
      </c>
      <c r="B340">
        <v>85</v>
      </c>
      <c r="C340" t="s">
        <v>26</v>
      </c>
      <c r="D340">
        <v>1.0122</v>
      </c>
      <c r="E340">
        <v>98.79000000000001</v>
      </c>
      <c r="F340">
        <v>95.61</v>
      </c>
      <c r="G340">
        <v>239.02</v>
      </c>
      <c r="H340">
        <v>2.88</v>
      </c>
      <c r="I340">
        <v>24</v>
      </c>
      <c r="J340">
        <v>222.01</v>
      </c>
      <c r="K340">
        <v>51.39</v>
      </c>
      <c r="L340">
        <v>36</v>
      </c>
      <c r="M340">
        <v>22</v>
      </c>
      <c r="N340">
        <v>49.62</v>
      </c>
      <c r="O340">
        <v>27615.8</v>
      </c>
      <c r="P340">
        <v>1127.99</v>
      </c>
      <c r="Q340">
        <v>1206.69</v>
      </c>
      <c r="R340">
        <v>204.29</v>
      </c>
      <c r="S340">
        <v>132.07</v>
      </c>
      <c r="T340">
        <v>18736.71</v>
      </c>
      <c r="U340">
        <v>0.65</v>
      </c>
      <c r="V340">
        <v>0.78</v>
      </c>
      <c r="W340">
        <v>0.31</v>
      </c>
      <c r="X340">
        <v>1.07</v>
      </c>
      <c r="Y340">
        <v>0.5</v>
      </c>
      <c r="Z340">
        <v>10</v>
      </c>
    </row>
    <row r="341" spans="1:26">
      <c r="A341">
        <v>36</v>
      </c>
      <c r="B341">
        <v>85</v>
      </c>
      <c r="C341" t="s">
        <v>26</v>
      </c>
      <c r="D341">
        <v>1.0132</v>
      </c>
      <c r="E341">
        <v>98.7</v>
      </c>
      <c r="F341">
        <v>95.54000000000001</v>
      </c>
      <c r="G341">
        <v>249.25</v>
      </c>
      <c r="H341">
        <v>2.94</v>
      </c>
      <c r="I341">
        <v>23</v>
      </c>
      <c r="J341">
        <v>223.68</v>
      </c>
      <c r="K341">
        <v>51.39</v>
      </c>
      <c r="L341">
        <v>37</v>
      </c>
      <c r="M341">
        <v>21</v>
      </c>
      <c r="N341">
        <v>50.29</v>
      </c>
      <c r="O341">
        <v>27821.09</v>
      </c>
      <c r="P341">
        <v>1120.77</v>
      </c>
      <c r="Q341">
        <v>1206.69</v>
      </c>
      <c r="R341">
        <v>202.09</v>
      </c>
      <c r="S341">
        <v>132.07</v>
      </c>
      <c r="T341">
        <v>17642.18</v>
      </c>
      <c r="U341">
        <v>0.65</v>
      </c>
      <c r="V341">
        <v>0.78</v>
      </c>
      <c r="W341">
        <v>0.31</v>
      </c>
      <c r="X341">
        <v>1.01</v>
      </c>
      <c r="Y341">
        <v>0.5</v>
      </c>
      <c r="Z341">
        <v>10</v>
      </c>
    </row>
    <row r="342" spans="1:26">
      <c r="A342">
        <v>37</v>
      </c>
      <c r="B342">
        <v>85</v>
      </c>
      <c r="C342" t="s">
        <v>26</v>
      </c>
      <c r="D342">
        <v>1.0152</v>
      </c>
      <c r="E342">
        <v>98.5</v>
      </c>
      <c r="F342">
        <v>95.34999999999999</v>
      </c>
      <c r="G342">
        <v>248.74</v>
      </c>
      <c r="H342">
        <v>3</v>
      </c>
      <c r="I342">
        <v>23</v>
      </c>
      <c r="J342">
        <v>225.35</v>
      </c>
      <c r="K342">
        <v>51.39</v>
      </c>
      <c r="L342">
        <v>38</v>
      </c>
      <c r="M342">
        <v>21</v>
      </c>
      <c r="N342">
        <v>50.96</v>
      </c>
      <c r="O342">
        <v>28027.19</v>
      </c>
      <c r="P342">
        <v>1117.79</v>
      </c>
      <c r="Q342">
        <v>1206.7</v>
      </c>
      <c r="R342">
        <v>195.17</v>
      </c>
      <c r="S342">
        <v>132.07</v>
      </c>
      <c r="T342">
        <v>14182.07</v>
      </c>
      <c r="U342">
        <v>0.68</v>
      </c>
      <c r="V342">
        <v>0.78</v>
      </c>
      <c r="W342">
        <v>0.31</v>
      </c>
      <c r="X342">
        <v>0.8100000000000001</v>
      </c>
      <c r="Y342">
        <v>0.5</v>
      </c>
      <c r="Z342">
        <v>10</v>
      </c>
    </row>
    <row r="343" spans="1:26">
      <c r="A343">
        <v>38</v>
      </c>
      <c r="B343">
        <v>85</v>
      </c>
      <c r="C343" t="s">
        <v>26</v>
      </c>
      <c r="D343">
        <v>1.0136</v>
      </c>
      <c r="E343">
        <v>98.66</v>
      </c>
      <c r="F343">
        <v>95.54000000000001</v>
      </c>
      <c r="G343">
        <v>260.56</v>
      </c>
      <c r="H343">
        <v>3.05</v>
      </c>
      <c r="I343">
        <v>22</v>
      </c>
      <c r="J343">
        <v>227.03</v>
      </c>
      <c r="K343">
        <v>51.39</v>
      </c>
      <c r="L343">
        <v>39</v>
      </c>
      <c r="M343">
        <v>20</v>
      </c>
      <c r="N343">
        <v>51.64</v>
      </c>
      <c r="O343">
        <v>28234.24</v>
      </c>
      <c r="P343">
        <v>1122.15</v>
      </c>
      <c r="Q343">
        <v>1206.69</v>
      </c>
      <c r="R343">
        <v>202.17</v>
      </c>
      <c r="S343">
        <v>132.07</v>
      </c>
      <c r="T343">
        <v>17689.08</v>
      </c>
      <c r="U343">
        <v>0.65</v>
      </c>
      <c r="V343">
        <v>0.78</v>
      </c>
      <c r="W343">
        <v>0.31</v>
      </c>
      <c r="X343">
        <v>1</v>
      </c>
      <c r="Y343">
        <v>0.5</v>
      </c>
      <c r="Z343">
        <v>10</v>
      </c>
    </row>
    <row r="344" spans="1:26">
      <c r="A344">
        <v>39</v>
      </c>
      <c r="B344">
        <v>85</v>
      </c>
      <c r="C344" t="s">
        <v>26</v>
      </c>
      <c r="D344">
        <v>1.0146</v>
      </c>
      <c r="E344">
        <v>98.56</v>
      </c>
      <c r="F344">
        <v>95.48</v>
      </c>
      <c r="G344">
        <v>272.8</v>
      </c>
      <c r="H344">
        <v>3.11</v>
      </c>
      <c r="I344">
        <v>21</v>
      </c>
      <c r="J344">
        <v>228.71</v>
      </c>
      <c r="K344">
        <v>51.39</v>
      </c>
      <c r="L344">
        <v>40</v>
      </c>
      <c r="M344">
        <v>19</v>
      </c>
      <c r="N344">
        <v>52.32</v>
      </c>
      <c r="O344">
        <v>28442.24</v>
      </c>
      <c r="P344">
        <v>1116.41</v>
      </c>
      <c r="Q344">
        <v>1206.69</v>
      </c>
      <c r="R344">
        <v>200.09</v>
      </c>
      <c r="S344">
        <v>132.07</v>
      </c>
      <c r="T344">
        <v>16654.35</v>
      </c>
      <c r="U344">
        <v>0.66</v>
      </c>
      <c r="V344">
        <v>0.78</v>
      </c>
      <c r="W344">
        <v>0.31</v>
      </c>
      <c r="X344">
        <v>0.9399999999999999</v>
      </c>
      <c r="Y344">
        <v>0.5</v>
      </c>
      <c r="Z344">
        <v>10</v>
      </c>
    </row>
    <row r="345" spans="1:26">
      <c r="A345">
        <v>0</v>
      </c>
      <c r="B345">
        <v>20</v>
      </c>
      <c r="C345" t="s">
        <v>26</v>
      </c>
      <c r="D345">
        <v>0.805</v>
      </c>
      <c r="E345">
        <v>124.23</v>
      </c>
      <c r="F345">
        <v>116.7</v>
      </c>
      <c r="G345">
        <v>14.8</v>
      </c>
      <c r="H345">
        <v>0.34</v>
      </c>
      <c r="I345">
        <v>473</v>
      </c>
      <c r="J345">
        <v>51.33</v>
      </c>
      <c r="K345">
        <v>24.83</v>
      </c>
      <c r="L345">
        <v>1</v>
      </c>
      <c r="M345">
        <v>471</v>
      </c>
      <c r="N345">
        <v>5.51</v>
      </c>
      <c r="O345">
        <v>6564.78</v>
      </c>
      <c r="P345">
        <v>651.71</v>
      </c>
      <c r="Q345">
        <v>1206.77</v>
      </c>
      <c r="R345">
        <v>919.6799999999999</v>
      </c>
      <c r="S345">
        <v>132.07</v>
      </c>
      <c r="T345">
        <v>374184.91</v>
      </c>
      <c r="U345">
        <v>0.14</v>
      </c>
      <c r="V345">
        <v>0.64</v>
      </c>
      <c r="W345">
        <v>1.03</v>
      </c>
      <c r="X345">
        <v>22.15</v>
      </c>
      <c r="Y345">
        <v>0.5</v>
      </c>
      <c r="Z345">
        <v>10</v>
      </c>
    </row>
    <row r="346" spans="1:26">
      <c r="A346">
        <v>1</v>
      </c>
      <c r="B346">
        <v>20</v>
      </c>
      <c r="C346" t="s">
        <v>26</v>
      </c>
      <c r="D346">
        <v>0.9256</v>
      </c>
      <c r="E346">
        <v>108.04</v>
      </c>
      <c r="F346">
        <v>103.81</v>
      </c>
      <c r="G346">
        <v>30.68</v>
      </c>
      <c r="H346">
        <v>0.66</v>
      </c>
      <c r="I346">
        <v>203</v>
      </c>
      <c r="J346">
        <v>52.47</v>
      </c>
      <c r="K346">
        <v>24.83</v>
      </c>
      <c r="L346">
        <v>2</v>
      </c>
      <c r="M346">
        <v>201</v>
      </c>
      <c r="N346">
        <v>5.64</v>
      </c>
      <c r="O346">
        <v>6705.1</v>
      </c>
      <c r="P346">
        <v>561.96</v>
      </c>
      <c r="Q346">
        <v>1206.75</v>
      </c>
      <c r="R346">
        <v>482.34</v>
      </c>
      <c r="S346">
        <v>132.07</v>
      </c>
      <c r="T346">
        <v>156865.07</v>
      </c>
      <c r="U346">
        <v>0.27</v>
      </c>
      <c r="V346">
        <v>0.71</v>
      </c>
      <c r="W346">
        <v>0.6</v>
      </c>
      <c r="X346">
        <v>9.27</v>
      </c>
      <c r="Y346">
        <v>0.5</v>
      </c>
      <c r="Z346">
        <v>10</v>
      </c>
    </row>
    <row r="347" spans="1:26">
      <c r="A347">
        <v>2</v>
      </c>
      <c r="B347">
        <v>20</v>
      </c>
      <c r="C347" t="s">
        <v>26</v>
      </c>
      <c r="D347">
        <v>0.9651999999999999</v>
      </c>
      <c r="E347">
        <v>103.61</v>
      </c>
      <c r="F347">
        <v>100.31</v>
      </c>
      <c r="G347">
        <v>47.39</v>
      </c>
      <c r="H347">
        <v>0.97</v>
      </c>
      <c r="I347">
        <v>127</v>
      </c>
      <c r="J347">
        <v>53.61</v>
      </c>
      <c r="K347">
        <v>24.83</v>
      </c>
      <c r="L347">
        <v>3</v>
      </c>
      <c r="M347">
        <v>125</v>
      </c>
      <c r="N347">
        <v>5.78</v>
      </c>
      <c r="O347">
        <v>6845.59</v>
      </c>
      <c r="P347">
        <v>524.78</v>
      </c>
      <c r="Q347">
        <v>1206.75</v>
      </c>
      <c r="R347">
        <v>363.05</v>
      </c>
      <c r="S347">
        <v>132.07</v>
      </c>
      <c r="T347">
        <v>97600.77</v>
      </c>
      <c r="U347">
        <v>0.36</v>
      </c>
      <c r="V347">
        <v>0.74</v>
      </c>
      <c r="W347">
        <v>0.49</v>
      </c>
      <c r="X347">
        <v>5.77</v>
      </c>
      <c r="Y347">
        <v>0.5</v>
      </c>
      <c r="Z347">
        <v>10</v>
      </c>
    </row>
    <row r="348" spans="1:26">
      <c r="A348">
        <v>3</v>
      </c>
      <c r="B348">
        <v>20</v>
      </c>
      <c r="C348" t="s">
        <v>26</v>
      </c>
      <c r="D348">
        <v>0.9877</v>
      </c>
      <c r="E348">
        <v>101.24</v>
      </c>
      <c r="F348">
        <v>98.39</v>
      </c>
      <c r="G348">
        <v>65.59999999999999</v>
      </c>
      <c r="H348">
        <v>1.27</v>
      </c>
      <c r="I348">
        <v>90</v>
      </c>
      <c r="J348">
        <v>54.75</v>
      </c>
      <c r="K348">
        <v>24.83</v>
      </c>
      <c r="L348">
        <v>4</v>
      </c>
      <c r="M348">
        <v>88</v>
      </c>
      <c r="N348">
        <v>5.92</v>
      </c>
      <c r="O348">
        <v>6986.39</v>
      </c>
      <c r="P348">
        <v>495.2</v>
      </c>
      <c r="Q348">
        <v>1206.69</v>
      </c>
      <c r="R348">
        <v>297.74</v>
      </c>
      <c r="S348">
        <v>132.07</v>
      </c>
      <c r="T348">
        <v>65133.62</v>
      </c>
      <c r="U348">
        <v>0.44</v>
      </c>
      <c r="V348">
        <v>0.75</v>
      </c>
      <c r="W348">
        <v>0.43</v>
      </c>
      <c r="X348">
        <v>3.85</v>
      </c>
      <c r="Y348">
        <v>0.5</v>
      </c>
      <c r="Z348">
        <v>10</v>
      </c>
    </row>
    <row r="349" spans="1:26">
      <c r="A349">
        <v>4</v>
      </c>
      <c r="B349">
        <v>20</v>
      </c>
      <c r="C349" t="s">
        <v>26</v>
      </c>
      <c r="D349">
        <v>0.9971</v>
      </c>
      <c r="E349">
        <v>100.29</v>
      </c>
      <c r="F349">
        <v>97.7</v>
      </c>
      <c r="G349">
        <v>84.95</v>
      </c>
      <c r="H349">
        <v>1.55</v>
      </c>
      <c r="I349">
        <v>69</v>
      </c>
      <c r="J349">
        <v>55.89</v>
      </c>
      <c r="K349">
        <v>24.83</v>
      </c>
      <c r="L349">
        <v>5</v>
      </c>
      <c r="M349">
        <v>57</v>
      </c>
      <c r="N349">
        <v>6.07</v>
      </c>
      <c r="O349">
        <v>7127.49</v>
      </c>
      <c r="P349">
        <v>471.03</v>
      </c>
      <c r="Q349">
        <v>1206.69</v>
      </c>
      <c r="R349">
        <v>274.45</v>
      </c>
      <c r="S349">
        <v>132.07</v>
      </c>
      <c r="T349">
        <v>53592.84</v>
      </c>
      <c r="U349">
        <v>0.48</v>
      </c>
      <c r="V349">
        <v>0.76</v>
      </c>
      <c r="W349">
        <v>0.4</v>
      </c>
      <c r="X349">
        <v>3.16</v>
      </c>
      <c r="Y349">
        <v>0.5</v>
      </c>
      <c r="Z349">
        <v>10</v>
      </c>
    </row>
    <row r="350" spans="1:26">
      <c r="A350">
        <v>5</v>
      </c>
      <c r="B350">
        <v>20</v>
      </c>
      <c r="C350" t="s">
        <v>26</v>
      </c>
      <c r="D350">
        <v>1.0009</v>
      </c>
      <c r="E350">
        <v>99.91</v>
      </c>
      <c r="F350">
        <v>97.41</v>
      </c>
      <c r="G350">
        <v>94.26000000000001</v>
      </c>
      <c r="H350">
        <v>1.82</v>
      </c>
      <c r="I350">
        <v>62</v>
      </c>
      <c r="J350">
        <v>57.04</v>
      </c>
      <c r="K350">
        <v>24.83</v>
      </c>
      <c r="L350">
        <v>6</v>
      </c>
      <c r="M350">
        <v>8</v>
      </c>
      <c r="N350">
        <v>6.21</v>
      </c>
      <c r="O350">
        <v>7268.89</v>
      </c>
      <c r="P350">
        <v>464.61</v>
      </c>
      <c r="Q350">
        <v>1206.71</v>
      </c>
      <c r="R350">
        <v>262.92</v>
      </c>
      <c r="S350">
        <v>132.07</v>
      </c>
      <c r="T350">
        <v>47860.49</v>
      </c>
      <c r="U350">
        <v>0.5</v>
      </c>
      <c r="V350">
        <v>0.76</v>
      </c>
      <c r="W350">
        <v>0.44</v>
      </c>
      <c r="X350">
        <v>2.87</v>
      </c>
      <c r="Y350">
        <v>0.5</v>
      </c>
      <c r="Z350">
        <v>10</v>
      </c>
    </row>
    <row r="351" spans="1:26">
      <c r="A351">
        <v>6</v>
      </c>
      <c r="B351">
        <v>20</v>
      </c>
      <c r="C351" t="s">
        <v>26</v>
      </c>
      <c r="D351">
        <v>1.0009</v>
      </c>
      <c r="E351">
        <v>99.91</v>
      </c>
      <c r="F351">
        <v>97.40000000000001</v>
      </c>
      <c r="G351">
        <v>94.26000000000001</v>
      </c>
      <c r="H351">
        <v>2.09</v>
      </c>
      <c r="I351">
        <v>62</v>
      </c>
      <c r="J351">
        <v>58.19</v>
      </c>
      <c r="K351">
        <v>24.83</v>
      </c>
      <c r="L351">
        <v>7</v>
      </c>
      <c r="M351">
        <v>0</v>
      </c>
      <c r="N351">
        <v>6.36</v>
      </c>
      <c r="O351">
        <v>7410.59</v>
      </c>
      <c r="P351">
        <v>473.29</v>
      </c>
      <c r="Q351">
        <v>1206.72</v>
      </c>
      <c r="R351">
        <v>262.33</v>
      </c>
      <c r="S351">
        <v>132.07</v>
      </c>
      <c r="T351">
        <v>47567.67</v>
      </c>
      <c r="U351">
        <v>0.5</v>
      </c>
      <c r="V351">
        <v>0.76</v>
      </c>
      <c r="W351">
        <v>0.45</v>
      </c>
      <c r="X351">
        <v>2.86</v>
      </c>
      <c r="Y351">
        <v>0.5</v>
      </c>
      <c r="Z351">
        <v>10</v>
      </c>
    </row>
    <row r="352" spans="1:26">
      <c r="A352">
        <v>0</v>
      </c>
      <c r="B352">
        <v>65</v>
      </c>
      <c r="C352" t="s">
        <v>26</v>
      </c>
      <c r="D352">
        <v>0.5227000000000001</v>
      </c>
      <c r="E352">
        <v>191.32</v>
      </c>
      <c r="F352">
        <v>155.36</v>
      </c>
      <c r="G352">
        <v>7.51</v>
      </c>
      <c r="H352">
        <v>0.13</v>
      </c>
      <c r="I352">
        <v>1241</v>
      </c>
      <c r="J352">
        <v>133.21</v>
      </c>
      <c r="K352">
        <v>46.47</v>
      </c>
      <c r="L352">
        <v>1</v>
      </c>
      <c r="M352">
        <v>1239</v>
      </c>
      <c r="N352">
        <v>20.75</v>
      </c>
      <c r="O352">
        <v>16663.42</v>
      </c>
      <c r="P352">
        <v>1693.3</v>
      </c>
      <c r="Q352">
        <v>1206.85</v>
      </c>
      <c r="R352">
        <v>2236.57</v>
      </c>
      <c r="S352">
        <v>132.07</v>
      </c>
      <c r="T352">
        <v>1028790.82</v>
      </c>
      <c r="U352">
        <v>0.06</v>
      </c>
      <c r="V352">
        <v>0.48</v>
      </c>
      <c r="W352">
        <v>2.25</v>
      </c>
      <c r="X352">
        <v>60.81</v>
      </c>
      <c r="Y352">
        <v>0.5</v>
      </c>
      <c r="Z352">
        <v>10</v>
      </c>
    </row>
    <row r="353" spans="1:26">
      <c r="A353">
        <v>1</v>
      </c>
      <c r="B353">
        <v>65</v>
      </c>
      <c r="C353" t="s">
        <v>26</v>
      </c>
      <c r="D353">
        <v>0.767</v>
      </c>
      <c r="E353">
        <v>130.37</v>
      </c>
      <c r="F353">
        <v>115.81</v>
      </c>
      <c r="G353">
        <v>15.27</v>
      </c>
      <c r="H353">
        <v>0.26</v>
      </c>
      <c r="I353">
        <v>455</v>
      </c>
      <c r="J353">
        <v>134.55</v>
      </c>
      <c r="K353">
        <v>46.47</v>
      </c>
      <c r="L353">
        <v>2</v>
      </c>
      <c r="M353">
        <v>453</v>
      </c>
      <c r="N353">
        <v>21.09</v>
      </c>
      <c r="O353">
        <v>16828.84</v>
      </c>
      <c r="P353">
        <v>1254.81</v>
      </c>
      <c r="Q353">
        <v>1206.74</v>
      </c>
      <c r="R353">
        <v>889.09</v>
      </c>
      <c r="S353">
        <v>132.07</v>
      </c>
      <c r="T353">
        <v>358984.67</v>
      </c>
      <c r="U353">
        <v>0.15</v>
      </c>
      <c r="V353">
        <v>0.64</v>
      </c>
      <c r="W353">
        <v>1</v>
      </c>
      <c r="X353">
        <v>21.26</v>
      </c>
      <c r="Y353">
        <v>0.5</v>
      </c>
      <c r="Z353">
        <v>10</v>
      </c>
    </row>
    <row r="354" spans="1:26">
      <c r="A354">
        <v>2</v>
      </c>
      <c r="B354">
        <v>65</v>
      </c>
      <c r="C354" t="s">
        <v>26</v>
      </c>
      <c r="D354">
        <v>0.8534</v>
      </c>
      <c r="E354">
        <v>117.17</v>
      </c>
      <c r="F354">
        <v>107.4</v>
      </c>
      <c r="G354">
        <v>23.1</v>
      </c>
      <c r="H354">
        <v>0.39</v>
      </c>
      <c r="I354">
        <v>279</v>
      </c>
      <c r="J354">
        <v>135.9</v>
      </c>
      <c r="K354">
        <v>46.47</v>
      </c>
      <c r="L354">
        <v>3</v>
      </c>
      <c r="M354">
        <v>277</v>
      </c>
      <c r="N354">
        <v>21.43</v>
      </c>
      <c r="O354">
        <v>16994.64</v>
      </c>
      <c r="P354">
        <v>1157.94</v>
      </c>
      <c r="Q354">
        <v>1206.75</v>
      </c>
      <c r="R354">
        <v>603.73</v>
      </c>
      <c r="S354">
        <v>132.07</v>
      </c>
      <c r="T354">
        <v>217183.2</v>
      </c>
      <c r="U354">
        <v>0.22</v>
      </c>
      <c r="V354">
        <v>0.6899999999999999</v>
      </c>
      <c r="W354">
        <v>0.72</v>
      </c>
      <c r="X354">
        <v>12.86</v>
      </c>
      <c r="Y354">
        <v>0.5</v>
      </c>
      <c r="Z354">
        <v>10</v>
      </c>
    </row>
    <row r="355" spans="1:26">
      <c r="A355">
        <v>3</v>
      </c>
      <c r="B355">
        <v>65</v>
      </c>
      <c r="C355" t="s">
        <v>26</v>
      </c>
      <c r="D355">
        <v>0.8977000000000001</v>
      </c>
      <c r="E355">
        <v>111.39</v>
      </c>
      <c r="F355">
        <v>103.74</v>
      </c>
      <c r="G355">
        <v>30.97</v>
      </c>
      <c r="H355">
        <v>0.52</v>
      </c>
      <c r="I355">
        <v>201</v>
      </c>
      <c r="J355">
        <v>137.25</v>
      </c>
      <c r="K355">
        <v>46.47</v>
      </c>
      <c r="L355">
        <v>4</v>
      </c>
      <c r="M355">
        <v>199</v>
      </c>
      <c r="N355">
        <v>21.78</v>
      </c>
      <c r="O355">
        <v>17160.92</v>
      </c>
      <c r="P355">
        <v>1112.97</v>
      </c>
      <c r="Q355">
        <v>1206.7</v>
      </c>
      <c r="R355">
        <v>479.61</v>
      </c>
      <c r="S355">
        <v>132.07</v>
      </c>
      <c r="T355">
        <v>155511.36</v>
      </c>
      <c r="U355">
        <v>0.28</v>
      </c>
      <c r="V355">
        <v>0.71</v>
      </c>
      <c r="W355">
        <v>0.6</v>
      </c>
      <c r="X355">
        <v>9.199999999999999</v>
      </c>
      <c r="Y355">
        <v>0.5</v>
      </c>
      <c r="Z355">
        <v>10</v>
      </c>
    </row>
    <row r="356" spans="1:26">
      <c r="A356">
        <v>4</v>
      </c>
      <c r="B356">
        <v>65</v>
      </c>
      <c r="C356" t="s">
        <v>26</v>
      </c>
      <c r="D356">
        <v>0.9238</v>
      </c>
      <c r="E356">
        <v>108.25</v>
      </c>
      <c r="F356">
        <v>101.77</v>
      </c>
      <c r="G356">
        <v>38.65</v>
      </c>
      <c r="H356">
        <v>0.64</v>
      </c>
      <c r="I356">
        <v>158</v>
      </c>
      <c r="J356">
        <v>138.6</v>
      </c>
      <c r="K356">
        <v>46.47</v>
      </c>
      <c r="L356">
        <v>5</v>
      </c>
      <c r="M356">
        <v>156</v>
      </c>
      <c r="N356">
        <v>22.13</v>
      </c>
      <c r="O356">
        <v>17327.69</v>
      </c>
      <c r="P356">
        <v>1087.59</v>
      </c>
      <c r="Q356">
        <v>1206.7</v>
      </c>
      <c r="R356">
        <v>413.02</v>
      </c>
      <c r="S356">
        <v>132.07</v>
      </c>
      <c r="T356">
        <v>122430.61</v>
      </c>
      <c r="U356">
        <v>0.32</v>
      </c>
      <c r="V356">
        <v>0.73</v>
      </c>
      <c r="W356">
        <v>0.53</v>
      </c>
      <c r="X356">
        <v>7.23</v>
      </c>
      <c r="Y356">
        <v>0.5</v>
      </c>
      <c r="Z356">
        <v>10</v>
      </c>
    </row>
    <row r="357" spans="1:26">
      <c r="A357">
        <v>5</v>
      </c>
      <c r="B357">
        <v>65</v>
      </c>
      <c r="C357" t="s">
        <v>26</v>
      </c>
      <c r="D357">
        <v>0.9432</v>
      </c>
      <c r="E357">
        <v>106.02</v>
      </c>
      <c r="F357">
        <v>100.33</v>
      </c>
      <c r="G357">
        <v>46.67</v>
      </c>
      <c r="H357">
        <v>0.76</v>
      </c>
      <c r="I357">
        <v>129</v>
      </c>
      <c r="J357">
        <v>139.95</v>
      </c>
      <c r="K357">
        <v>46.47</v>
      </c>
      <c r="L357">
        <v>6</v>
      </c>
      <c r="M357">
        <v>127</v>
      </c>
      <c r="N357">
        <v>22.49</v>
      </c>
      <c r="O357">
        <v>17494.97</v>
      </c>
      <c r="P357">
        <v>1067.12</v>
      </c>
      <c r="Q357">
        <v>1206.72</v>
      </c>
      <c r="R357">
        <v>364.23</v>
      </c>
      <c r="S357">
        <v>132.07</v>
      </c>
      <c r="T357">
        <v>98184.46000000001</v>
      </c>
      <c r="U357">
        <v>0.36</v>
      </c>
      <c r="V357">
        <v>0.74</v>
      </c>
      <c r="W357">
        <v>0.48</v>
      </c>
      <c r="X357">
        <v>5.79</v>
      </c>
      <c r="Y357">
        <v>0.5</v>
      </c>
      <c r="Z357">
        <v>10</v>
      </c>
    </row>
    <row r="358" spans="1:26">
      <c r="A358">
        <v>6</v>
      </c>
      <c r="B358">
        <v>65</v>
      </c>
      <c r="C358" t="s">
        <v>26</v>
      </c>
      <c r="D358">
        <v>0.9562</v>
      </c>
      <c r="E358">
        <v>104.58</v>
      </c>
      <c r="F358">
        <v>99.43000000000001</v>
      </c>
      <c r="G358">
        <v>54.73</v>
      </c>
      <c r="H358">
        <v>0.88</v>
      </c>
      <c r="I358">
        <v>109</v>
      </c>
      <c r="J358">
        <v>141.31</v>
      </c>
      <c r="K358">
        <v>46.47</v>
      </c>
      <c r="L358">
        <v>7</v>
      </c>
      <c r="M358">
        <v>107</v>
      </c>
      <c r="N358">
        <v>22.85</v>
      </c>
      <c r="O358">
        <v>17662.75</v>
      </c>
      <c r="P358">
        <v>1052.75</v>
      </c>
      <c r="Q358">
        <v>1206.75</v>
      </c>
      <c r="R358">
        <v>333.47</v>
      </c>
      <c r="S358">
        <v>132.07</v>
      </c>
      <c r="T358">
        <v>82901.2</v>
      </c>
      <c r="U358">
        <v>0.4</v>
      </c>
      <c r="V358">
        <v>0.75</v>
      </c>
      <c r="W358">
        <v>0.45</v>
      </c>
      <c r="X358">
        <v>4.89</v>
      </c>
      <c r="Y358">
        <v>0.5</v>
      </c>
      <c r="Z358">
        <v>10</v>
      </c>
    </row>
    <row r="359" spans="1:26">
      <c r="A359">
        <v>7</v>
      </c>
      <c r="B359">
        <v>65</v>
      </c>
      <c r="C359" t="s">
        <v>26</v>
      </c>
      <c r="D359">
        <v>0.9659</v>
      </c>
      <c r="E359">
        <v>103.53</v>
      </c>
      <c r="F359">
        <v>98.77</v>
      </c>
      <c r="G359">
        <v>62.38</v>
      </c>
      <c r="H359">
        <v>0.99</v>
      </c>
      <c r="I359">
        <v>95</v>
      </c>
      <c r="J359">
        <v>142.68</v>
      </c>
      <c r="K359">
        <v>46.47</v>
      </c>
      <c r="L359">
        <v>8</v>
      </c>
      <c r="M359">
        <v>93</v>
      </c>
      <c r="N359">
        <v>23.21</v>
      </c>
      <c r="O359">
        <v>17831.04</v>
      </c>
      <c r="P359">
        <v>1040.94</v>
      </c>
      <c r="Q359">
        <v>1206.73</v>
      </c>
      <c r="R359">
        <v>310.99</v>
      </c>
      <c r="S359">
        <v>132.07</v>
      </c>
      <c r="T359">
        <v>71729.94</v>
      </c>
      <c r="U359">
        <v>0.42</v>
      </c>
      <c r="V359">
        <v>0.75</v>
      </c>
      <c r="W359">
        <v>0.43</v>
      </c>
      <c r="X359">
        <v>4.23</v>
      </c>
      <c r="Y359">
        <v>0.5</v>
      </c>
      <c r="Z359">
        <v>10</v>
      </c>
    </row>
    <row r="360" spans="1:26">
      <c r="A360">
        <v>8</v>
      </c>
      <c r="B360">
        <v>65</v>
      </c>
      <c r="C360" t="s">
        <v>26</v>
      </c>
      <c r="D360">
        <v>0.962</v>
      </c>
      <c r="E360">
        <v>103.94</v>
      </c>
      <c r="F360">
        <v>99.45</v>
      </c>
      <c r="G360">
        <v>70.2</v>
      </c>
      <c r="H360">
        <v>1.11</v>
      </c>
      <c r="I360">
        <v>85</v>
      </c>
      <c r="J360">
        <v>144.05</v>
      </c>
      <c r="K360">
        <v>46.47</v>
      </c>
      <c r="L360">
        <v>9</v>
      </c>
      <c r="M360">
        <v>83</v>
      </c>
      <c r="N360">
        <v>23.58</v>
      </c>
      <c r="O360">
        <v>17999.83</v>
      </c>
      <c r="P360">
        <v>1044.82</v>
      </c>
      <c r="Q360">
        <v>1206.71</v>
      </c>
      <c r="R360">
        <v>338.08</v>
      </c>
      <c r="S360">
        <v>132.07</v>
      </c>
      <c r="T360">
        <v>85325.3</v>
      </c>
      <c r="U360">
        <v>0.39</v>
      </c>
      <c r="V360">
        <v>0.75</v>
      </c>
      <c r="W360">
        <v>0.37</v>
      </c>
      <c r="X360">
        <v>4.91</v>
      </c>
      <c r="Y360">
        <v>0.5</v>
      </c>
      <c r="Z360">
        <v>10</v>
      </c>
    </row>
    <row r="361" spans="1:26">
      <c r="A361">
        <v>9</v>
      </c>
      <c r="B361">
        <v>65</v>
      </c>
      <c r="C361" t="s">
        <v>26</v>
      </c>
      <c r="D361">
        <v>0.9784</v>
      </c>
      <c r="E361">
        <v>102.21</v>
      </c>
      <c r="F361">
        <v>97.98999999999999</v>
      </c>
      <c r="G361">
        <v>78.39</v>
      </c>
      <c r="H361">
        <v>1.22</v>
      </c>
      <c r="I361">
        <v>75</v>
      </c>
      <c r="J361">
        <v>145.42</v>
      </c>
      <c r="K361">
        <v>46.47</v>
      </c>
      <c r="L361">
        <v>10</v>
      </c>
      <c r="M361">
        <v>73</v>
      </c>
      <c r="N361">
        <v>23.95</v>
      </c>
      <c r="O361">
        <v>18169.15</v>
      </c>
      <c r="P361">
        <v>1023.11</v>
      </c>
      <c r="Q361">
        <v>1206.7</v>
      </c>
      <c r="R361">
        <v>284.95</v>
      </c>
      <c r="S361">
        <v>132.07</v>
      </c>
      <c r="T361">
        <v>58812.3</v>
      </c>
      <c r="U361">
        <v>0.46</v>
      </c>
      <c r="V361">
        <v>0.76</v>
      </c>
      <c r="W361">
        <v>0.4</v>
      </c>
      <c r="X361">
        <v>3.45</v>
      </c>
      <c r="Y361">
        <v>0.5</v>
      </c>
      <c r="Z361">
        <v>10</v>
      </c>
    </row>
    <row r="362" spans="1:26">
      <c r="A362">
        <v>10</v>
      </c>
      <c r="B362">
        <v>65</v>
      </c>
      <c r="C362" t="s">
        <v>26</v>
      </c>
      <c r="D362">
        <v>0.9834000000000001</v>
      </c>
      <c r="E362">
        <v>101.69</v>
      </c>
      <c r="F362">
        <v>97.66</v>
      </c>
      <c r="G362">
        <v>86.17</v>
      </c>
      <c r="H362">
        <v>1.33</v>
      </c>
      <c r="I362">
        <v>68</v>
      </c>
      <c r="J362">
        <v>146.8</v>
      </c>
      <c r="K362">
        <v>46.47</v>
      </c>
      <c r="L362">
        <v>11</v>
      </c>
      <c r="M362">
        <v>66</v>
      </c>
      <c r="N362">
        <v>24.33</v>
      </c>
      <c r="O362">
        <v>18338.99</v>
      </c>
      <c r="P362">
        <v>1015.42</v>
      </c>
      <c r="Q362">
        <v>1206.69</v>
      </c>
      <c r="R362">
        <v>273.86</v>
      </c>
      <c r="S362">
        <v>132.07</v>
      </c>
      <c r="T362">
        <v>53302.24</v>
      </c>
      <c r="U362">
        <v>0.48</v>
      </c>
      <c r="V362">
        <v>0.76</v>
      </c>
      <c r="W362">
        <v>0.38</v>
      </c>
      <c r="X362">
        <v>3.12</v>
      </c>
      <c r="Y362">
        <v>0.5</v>
      </c>
      <c r="Z362">
        <v>10</v>
      </c>
    </row>
    <row r="363" spans="1:26">
      <c r="A363">
        <v>11</v>
      </c>
      <c r="B363">
        <v>65</v>
      </c>
      <c r="C363" t="s">
        <v>26</v>
      </c>
      <c r="D363">
        <v>0.988</v>
      </c>
      <c r="E363">
        <v>101.21</v>
      </c>
      <c r="F363">
        <v>97.34</v>
      </c>
      <c r="G363">
        <v>94.2</v>
      </c>
      <c r="H363">
        <v>1.43</v>
      </c>
      <c r="I363">
        <v>62</v>
      </c>
      <c r="J363">
        <v>148.18</v>
      </c>
      <c r="K363">
        <v>46.47</v>
      </c>
      <c r="L363">
        <v>12</v>
      </c>
      <c r="M363">
        <v>60</v>
      </c>
      <c r="N363">
        <v>24.71</v>
      </c>
      <c r="O363">
        <v>18509.36</v>
      </c>
      <c r="P363">
        <v>1007.87</v>
      </c>
      <c r="Q363">
        <v>1206.69</v>
      </c>
      <c r="R363">
        <v>263.23</v>
      </c>
      <c r="S363">
        <v>132.07</v>
      </c>
      <c r="T363">
        <v>48015.69</v>
      </c>
      <c r="U363">
        <v>0.5</v>
      </c>
      <c r="V363">
        <v>0.76</v>
      </c>
      <c r="W363">
        <v>0.37</v>
      </c>
      <c r="X363">
        <v>2.81</v>
      </c>
      <c r="Y363">
        <v>0.5</v>
      </c>
      <c r="Z363">
        <v>10</v>
      </c>
    </row>
    <row r="364" spans="1:26">
      <c r="A364">
        <v>12</v>
      </c>
      <c r="B364">
        <v>65</v>
      </c>
      <c r="C364" t="s">
        <v>26</v>
      </c>
      <c r="D364">
        <v>0.9913</v>
      </c>
      <c r="E364">
        <v>100.88</v>
      </c>
      <c r="F364">
        <v>97.15000000000001</v>
      </c>
      <c r="G364">
        <v>102.26</v>
      </c>
      <c r="H364">
        <v>1.54</v>
      </c>
      <c r="I364">
        <v>57</v>
      </c>
      <c r="J364">
        <v>149.56</v>
      </c>
      <c r="K364">
        <v>46.47</v>
      </c>
      <c r="L364">
        <v>13</v>
      </c>
      <c r="M364">
        <v>55</v>
      </c>
      <c r="N364">
        <v>25.1</v>
      </c>
      <c r="O364">
        <v>18680.25</v>
      </c>
      <c r="P364">
        <v>1000.64</v>
      </c>
      <c r="Q364">
        <v>1206.69</v>
      </c>
      <c r="R364">
        <v>256.58</v>
      </c>
      <c r="S364">
        <v>132.07</v>
      </c>
      <c r="T364">
        <v>44716.11</v>
      </c>
      <c r="U364">
        <v>0.51</v>
      </c>
      <c r="V364">
        <v>0.76</v>
      </c>
      <c r="W364">
        <v>0.37</v>
      </c>
      <c r="X364">
        <v>2.61</v>
      </c>
      <c r="Y364">
        <v>0.5</v>
      </c>
      <c r="Z364">
        <v>10</v>
      </c>
    </row>
    <row r="365" spans="1:26">
      <c r="A365">
        <v>13</v>
      </c>
      <c r="B365">
        <v>65</v>
      </c>
      <c r="C365" t="s">
        <v>26</v>
      </c>
      <c r="D365">
        <v>0.9954</v>
      </c>
      <c r="E365">
        <v>100.46</v>
      </c>
      <c r="F365">
        <v>96.86</v>
      </c>
      <c r="G365">
        <v>111.76</v>
      </c>
      <c r="H365">
        <v>1.64</v>
      </c>
      <c r="I365">
        <v>52</v>
      </c>
      <c r="J365">
        <v>150.95</v>
      </c>
      <c r="K365">
        <v>46.47</v>
      </c>
      <c r="L365">
        <v>14</v>
      </c>
      <c r="M365">
        <v>50</v>
      </c>
      <c r="N365">
        <v>25.49</v>
      </c>
      <c r="O365">
        <v>18851.69</v>
      </c>
      <c r="P365">
        <v>993.54</v>
      </c>
      <c r="Q365">
        <v>1206.69</v>
      </c>
      <c r="R365">
        <v>246.61</v>
      </c>
      <c r="S365">
        <v>132.07</v>
      </c>
      <c r="T365">
        <v>39756.85</v>
      </c>
      <c r="U365">
        <v>0.54</v>
      </c>
      <c r="V365">
        <v>0.77</v>
      </c>
      <c r="W365">
        <v>0.36</v>
      </c>
      <c r="X365">
        <v>2.32</v>
      </c>
      <c r="Y365">
        <v>0.5</v>
      </c>
      <c r="Z365">
        <v>10</v>
      </c>
    </row>
    <row r="366" spans="1:26">
      <c r="A366">
        <v>14</v>
      </c>
      <c r="B366">
        <v>65</v>
      </c>
      <c r="C366" t="s">
        <v>26</v>
      </c>
      <c r="D366">
        <v>0.9975000000000001</v>
      </c>
      <c r="E366">
        <v>100.26</v>
      </c>
      <c r="F366">
        <v>96.73999999999999</v>
      </c>
      <c r="G366">
        <v>118.46</v>
      </c>
      <c r="H366">
        <v>1.74</v>
      </c>
      <c r="I366">
        <v>49</v>
      </c>
      <c r="J366">
        <v>152.35</v>
      </c>
      <c r="K366">
        <v>46.47</v>
      </c>
      <c r="L366">
        <v>15</v>
      </c>
      <c r="M366">
        <v>47</v>
      </c>
      <c r="N366">
        <v>25.88</v>
      </c>
      <c r="O366">
        <v>19023.66</v>
      </c>
      <c r="P366">
        <v>986.96</v>
      </c>
      <c r="Q366">
        <v>1206.69</v>
      </c>
      <c r="R366">
        <v>242.56</v>
      </c>
      <c r="S366">
        <v>132.07</v>
      </c>
      <c r="T366">
        <v>37747.79</v>
      </c>
      <c r="U366">
        <v>0.54</v>
      </c>
      <c r="V366">
        <v>0.77</v>
      </c>
      <c r="W366">
        <v>0.36</v>
      </c>
      <c r="X366">
        <v>2.2</v>
      </c>
      <c r="Y366">
        <v>0.5</v>
      </c>
      <c r="Z366">
        <v>10</v>
      </c>
    </row>
    <row r="367" spans="1:26">
      <c r="A367">
        <v>15</v>
      </c>
      <c r="B367">
        <v>65</v>
      </c>
      <c r="C367" t="s">
        <v>26</v>
      </c>
      <c r="D367">
        <v>1.001</v>
      </c>
      <c r="E367">
        <v>99.90000000000001</v>
      </c>
      <c r="F367">
        <v>96.5</v>
      </c>
      <c r="G367">
        <v>128.66</v>
      </c>
      <c r="H367">
        <v>1.84</v>
      </c>
      <c r="I367">
        <v>45</v>
      </c>
      <c r="J367">
        <v>153.75</v>
      </c>
      <c r="K367">
        <v>46.47</v>
      </c>
      <c r="L367">
        <v>16</v>
      </c>
      <c r="M367">
        <v>43</v>
      </c>
      <c r="N367">
        <v>26.28</v>
      </c>
      <c r="O367">
        <v>19196.18</v>
      </c>
      <c r="P367">
        <v>979.3099999999999</v>
      </c>
      <c r="Q367">
        <v>1206.69</v>
      </c>
      <c r="R367">
        <v>234.28</v>
      </c>
      <c r="S367">
        <v>132.07</v>
      </c>
      <c r="T367">
        <v>33625.58</v>
      </c>
      <c r="U367">
        <v>0.5600000000000001</v>
      </c>
      <c r="V367">
        <v>0.77</v>
      </c>
      <c r="W367">
        <v>0.35</v>
      </c>
      <c r="X367">
        <v>1.96</v>
      </c>
      <c r="Y367">
        <v>0.5</v>
      </c>
      <c r="Z367">
        <v>10</v>
      </c>
    </row>
    <row r="368" spans="1:26">
      <c r="A368">
        <v>16</v>
      </c>
      <c r="B368">
        <v>65</v>
      </c>
      <c r="C368" t="s">
        <v>26</v>
      </c>
      <c r="D368">
        <v>1.001</v>
      </c>
      <c r="E368">
        <v>99.90000000000001</v>
      </c>
      <c r="F368">
        <v>96.55</v>
      </c>
      <c r="G368">
        <v>134.73</v>
      </c>
      <c r="H368">
        <v>1.94</v>
      </c>
      <c r="I368">
        <v>43</v>
      </c>
      <c r="J368">
        <v>155.15</v>
      </c>
      <c r="K368">
        <v>46.47</v>
      </c>
      <c r="L368">
        <v>17</v>
      </c>
      <c r="M368">
        <v>41</v>
      </c>
      <c r="N368">
        <v>26.68</v>
      </c>
      <c r="O368">
        <v>19369.26</v>
      </c>
      <c r="P368">
        <v>976.58</v>
      </c>
      <c r="Q368">
        <v>1206.69</v>
      </c>
      <c r="R368">
        <v>236.95</v>
      </c>
      <c r="S368">
        <v>132.07</v>
      </c>
      <c r="T368">
        <v>34973.95</v>
      </c>
      <c r="U368">
        <v>0.5600000000000001</v>
      </c>
      <c r="V368">
        <v>0.77</v>
      </c>
      <c r="W368">
        <v>0.33</v>
      </c>
      <c r="X368">
        <v>2.02</v>
      </c>
      <c r="Y368">
        <v>0.5</v>
      </c>
      <c r="Z368">
        <v>10</v>
      </c>
    </row>
    <row r="369" spans="1:26">
      <c r="A369">
        <v>17</v>
      </c>
      <c r="B369">
        <v>65</v>
      </c>
      <c r="C369" t="s">
        <v>26</v>
      </c>
      <c r="D369">
        <v>1.0036</v>
      </c>
      <c r="E369">
        <v>99.64</v>
      </c>
      <c r="F369">
        <v>96.37</v>
      </c>
      <c r="G369">
        <v>144.56</v>
      </c>
      <c r="H369">
        <v>2.04</v>
      </c>
      <c r="I369">
        <v>40</v>
      </c>
      <c r="J369">
        <v>156.56</v>
      </c>
      <c r="K369">
        <v>46.47</v>
      </c>
      <c r="L369">
        <v>18</v>
      </c>
      <c r="M369">
        <v>38</v>
      </c>
      <c r="N369">
        <v>27.09</v>
      </c>
      <c r="O369">
        <v>19542.89</v>
      </c>
      <c r="P369">
        <v>967.5599999999999</v>
      </c>
      <c r="Q369">
        <v>1206.69</v>
      </c>
      <c r="R369">
        <v>230.29</v>
      </c>
      <c r="S369">
        <v>132.07</v>
      </c>
      <c r="T369">
        <v>31656.38</v>
      </c>
      <c r="U369">
        <v>0.57</v>
      </c>
      <c r="V369">
        <v>0.77</v>
      </c>
      <c r="W369">
        <v>0.34</v>
      </c>
      <c r="X369">
        <v>1.83</v>
      </c>
      <c r="Y369">
        <v>0.5</v>
      </c>
      <c r="Z369">
        <v>10</v>
      </c>
    </row>
    <row r="370" spans="1:26">
      <c r="A370">
        <v>18</v>
      </c>
      <c r="B370">
        <v>65</v>
      </c>
      <c r="C370" t="s">
        <v>26</v>
      </c>
      <c r="D370">
        <v>1.0053</v>
      </c>
      <c r="E370">
        <v>99.47</v>
      </c>
      <c r="F370">
        <v>96.26000000000001</v>
      </c>
      <c r="G370">
        <v>151.99</v>
      </c>
      <c r="H370">
        <v>2.13</v>
      </c>
      <c r="I370">
        <v>38</v>
      </c>
      <c r="J370">
        <v>157.97</v>
      </c>
      <c r="K370">
        <v>46.47</v>
      </c>
      <c r="L370">
        <v>19</v>
      </c>
      <c r="M370">
        <v>36</v>
      </c>
      <c r="N370">
        <v>27.5</v>
      </c>
      <c r="O370">
        <v>19717.08</v>
      </c>
      <c r="P370">
        <v>963.51</v>
      </c>
      <c r="Q370">
        <v>1206.7</v>
      </c>
      <c r="R370">
        <v>226.38</v>
      </c>
      <c r="S370">
        <v>132.07</v>
      </c>
      <c r="T370">
        <v>29714.18</v>
      </c>
      <c r="U370">
        <v>0.58</v>
      </c>
      <c r="V370">
        <v>0.77</v>
      </c>
      <c r="W370">
        <v>0.34</v>
      </c>
      <c r="X370">
        <v>1.72</v>
      </c>
      <c r="Y370">
        <v>0.5</v>
      </c>
      <c r="Z370">
        <v>10</v>
      </c>
    </row>
    <row r="371" spans="1:26">
      <c r="A371">
        <v>19</v>
      </c>
      <c r="B371">
        <v>65</v>
      </c>
      <c r="C371" t="s">
        <v>26</v>
      </c>
      <c r="D371">
        <v>1.0069</v>
      </c>
      <c r="E371">
        <v>99.31</v>
      </c>
      <c r="F371">
        <v>96.15000000000001</v>
      </c>
      <c r="G371">
        <v>160.26</v>
      </c>
      <c r="H371">
        <v>2.22</v>
      </c>
      <c r="I371">
        <v>36</v>
      </c>
      <c r="J371">
        <v>159.39</v>
      </c>
      <c r="K371">
        <v>46.47</v>
      </c>
      <c r="L371">
        <v>20</v>
      </c>
      <c r="M371">
        <v>34</v>
      </c>
      <c r="N371">
        <v>27.92</v>
      </c>
      <c r="O371">
        <v>19891.97</v>
      </c>
      <c r="P371">
        <v>956.84</v>
      </c>
      <c r="Q371">
        <v>1206.69</v>
      </c>
      <c r="R371">
        <v>222.81</v>
      </c>
      <c r="S371">
        <v>132.07</v>
      </c>
      <c r="T371">
        <v>27934.8</v>
      </c>
      <c r="U371">
        <v>0.59</v>
      </c>
      <c r="V371">
        <v>0.77</v>
      </c>
      <c r="W371">
        <v>0.33</v>
      </c>
      <c r="X371">
        <v>1.61</v>
      </c>
      <c r="Y371">
        <v>0.5</v>
      </c>
      <c r="Z371">
        <v>10</v>
      </c>
    </row>
    <row r="372" spans="1:26">
      <c r="A372">
        <v>20</v>
      </c>
      <c r="B372">
        <v>65</v>
      </c>
      <c r="C372" t="s">
        <v>26</v>
      </c>
      <c r="D372">
        <v>1.0084</v>
      </c>
      <c r="E372">
        <v>99.17</v>
      </c>
      <c r="F372">
        <v>96.06</v>
      </c>
      <c r="G372">
        <v>169.52</v>
      </c>
      <c r="H372">
        <v>2.31</v>
      </c>
      <c r="I372">
        <v>34</v>
      </c>
      <c r="J372">
        <v>160.81</v>
      </c>
      <c r="K372">
        <v>46.47</v>
      </c>
      <c r="L372">
        <v>21</v>
      </c>
      <c r="M372">
        <v>32</v>
      </c>
      <c r="N372">
        <v>28.34</v>
      </c>
      <c r="O372">
        <v>20067.32</v>
      </c>
      <c r="P372">
        <v>953.98</v>
      </c>
      <c r="Q372">
        <v>1206.69</v>
      </c>
      <c r="R372">
        <v>219.67</v>
      </c>
      <c r="S372">
        <v>132.07</v>
      </c>
      <c r="T372">
        <v>26378.87</v>
      </c>
      <c r="U372">
        <v>0.6</v>
      </c>
      <c r="V372">
        <v>0.77</v>
      </c>
      <c r="W372">
        <v>0.33</v>
      </c>
      <c r="X372">
        <v>1.52</v>
      </c>
      <c r="Y372">
        <v>0.5</v>
      </c>
      <c r="Z372">
        <v>10</v>
      </c>
    </row>
    <row r="373" spans="1:26">
      <c r="A373">
        <v>21</v>
      </c>
      <c r="B373">
        <v>65</v>
      </c>
      <c r="C373" t="s">
        <v>26</v>
      </c>
      <c r="D373">
        <v>1.0099</v>
      </c>
      <c r="E373">
        <v>99.02</v>
      </c>
      <c r="F373">
        <v>95.97</v>
      </c>
      <c r="G373">
        <v>179.95</v>
      </c>
      <c r="H373">
        <v>2.4</v>
      </c>
      <c r="I373">
        <v>32</v>
      </c>
      <c r="J373">
        <v>162.24</v>
      </c>
      <c r="K373">
        <v>46.47</v>
      </c>
      <c r="L373">
        <v>22</v>
      </c>
      <c r="M373">
        <v>30</v>
      </c>
      <c r="N373">
        <v>28.77</v>
      </c>
      <c r="O373">
        <v>20243.25</v>
      </c>
      <c r="P373">
        <v>945.74</v>
      </c>
      <c r="Q373">
        <v>1206.69</v>
      </c>
      <c r="R373">
        <v>216.59</v>
      </c>
      <c r="S373">
        <v>132.07</v>
      </c>
      <c r="T373">
        <v>24844.9</v>
      </c>
      <c r="U373">
        <v>0.61</v>
      </c>
      <c r="V373">
        <v>0.77</v>
      </c>
      <c r="W373">
        <v>0.33</v>
      </c>
      <c r="X373">
        <v>1.43</v>
      </c>
      <c r="Y373">
        <v>0.5</v>
      </c>
      <c r="Z373">
        <v>10</v>
      </c>
    </row>
    <row r="374" spans="1:26">
      <c r="A374">
        <v>22</v>
      </c>
      <c r="B374">
        <v>65</v>
      </c>
      <c r="C374" t="s">
        <v>26</v>
      </c>
      <c r="D374">
        <v>1.0107</v>
      </c>
      <c r="E374">
        <v>98.94</v>
      </c>
      <c r="F374">
        <v>95.91</v>
      </c>
      <c r="G374">
        <v>185.64</v>
      </c>
      <c r="H374">
        <v>2.49</v>
      </c>
      <c r="I374">
        <v>31</v>
      </c>
      <c r="J374">
        <v>163.67</v>
      </c>
      <c r="K374">
        <v>46.47</v>
      </c>
      <c r="L374">
        <v>23</v>
      </c>
      <c r="M374">
        <v>29</v>
      </c>
      <c r="N374">
        <v>29.2</v>
      </c>
      <c r="O374">
        <v>20419.76</v>
      </c>
      <c r="P374">
        <v>941.67</v>
      </c>
      <c r="Q374">
        <v>1206.7</v>
      </c>
      <c r="R374">
        <v>214.62</v>
      </c>
      <c r="S374">
        <v>132.07</v>
      </c>
      <c r="T374">
        <v>23867.04</v>
      </c>
      <c r="U374">
        <v>0.62</v>
      </c>
      <c r="V374">
        <v>0.77</v>
      </c>
      <c r="W374">
        <v>0.32</v>
      </c>
      <c r="X374">
        <v>1.37</v>
      </c>
      <c r="Y374">
        <v>0.5</v>
      </c>
      <c r="Z374">
        <v>10</v>
      </c>
    </row>
    <row r="375" spans="1:26">
      <c r="A375">
        <v>23</v>
      </c>
      <c r="B375">
        <v>65</v>
      </c>
      <c r="C375" t="s">
        <v>26</v>
      </c>
      <c r="D375">
        <v>1.013</v>
      </c>
      <c r="E375">
        <v>98.70999999999999</v>
      </c>
      <c r="F375">
        <v>95.73999999999999</v>
      </c>
      <c r="G375">
        <v>198.09</v>
      </c>
      <c r="H375">
        <v>2.58</v>
      </c>
      <c r="I375">
        <v>29</v>
      </c>
      <c r="J375">
        <v>165.1</v>
      </c>
      <c r="K375">
        <v>46.47</v>
      </c>
      <c r="L375">
        <v>24</v>
      </c>
      <c r="M375">
        <v>27</v>
      </c>
      <c r="N375">
        <v>29.64</v>
      </c>
      <c r="O375">
        <v>20596.86</v>
      </c>
      <c r="P375">
        <v>933.28</v>
      </c>
      <c r="Q375">
        <v>1206.69</v>
      </c>
      <c r="R375">
        <v>209.29</v>
      </c>
      <c r="S375">
        <v>132.07</v>
      </c>
      <c r="T375">
        <v>21211.68</v>
      </c>
      <c r="U375">
        <v>0.63</v>
      </c>
      <c r="V375">
        <v>0.77</v>
      </c>
      <c r="W375">
        <v>0.3</v>
      </c>
      <c r="X375">
        <v>1.2</v>
      </c>
      <c r="Y375">
        <v>0.5</v>
      </c>
      <c r="Z375">
        <v>10</v>
      </c>
    </row>
    <row r="376" spans="1:26">
      <c r="A376">
        <v>24</v>
      </c>
      <c r="B376">
        <v>65</v>
      </c>
      <c r="C376" t="s">
        <v>26</v>
      </c>
      <c r="D376">
        <v>1.0128</v>
      </c>
      <c r="E376">
        <v>98.73</v>
      </c>
      <c r="F376">
        <v>95.79000000000001</v>
      </c>
      <c r="G376">
        <v>205.27</v>
      </c>
      <c r="H376">
        <v>2.66</v>
      </c>
      <c r="I376">
        <v>28</v>
      </c>
      <c r="J376">
        <v>166.54</v>
      </c>
      <c r="K376">
        <v>46.47</v>
      </c>
      <c r="L376">
        <v>25</v>
      </c>
      <c r="M376">
        <v>26</v>
      </c>
      <c r="N376">
        <v>30.08</v>
      </c>
      <c r="O376">
        <v>20774.56</v>
      </c>
      <c r="P376">
        <v>929.09</v>
      </c>
      <c r="Q376">
        <v>1206.69</v>
      </c>
      <c r="R376">
        <v>210.45</v>
      </c>
      <c r="S376">
        <v>132.07</v>
      </c>
      <c r="T376">
        <v>21796.7</v>
      </c>
      <c r="U376">
        <v>0.63</v>
      </c>
      <c r="V376">
        <v>0.77</v>
      </c>
      <c r="W376">
        <v>0.32</v>
      </c>
      <c r="X376">
        <v>1.25</v>
      </c>
      <c r="Y376">
        <v>0.5</v>
      </c>
      <c r="Z376">
        <v>10</v>
      </c>
    </row>
    <row r="377" spans="1:26">
      <c r="A377">
        <v>25</v>
      </c>
      <c r="B377">
        <v>65</v>
      </c>
      <c r="C377" t="s">
        <v>26</v>
      </c>
      <c r="D377">
        <v>1.0134</v>
      </c>
      <c r="E377">
        <v>98.68000000000001</v>
      </c>
      <c r="F377">
        <v>95.76000000000001</v>
      </c>
      <c r="G377">
        <v>212.8</v>
      </c>
      <c r="H377">
        <v>2.74</v>
      </c>
      <c r="I377">
        <v>27</v>
      </c>
      <c r="J377">
        <v>167.99</v>
      </c>
      <c r="K377">
        <v>46.47</v>
      </c>
      <c r="L377">
        <v>26</v>
      </c>
      <c r="M377">
        <v>25</v>
      </c>
      <c r="N377">
        <v>30.52</v>
      </c>
      <c r="O377">
        <v>20952.87</v>
      </c>
      <c r="P377">
        <v>926.4400000000001</v>
      </c>
      <c r="Q377">
        <v>1206.69</v>
      </c>
      <c r="R377">
        <v>209.44</v>
      </c>
      <c r="S377">
        <v>132.07</v>
      </c>
      <c r="T377">
        <v>21299.16</v>
      </c>
      <c r="U377">
        <v>0.63</v>
      </c>
      <c r="V377">
        <v>0.77</v>
      </c>
      <c r="W377">
        <v>0.32</v>
      </c>
      <c r="X377">
        <v>1.22</v>
      </c>
      <c r="Y377">
        <v>0.5</v>
      </c>
      <c r="Z377">
        <v>10</v>
      </c>
    </row>
    <row r="378" spans="1:26">
      <c r="A378">
        <v>26</v>
      </c>
      <c r="B378">
        <v>65</v>
      </c>
      <c r="C378" t="s">
        <v>26</v>
      </c>
      <c r="D378">
        <v>1.0142</v>
      </c>
      <c r="E378">
        <v>98.59999999999999</v>
      </c>
      <c r="F378">
        <v>95.70999999999999</v>
      </c>
      <c r="G378">
        <v>220.87</v>
      </c>
      <c r="H378">
        <v>2.82</v>
      </c>
      <c r="I378">
        <v>26</v>
      </c>
      <c r="J378">
        <v>169.44</v>
      </c>
      <c r="K378">
        <v>46.47</v>
      </c>
      <c r="L378">
        <v>27</v>
      </c>
      <c r="M378">
        <v>24</v>
      </c>
      <c r="N378">
        <v>30.97</v>
      </c>
      <c r="O378">
        <v>21131.78</v>
      </c>
      <c r="P378">
        <v>921.77</v>
      </c>
      <c r="Q378">
        <v>1206.69</v>
      </c>
      <c r="R378">
        <v>207.88</v>
      </c>
      <c r="S378">
        <v>132.07</v>
      </c>
      <c r="T378">
        <v>20524.37</v>
      </c>
      <c r="U378">
        <v>0.64</v>
      </c>
      <c r="V378">
        <v>0.77</v>
      </c>
      <c r="W378">
        <v>0.32</v>
      </c>
      <c r="X378">
        <v>1.17</v>
      </c>
      <c r="Y378">
        <v>0.5</v>
      </c>
      <c r="Z378">
        <v>10</v>
      </c>
    </row>
    <row r="379" spans="1:26">
      <c r="A379">
        <v>27</v>
      </c>
      <c r="B379">
        <v>65</v>
      </c>
      <c r="C379" t="s">
        <v>26</v>
      </c>
      <c r="D379">
        <v>1.015</v>
      </c>
      <c r="E379">
        <v>98.53</v>
      </c>
      <c r="F379">
        <v>95.66</v>
      </c>
      <c r="G379">
        <v>229.6</v>
      </c>
      <c r="H379">
        <v>2.9</v>
      </c>
      <c r="I379">
        <v>25</v>
      </c>
      <c r="J379">
        <v>170.9</v>
      </c>
      <c r="K379">
        <v>46.47</v>
      </c>
      <c r="L379">
        <v>28</v>
      </c>
      <c r="M379">
        <v>23</v>
      </c>
      <c r="N379">
        <v>31.43</v>
      </c>
      <c r="O379">
        <v>21311.32</v>
      </c>
      <c r="P379">
        <v>915.58</v>
      </c>
      <c r="Q379">
        <v>1206.7</v>
      </c>
      <c r="R379">
        <v>206.2</v>
      </c>
      <c r="S379">
        <v>132.07</v>
      </c>
      <c r="T379">
        <v>19685.75</v>
      </c>
      <c r="U379">
        <v>0.64</v>
      </c>
      <c r="V379">
        <v>0.77</v>
      </c>
      <c r="W379">
        <v>0.32</v>
      </c>
      <c r="X379">
        <v>1.13</v>
      </c>
      <c r="Y379">
        <v>0.5</v>
      </c>
      <c r="Z379">
        <v>10</v>
      </c>
    </row>
    <row r="380" spans="1:26">
      <c r="A380">
        <v>28</v>
      </c>
      <c r="B380">
        <v>65</v>
      </c>
      <c r="C380" t="s">
        <v>26</v>
      </c>
      <c r="D380">
        <v>1.016</v>
      </c>
      <c r="E380">
        <v>98.43000000000001</v>
      </c>
      <c r="F380">
        <v>95.59</v>
      </c>
      <c r="G380">
        <v>238.98</v>
      </c>
      <c r="H380">
        <v>2.98</v>
      </c>
      <c r="I380">
        <v>24</v>
      </c>
      <c r="J380">
        <v>172.36</v>
      </c>
      <c r="K380">
        <v>46.47</v>
      </c>
      <c r="L380">
        <v>29</v>
      </c>
      <c r="M380">
        <v>22</v>
      </c>
      <c r="N380">
        <v>31.89</v>
      </c>
      <c r="O380">
        <v>21491.47</v>
      </c>
      <c r="P380">
        <v>911.02</v>
      </c>
      <c r="Q380">
        <v>1206.69</v>
      </c>
      <c r="R380">
        <v>203.83</v>
      </c>
      <c r="S380">
        <v>132.07</v>
      </c>
      <c r="T380">
        <v>18509.71</v>
      </c>
      <c r="U380">
        <v>0.65</v>
      </c>
      <c r="V380">
        <v>0.78</v>
      </c>
      <c r="W380">
        <v>0.31</v>
      </c>
      <c r="X380">
        <v>1.05</v>
      </c>
      <c r="Y380">
        <v>0.5</v>
      </c>
      <c r="Z380">
        <v>10</v>
      </c>
    </row>
    <row r="381" spans="1:26">
      <c r="A381">
        <v>29</v>
      </c>
      <c r="B381">
        <v>65</v>
      </c>
      <c r="C381" t="s">
        <v>26</v>
      </c>
      <c r="D381">
        <v>1.0163</v>
      </c>
      <c r="E381">
        <v>98.40000000000001</v>
      </c>
      <c r="F381">
        <v>95.59</v>
      </c>
      <c r="G381">
        <v>249.38</v>
      </c>
      <c r="H381">
        <v>3.06</v>
      </c>
      <c r="I381">
        <v>23</v>
      </c>
      <c r="J381">
        <v>173.82</v>
      </c>
      <c r="K381">
        <v>46.47</v>
      </c>
      <c r="L381">
        <v>30</v>
      </c>
      <c r="M381">
        <v>21</v>
      </c>
      <c r="N381">
        <v>32.36</v>
      </c>
      <c r="O381">
        <v>21672.25</v>
      </c>
      <c r="P381">
        <v>900.52</v>
      </c>
      <c r="Q381">
        <v>1206.69</v>
      </c>
      <c r="R381">
        <v>203.89</v>
      </c>
      <c r="S381">
        <v>132.07</v>
      </c>
      <c r="T381">
        <v>18542.56</v>
      </c>
      <c r="U381">
        <v>0.65</v>
      </c>
      <c r="V381">
        <v>0.78</v>
      </c>
      <c r="W381">
        <v>0.31</v>
      </c>
      <c r="X381">
        <v>1.06</v>
      </c>
      <c r="Y381">
        <v>0.5</v>
      </c>
      <c r="Z381">
        <v>10</v>
      </c>
    </row>
    <row r="382" spans="1:26">
      <c r="A382">
        <v>30</v>
      </c>
      <c r="B382">
        <v>65</v>
      </c>
      <c r="C382" t="s">
        <v>26</v>
      </c>
      <c r="D382">
        <v>1.0182</v>
      </c>
      <c r="E382">
        <v>98.22</v>
      </c>
      <c r="F382">
        <v>95.44</v>
      </c>
      <c r="G382">
        <v>260.28</v>
      </c>
      <c r="H382">
        <v>3.14</v>
      </c>
      <c r="I382">
        <v>22</v>
      </c>
      <c r="J382">
        <v>175.29</v>
      </c>
      <c r="K382">
        <v>46.47</v>
      </c>
      <c r="L382">
        <v>31</v>
      </c>
      <c r="M382">
        <v>19</v>
      </c>
      <c r="N382">
        <v>32.83</v>
      </c>
      <c r="O382">
        <v>21853.67</v>
      </c>
      <c r="P382">
        <v>896.8099999999999</v>
      </c>
      <c r="Q382">
        <v>1206.69</v>
      </c>
      <c r="R382">
        <v>198.44</v>
      </c>
      <c r="S382">
        <v>132.07</v>
      </c>
      <c r="T382">
        <v>15822.58</v>
      </c>
      <c r="U382">
        <v>0.67</v>
      </c>
      <c r="V382">
        <v>0.78</v>
      </c>
      <c r="W382">
        <v>0.31</v>
      </c>
      <c r="X382">
        <v>0.9</v>
      </c>
      <c r="Y382">
        <v>0.5</v>
      </c>
      <c r="Z382">
        <v>10</v>
      </c>
    </row>
    <row r="383" spans="1:26">
      <c r="A383">
        <v>31</v>
      </c>
      <c r="B383">
        <v>65</v>
      </c>
      <c r="C383" t="s">
        <v>26</v>
      </c>
      <c r="D383">
        <v>1.0179</v>
      </c>
      <c r="E383">
        <v>98.23999999999999</v>
      </c>
      <c r="F383">
        <v>95.48999999999999</v>
      </c>
      <c r="G383">
        <v>272.82</v>
      </c>
      <c r="H383">
        <v>3.21</v>
      </c>
      <c r="I383">
        <v>21</v>
      </c>
      <c r="J383">
        <v>176.77</v>
      </c>
      <c r="K383">
        <v>46.47</v>
      </c>
      <c r="L383">
        <v>32</v>
      </c>
      <c r="M383">
        <v>15</v>
      </c>
      <c r="N383">
        <v>33.3</v>
      </c>
      <c r="O383">
        <v>22035.73</v>
      </c>
      <c r="P383">
        <v>891.99</v>
      </c>
      <c r="Q383">
        <v>1206.69</v>
      </c>
      <c r="R383">
        <v>200.03</v>
      </c>
      <c r="S383">
        <v>132.07</v>
      </c>
      <c r="T383">
        <v>16622.5</v>
      </c>
      <c r="U383">
        <v>0.66</v>
      </c>
      <c r="V383">
        <v>0.78</v>
      </c>
      <c r="W383">
        <v>0.32</v>
      </c>
      <c r="X383">
        <v>0.95</v>
      </c>
      <c r="Y383">
        <v>0.5</v>
      </c>
      <c r="Z383">
        <v>10</v>
      </c>
    </row>
    <row r="384" spans="1:26">
      <c r="A384">
        <v>32</v>
      </c>
      <c r="B384">
        <v>65</v>
      </c>
      <c r="C384" t="s">
        <v>26</v>
      </c>
      <c r="D384">
        <v>1.0179</v>
      </c>
      <c r="E384">
        <v>98.23999999999999</v>
      </c>
      <c r="F384">
        <v>95.48999999999999</v>
      </c>
      <c r="G384">
        <v>272.82</v>
      </c>
      <c r="H384">
        <v>3.28</v>
      </c>
      <c r="I384">
        <v>21</v>
      </c>
      <c r="J384">
        <v>178.25</v>
      </c>
      <c r="K384">
        <v>46.47</v>
      </c>
      <c r="L384">
        <v>33</v>
      </c>
      <c r="M384">
        <v>14</v>
      </c>
      <c r="N384">
        <v>33.79</v>
      </c>
      <c r="O384">
        <v>22218.44</v>
      </c>
      <c r="P384">
        <v>887.24</v>
      </c>
      <c r="Q384">
        <v>1206.69</v>
      </c>
      <c r="R384">
        <v>200.06</v>
      </c>
      <c r="S384">
        <v>132.07</v>
      </c>
      <c r="T384">
        <v>16638.49</v>
      </c>
      <c r="U384">
        <v>0.66</v>
      </c>
      <c r="V384">
        <v>0.78</v>
      </c>
      <c r="W384">
        <v>0.31</v>
      </c>
      <c r="X384">
        <v>0.95</v>
      </c>
      <c r="Y384">
        <v>0.5</v>
      </c>
      <c r="Z384">
        <v>10</v>
      </c>
    </row>
    <row r="385" spans="1:26">
      <c r="A385">
        <v>33</v>
      </c>
      <c r="B385">
        <v>65</v>
      </c>
      <c r="C385" t="s">
        <v>26</v>
      </c>
      <c r="D385">
        <v>1.0189</v>
      </c>
      <c r="E385">
        <v>98.15000000000001</v>
      </c>
      <c r="F385">
        <v>95.42</v>
      </c>
      <c r="G385">
        <v>286.26</v>
      </c>
      <c r="H385">
        <v>3.36</v>
      </c>
      <c r="I385">
        <v>20</v>
      </c>
      <c r="J385">
        <v>179.74</v>
      </c>
      <c r="K385">
        <v>46.47</v>
      </c>
      <c r="L385">
        <v>34</v>
      </c>
      <c r="M385">
        <v>6</v>
      </c>
      <c r="N385">
        <v>34.27</v>
      </c>
      <c r="O385">
        <v>22401.81</v>
      </c>
      <c r="P385">
        <v>886.58</v>
      </c>
      <c r="Q385">
        <v>1206.69</v>
      </c>
      <c r="R385">
        <v>197.3</v>
      </c>
      <c r="S385">
        <v>132.07</v>
      </c>
      <c r="T385">
        <v>15264.58</v>
      </c>
      <c r="U385">
        <v>0.67</v>
      </c>
      <c r="V385">
        <v>0.78</v>
      </c>
      <c r="W385">
        <v>0.32</v>
      </c>
      <c r="X385">
        <v>0.88</v>
      </c>
      <c r="Y385">
        <v>0.5</v>
      </c>
      <c r="Z385">
        <v>10</v>
      </c>
    </row>
    <row r="386" spans="1:26">
      <c r="A386">
        <v>34</v>
      </c>
      <c r="B386">
        <v>65</v>
      </c>
      <c r="C386" t="s">
        <v>26</v>
      </c>
      <c r="D386">
        <v>1.0186</v>
      </c>
      <c r="E386">
        <v>98.17</v>
      </c>
      <c r="F386">
        <v>95.44</v>
      </c>
      <c r="G386">
        <v>286.33</v>
      </c>
      <c r="H386">
        <v>3.43</v>
      </c>
      <c r="I386">
        <v>20</v>
      </c>
      <c r="J386">
        <v>181.23</v>
      </c>
      <c r="K386">
        <v>46.47</v>
      </c>
      <c r="L386">
        <v>35</v>
      </c>
      <c r="M386">
        <v>2</v>
      </c>
      <c r="N386">
        <v>34.76</v>
      </c>
      <c r="O386">
        <v>22585.84</v>
      </c>
      <c r="P386">
        <v>892.79</v>
      </c>
      <c r="Q386">
        <v>1206.7</v>
      </c>
      <c r="R386">
        <v>197.96</v>
      </c>
      <c r="S386">
        <v>132.07</v>
      </c>
      <c r="T386">
        <v>15590.01</v>
      </c>
      <c r="U386">
        <v>0.67</v>
      </c>
      <c r="V386">
        <v>0.78</v>
      </c>
      <c r="W386">
        <v>0.33</v>
      </c>
      <c r="X386">
        <v>0.91</v>
      </c>
      <c r="Y386">
        <v>0.5</v>
      </c>
      <c r="Z386">
        <v>10</v>
      </c>
    </row>
    <row r="387" spans="1:26">
      <c r="A387">
        <v>35</v>
      </c>
      <c r="B387">
        <v>65</v>
      </c>
      <c r="C387" t="s">
        <v>26</v>
      </c>
      <c r="D387">
        <v>1.0185</v>
      </c>
      <c r="E387">
        <v>98.18000000000001</v>
      </c>
      <c r="F387">
        <v>95.45999999999999</v>
      </c>
      <c r="G387">
        <v>286.37</v>
      </c>
      <c r="H387">
        <v>3.5</v>
      </c>
      <c r="I387">
        <v>20</v>
      </c>
      <c r="J387">
        <v>182.73</v>
      </c>
      <c r="K387">
        <v>46.47</v>
      </c>
      <c r="L387">
        <v>36</v>
      </c>
      <c r="M387">
        <v>1</v>
      </c>
      <c r="N387">
        <v>35.26</v>
      </c>
      <c r="O387">
        <v>22770.67</v>
      </c>
      <c r="P387">
        <v>898.53</v>
      </c>
      <c r="Q387">
        <v>1206.69</v>
      </c>
      <c r="R387">
        <v>198.29</v>
      </c>
      <c r="S387">
        <v>132.07</v>
      </c>
      <c r="T387">
        <v>15755.72</v>
      </c>
      <c r="U387">
        <v>0.67</v>
      </c>
      <c r="V387">
        <v>0.78</v>
      </c>
      <c r="W387">
        <v>0.33</v>
      </c>
      <c r="X387">
        <v>0.92</v>
      </c>
      <c r="Y387">
        <v>0.5</v>
      </c>
      <c r="Z387">
        <v>10</v>
      </c>
    </row>
    <row r="388" spans="1:26">
      <c r="A388">
        <v>36</v>
      </c>
      <c r="B388">
        <v>65</v>
      </c>
      <c r="C388" t="s">
        <v>26</v>
      </c>
      <c r="D388">
        <v>1.0186</v>
      </c>
      <c r="E388">
        <v>98.17</v>
      </c>
      <c r="F388">
        <v>95.45</v>
      </c>
      <c r="G388">
        <v>286.35</v>
      </c>
      <c r="H388">
        <v>3.56</v>
      </c>
      <c r="I388">
        <v>20</v>
      </c>
      <c r="J388">
        <v>184.23</v>
      </c>
      <c r="K388">
        <v>46.47</v>
      </c>
      <c r="L388">
        <v>37</v>
      </c>
      <c r="M388">
        <v>0</v>
      </c>
      <c r="N388">
        <v>35.77</v>
      </c>
      <c r="O388">
        <v>22956.06</v>
      </c>
      <c r="P388">
        <v>904.77</v>
      </c>
      <c r="Q388">
        <v>1206.69</v>
      </c>
      <c r="R388">
        <v>197.93</v>
      </c>
      <c r="S388">
        <v>132.07</v>
      </c>
      <c r="T388">
        <v>15575.6</v>
      </c>
      <c r="U388">
        <v>0.67</v>
      </c>
      <c r="V388">
        <v>0.78</v>
      </c>
      <c r="W388">
        <v>0.34</v>
      </c>
      <c r="X388">
        <v>0.91</v>
      </c>
      <c r="Y388">
        <v>0.5</v>
      </c>
      <c r="Z388">
        <v>10</v>
      </c>
    </row>
    <row r="389" spans="1:26">
      <c r="A389">
        <v>0</v>
      </c>
      <c r="B389">
        <v>75</v>
      </c>
      <c r="C389" t="s">
        <v>26</v>
      </c>
      <c r="D389">
        <v>0.4716</v>
      </c>
      <c r="E389">
        <v>212.04</v>
      </c>
      <c r="F389">
        <v>165.83</v>
      </c>
      <c r="G389">
        <v>6.92</v>
      </c>
      <c r="H389">
        <v>0.12</v>
      </c>
      <c r="I389">
        <v>1438</v>
      </c>
      <c r="J389">
        <v>150.44</v>
      </c>
      <c r="K389">
        <v>49.1</v>
      </c>
      <c r="L389">
        <v>1</v>
      </c>
      <c r="M389">
        <v>1436</v>
      </c>
      <c r="N389">
        <v>25.34</v>
      </c>
      <c r="O389">
        <v>18787.76</v>
      </c>
      <c r="P389">
        <v>1957.76</v>
      </c>
      <c r="Q389">
        <v>1206.98</v>
      </c>
      <c r="R389">
        <v>2593.57</v>
      </c>
      <c r="S389">
        <v>132.07</v>
      </c>
      <c r="T389">
        <v>1206305.64</v>
      </c>
      <c r="U389">
        <v>0.05</v>
      </c>
      <c r="V389">
        <v>0.45</v>
      </c>
      <c r="W389">
        <v>2.59</v>
      </c>
      <c r="X389">
        <v>71.27</v>
      </c>
      <c r="Y389">
        <v>0.5</v>
      </c>
      <c r="Z389">
        <v>10</v>
      </c>
    </row>
    <row r="390" spans="1:26">
      <c r="A390">
        <v>1</v>
      </c>
      <c r="B390">
        <v>75</v>
      </c>
      <c r="C390" t="s">
        <v>26</v>
      </c>
      <c r="D390">
        <v>0.7366</v>
      </c>
      <c r="E390">
        <v>135.75</v>
      </c>
      <c r="F390">
        <v>118.1</v>
      </c>
      <c r="G390">
        <v>14.09</v>
      </c>
      <c r="H390">
        <v>0.23</v>
      </c>
      <c r="I390">
        <v>503</v>
      </c>
      <c r="J390">
        <v>151.83</v>
      </c>
      <c r="K390">
        <v>49.1</v>
      </c>
      <c r="L390">
        <v>2</v>
      </c>
      <c r="M390">
        <v>501</v>
      </c>
      <c r="N390">
        <v>25.73</v>
      </c>
      <c r="O390">
        <v>18959.54</v>
      </c>
      <c r="P390">
        <v>1387.36</v>
      </c>
      <c r="Q390">
        <v>1206.76</v>
      </c>
      <c r="R390">
        <v>967.14</v>
      </c>
      <c r="S390">
        <v>132.07</v>
      </c>
      <c r="T390">
        <v>397765.77</v>
      </c>
      <c r="U390">
        <v>0.14</v>
      </c>
      <c r="V390">
        <v>0.63</v>
      </c>
      <c r="W390">
        <v>1.08</v>
      </c>
      <c r="X390">
        <v>23.56</v>
      </c>
      <c r="Y390">
        <v>0.5</v>
      </c>
      <c r="Z390">
        <v>10</v>
      </c>
    </row>
    <row r="391" spans="1:26">
      <c r="A391">
        <v>2</v>
      </c>
      <c r="B391">
        <v>75</v>
      </c>
      <c r="C391" t="s">
        <v>26</v>
      </c>
      <c r="D391">
        <v>0.8306</v>
      </c>
      <c r="E391">
        <v>120.39</v>
      </c>
      <c r="F391">
        <v>108.74</v>
      </c>
      <c r="G391">
        <v>21.25</v>
      </c>
      <c r="H391">
        <v>0.35</v>
      </c>
      <c r="I391">
        <v>307</v>
      </c>
      <c r="J391">
        <v>153.23</v>
      </c>
      <c r="K391">
        <v>49.1</v>
      </c>
      <c r="L391">
        <v>3</v>
      </c>
      <c r="M391">
        <v>305</v>
      </c>
      <c r="N391">
        <v>26.13</v>
      </c>
      <c r="O391">
        <v>19131.85</v>
      </c>
      <c r="P391">
        <v>1272.5</v>
      </c>
      <c r="Q391">
        <v>1206.8</v>
      </c>
      <c r="R391">
        <v>649.4400000000001</v>
      </c>
      <c r="S391">
        <v>132.07</v>
      </c>
      <c r="T391">
        <v>239899.05</v>
      </c>
      <c r="U391">
        <v>0.2</v>
      </c>
      <c r="V391">
        <v>0.68</v>
      </c>
      <c r="W391">
        <v>0.76</v>
      </c>
      <c r="X391">
        <v>14.19</v>
      </c>
      <c r="Y391">
        <v>0.5</v>
      </c>
      <c r="Z391">
        <v>10</v>
      </c>
    </row>
    <row r="392" spans="1:26">
      <c r="A392">
        <v>3</v>
      </c>
      <c r="B392">
        <v>75</v>
      </c>
      <c r="C392" t="s">
        <v>26</v>
      </c>
      <c r="D392">
        <v>0.8794</v>
      </c>
      <c r="E392">
        <v>113.72</v>
      </c>
      <c r="F392">
        <v>104.69</v>
      </c>
      <c r="G392">
        <v>28.42</v>
      </c>
      <c r="H392">
        <v>0.46</v>
      </c>
      <c r="I392">
        <v>221</v>
      </c>
      <c r="J392">
        <v>154.63</v>
      </c>
      <c r="K392">
        <v>49.1</v>
      </c>
      <c r="L392">
        <v>4</v>
      </c>
      <c r="M392">
        <v>219</v>
      </c>
      <c r="N392">
        <v>26.53</v>
      </c>
      <c r="O392">
        <v>19304.72</v>
      </c>
      <c r="P392">
        <v>1221.06</v>
      </c>
      <c r="Q392">
        <v>1206.69</v>
      </c>
      <c r="R392">
        <v>511.83</v>
      </c>
      <c r="S392">
        <v>132.07</v>
      </c>
      <c r="T392">
        <v>171521.82</v>
      </c>
      <c r="U392">
        <v>0.26</v>
      </c>
      <c r="V392">
        <v>0.71</v>
      </c>
      <c r="W392">
        <v>0.63</v>
      </c>
      <c r="X392">
        <v>10.15</v>
      </c>
      <c r="Y392">
        <v>0.5</v>
      </c>
      <c r="Z392">
        <v>10</v>
      </c>
    </row>
    <row r="393" spans="1:26">
      <c r="A393">
        <v>4</v>
      </c>
      <c r="B393">
        <v>75</v>
      </c>
      <c r="C393" t="s">
        <v>26</v>
      </c>
      <c r="D393">
        <v>0.9095</v>
      </c>
      <c r="E393">
        <v>109.95</v>
      </c>
      <c r="F393">
        <v>102.42</v>
      </c>
      <c r="G393">
        <v>35.73</v>
      </c>
      <c r="H393">
        <v>0.57</v>
      </c>
      <c r="I393">
        <v>172</v>
      </c>
      <c r="J393">
        <v>156.03</v>
      </c>
      <c r="K393">
        <v>49.1</v>
      </c>
      <c r="L393">
        <v>5</v>
      </c>
      <c r="M393">
        <v>170</v>
      </c>
      <c r="N393">
        <v>26.94</v>
      </c>
      <c r="O393">
        <v>19478.15</v>
      </c>
      <c r="P393">
        <v>1190.38</v>
      </c>
      <c r="Q393">
        <v>1206.69</v>
      </c>
      <c r="R393">
        <v>434.92</v>
      </c>
      <c r="S393">
        <v>132.07</v>
      </c>
      <c r="T393">
        <v>133312.11</v>
      </c>
      <c r="U393">
        <v>0.3</v>
      </c>
      <c r="V393">
        <v>0.72</v>
      </c>
      <c r="W393">
        <v>0.55</v>
      </c>
      <c r="X393">
        <v>7.88</v>
      </c>
      <c r="Y393">
        <v>0.5</v>
      </c>
      <c r="Z393">
        <v>10</v>
      </c>
    </row>
    <row r="394" spans="1:26">
      <c r="A394">
        <v>5</v>
      </c>
      <c r="B394">
        <v>75</v>
      </c>
      <c r="C394" t="s">
        <v>26</v>
      </c>
      <c r="D394">
        <v>0.9301</v>
      </c>
      <c r="E394">
        <v>107.52</v>
      </c>
      <c r="F394">
        <v>100.94</v>
      </c>
      <c r="G394">
        <v>42.95</v>
      </c>
      <c r="H394">
        <v>0.67</v>
      </c>
      <c r="I394">
        <v>141</v>
      </c>
      <c r="J394">
        <v>157.44</v>
      </c>
      <c r="K394">
        <v>49.1</v>
      </c>
      <c r="L394">
        <v>6</v>
      </c>
      <c r="M394">
        <v>139</v>
      </c>
      <c r="N394">
        <v>27.35</v>
      </c>
      <c r="O394">
        <v>19652.13</v>
      </c>
      <c r="P394">
        <v>1169.59</v>
      </c>
      <c r="Q394">
        <v>1206.72</v>
      </c>
      <c r="R394">
        <v>384.83</v>
      </c>
      <c r="S394">
        <v>132.07</v>
      </c>
      <c r="T394">
        <v>108423.62</v>
      </c>
      <c r="U394">
        <v>0.34</v>
      </c>
      <c r="V394">
        <v>0.73</v>
      </c>
      <c r="W394">
        <v>0.5</v>
      </c>
      <c r="X394">
        <v>6.39</v>
      </c>
      <c r="Y394">
        <v>0.5</v>
      </c>
      <c r="Z394">
        <v>10</v>
      </c>
    </row>
    <row r="395" spans="1:26">
      <c r="A395">
        <v>6</v>
      </c>
      <c r="B395">
        <v>75</v>
      </c>
      <c r="C395" t="s">
        <v>26</v>
      </c>
      <c r="D395">
        <v>0.9442</v>
      </c>
      <c r="E395">
        <v>105.91</v>
      </c>
      <c r="F395">
        <v>99.97</v>
      </c>
      <c r="G395">
        <v>49.98</v>
      </c>
      <c r="H395">
        <v>0.78</v>
      </c>
      <c r="I395">
        <v>120</v>
      </c>
      <c r="J395">
        <v>158.86</v>
      </c>
      <c r="K395">
        <v>49.1</v>
      </c>
      <c r="L395">
        <v>7</v>
      </c>
      <c r="M395">
        <v>118</v>
      </c>
      <c r="N395">
        <v>27.77</v>
      </c>
      <c r="O395">
        <v>19826.68</v>
      </c>
      <c r="P395">
        <v>1154.66</v>
      </c>
      <c r="Q395">
        <v>1206.72</v>
      </c>
      <c r="R395">
        <v>351.79</v>
      </c>
      <c r="S395">
        <v>132.07</v>
      </c>
      <c r="T395">
        <v>92005.28999999999</v>
      </c>
      <c r="U395">
        <v>0.38</v>
      </c>
      <c r="V395">
        <v>0.74</v>
      </c>
      <c r="W395">
        <v>0.47</v>
      </c>
      <c r="X395">
        <v>5.43</v>
      </c>
      <c r="Y395">
        <v>0.5</v>
      </c>
      <c r="Z395">
        <v>10</v>
      </c>
    </row>
    <row r="396" spans="1:26">
      <c r="A396">
        <v>7</v>
      </c>
      <c r="B396">
        <v>75</v>
      </c>
      <c r="C396" t="s">
        <v>26</v>
      </c>
      <c r="D396">
        <v>0.9553</v>
      </c>
      <c r="E396">
        <v>104.68</v>
      </c>
      <c r="F396">
        <v>99.22</v>
      </c>
      <c r="G396">
        <v>57.24</v>
      </c>
      <c r="H396">
        <v>0.88</v>
      </c>
      <c r="I396">
        <v>104</v>
      </c>
      <c r="J396">
        <v>160.28</v>
      </c>
      <c r="K396">
        <v>49.1</v>
      </c>
      <c r="L396">
        <v>8</v>
      </c>
      <c r="M396">
        <v>102</v>
      </c>
      <c r="N396">
        <v>28.19</v>
      </c>
      <c r="O396">
        <v>20001.93</v>
      </c>
      <c r="P396">
        <v>1142.21</v>
      </c>
      <c r="Q396">
        <v>1206.72</v>
      </c>
      <c r="R396">
        <v>326.42</v>
      </c>
      <c r="S396">
        <v>132.07</v>
      </c>
      <c r="T396">
        <v>79403.34</v>
      </c>
      <c r="U396">
        <v>0.4</v>
      </c>
      <c r="V396">
        <v>0.75</v>
      </c>
      <c r="W396">
        <v>0.44</v>
      </c>
      <c r="X396">
        <v>4.68</v>
      </c>
      <c r="Y396">
        <v>0.5</v>
      </c>
      <c r="Z396">
        <v>10</v>
      </c>
    </row>
    <row r="397" spans="1:26">
      <c r="A397">
        <v>8</v>
      </c>
      <c r="B397">
        <v>75</v>
      </c>
      <c r="C397" t="s">
        <v>26</v>
      </c>
      <c r="D397">
        <v>0.9658</v>
      </c>
      <c r="E397">
        <v>103.55</v>
      </c>
      <c r="F397">
        <v>98.48999999999999</v>
      </c>
      <c r="G397">
        <v>64.94</v>
      </c>
      <c r="H397">
        <v>0.99</v>
      </c>
      <c r="I397">
        <v>91</v>
      </c>
      <c r="J397">
        <v>161.71</v>
      </c>
      <c r="K397">
        <v>49.1</v>
      </c>
      <c r="L397">
        <v>9</v>
      </c>
      <c r="M397">
        <v>89</v>
      </c>
      <c r="N397">
        <v>28.61</v>
      </c>
      <c r="O397">
        <v>20177.64</v>
      </c>
      <c r="P397">
        <v>1129.62</v>
      </c>
      <c r="Q397">
        <v>1206.69</v>
      </c>
      <c r="R397">
        <v>301.3</v>
      </c>
      <c r="S397">
        <v>132.07</v>
      </c>
      <c r="T397">
        <v>66905.44</v>
      </c>
      <c r="U397">
        <v>0.44</v>
      </c>
      <c r="V397">
        <v>0.75</v>
      </c>
      <c r="W397">
        <v>0.42</v>
      </c>
      <c r="X397">
        <v>3.95</v>
      </c>
      <c r="Y397">
        <v>0.5</v>
      </c>
      <c r="Z397">
        <v>10</v>
      </c>
    </row>
    <row r="398" spans="1:26">
      <c r="A398">
        <v>9</v>
      </c>
      <c r="B398">
        <v>75</v>
      </c>
      <c r="C398" t="s">
        <v>26</v>
      </c>
      <c r="D398">
        <v>0.9673</v>
      </c>
      <c r="E398">
        <v>103.38</v>
      </c>
      <c r="F398">
        <v>98.59999999999999</v>
      </c>
      <c r="G398">
        <v>72.15000000000001</v>
      </c>
      <c r="H398">
        <v>1.09</v>
      </c>
      <c r="I398">
        <v>82</v>
      </c>
      <c r="J398">
        <v>163.13</v>
      </c>
      <c r="K398">
        <v>49.1</v>
      </c>
      <c r="L398">
        <v>10</v>
      </c>
      <c r="M398">
        <v>80</v>
      </c>
      <c r="N398">
        <v>29.04</v>
      </c>
      <c r="O398">
        <v>20353.94</v>
      </c>
      <c r="P398">
        <v>1127.26</v>
      </c>
      <c r="Q398">
        <v>1206.69</v>
      </c>
      <c r="R398">
        <v>306.13</v>
      </c>
      <c r="S398">
        <v>132.07</v>
      </c>
      <c r="T398">
        <v>69369.67999999999</v>
      </c>
      <c r="U398">
        <v>0.43</v>
      </c>
      <c r="V398">
        <v>0.75</v>
      </c>
      <c r="W398">
        <v>0.41</v>
      </c>
      <c r="X398">
        <v>4.06</v>
      </c>
      <c r="Y398">
        <v>0.5</v>
      </c>
      <c r="Z398">
        <v>10</v>
      </c>
    </row>
    <row r="399" spans="1:26">
      <c r="A399">
        <v>10</v>
      </c>
      <c r="B399">
        <v>75</v>
      </c>
      <c r="C399" t="s">
        <v>26</v>
      </c>
      <c r="D399">
        <v>0.9756</v>
      </c>
      <c r="E399">
        <v>102.5</v>
      </c>
      <c r="F399">
        <v>97.95999999999999</v>
      </c>
      <c r="G399">
        <v>79.43000000000001</v>
      </c>
      <c r="H399">
        <v>1.18</v>
      </c>
      <c r="I399">
        <v>74</v>
      </c>
      <c r="J399">
        <v>164.57</v>
      </c>
      <c r="K399">
        <v>49.1</v>
      </c>
      <c r="L399">
        <v>11</v>
      </c>
      <c r="M399">
        <v>72</v>
      </c>
      <c r="N399">
        <v>29.47</v>
      </c>
      <c r="O399">
        <v>20530.82</v>
      </c>
      <c r="P399">
        <v>1116.47</v>
      </c>
      <c r="Q399">
        <v>1206.7</v>
      </c>
      <c r="R399">
        <v>284.11</v>
      </c>
      <c r="S399">
        <v>132.07</v>
      </c>
      <c r="T399">
        <v>58399.66</v>
      </c>
      <c r="U399">
        <v>0.46</v>
      </c>
      <c r="V399">
        <v>0.76</v>
      </c>
      <c r="W399">
        <v>0.39</v>
      </c>
      <c r="X399">
        <v>3.42</v>
      </c>
      <c r="Y399">
        <v>0.5</v>
      </c>
      <c r="Z399">
        <v>10</v>
      </c>
    </row>
    <row r="400" spans="1:26">
      <c r="A400">
        <v>11</v>
      </c>
      <c r="B400">
        <v>75</v>
      </c>
      <c r="C400" t="s">
        <v>26</v>
      </c>
      <c r="D400">
        <v>0.9805</v>
      </c>
      <c r="E400">
        <v>101.99</v>
      </c>
      <c r="F400">
        <v>97.64</v>
      </c>
      <c r="G400">
        <v>86.15000000000001</v>
      </c>
      <c r="H400">
        <v>1.28</v>
      </c>
      <c r="I400">
        <v>68</v>
      </c>
      <c r="J400">
        <v>166.01</v>
      </c>
      <c r="K400">
        <v>49.1</v>
      </c>
      <c r="L400">
        <v>12</v>
      </c>
      <c r="M400">
        <v>66</v>
      </c>
      <c r="N400">
        <v>29.91</v>
      </c>
      <c r="O400">
        <v>20708.3</v>
      </c>
      <c r="P400">
        <v>1110.03</v>
      </c>
      <c r="Q400">
        <v>1206.7</v>
      </c>
      <c r="R400">
        <v>273.07</v>
      </c>
      <c r="S400">
        <v>132.07</v>
      </c>
      <c r="T400">
        <v>52908.59</v>
      </c>
      <c r="U400">
        <v>0.48</v>
      </c>
      <c r="V400">
        <v>0.76</v>
      </c>
      <c r="W400">
        <v>0.38</v>
      </c>
      <c r="X400">
        <v>3.1</v>
      </c>
      <c r="Y400">
        <v>0.5</v>
      </c>
      <c r="Z400">
        <v>10</v>
      </c>
    </row>
    <row r="401" spans="1:26">
      <c r="A401">
        <v>12</v>
      </c>
      <c r="B401">
        <v>75</v>
      </c>
      <c r="C401" t="s">
        <v>26</v>
      </c>
      <c r="D401">
        <v>0.985</v>
      </c>
      <c r="E401">
        <v>101.52</v>
      </c>
      <c r="F401">
        <v>97.34999999999999</v>
      </c>
      <c r="G401">
        <v>94.20999999999999</v>
      </c>
      <c r="H401">
        <v>1.38</v>
      </c>
      <c r="I401">
        <v>62</v>
      </c>
      <c r="J401">
        <v>167.45</v>
      </c>
      <c r="K401">
        <v>49.1</v>
      </c>
      <c r="L401">
        <v>13</v>
      </c>
      <c r="M401">
        <v>60</v>
      </c>
      <c r="N401">
        <v>30.36</v>
      </c>
      <c r="O401">
        <v>20886.38</v>
      </c>
      <c r="P401">
        <v>1102.62</v>
      </c>
      <c r="Q401">
        <v>1206.7</v>
      </c>
      <c r="R401">
        <v>263.34</v>
      </c>
      <c r="S401">
        <v>132.07</v>
      </c>
      <c r="T401">
        <v>48072.05</v>
      </c>
      <c r="U401">
        <v>0.5</v>
      </c>
      <c r="V401">
        <v>0.76</v>
      </c>
      <c r="W401">
        <v>0.38</v>
      </c>
      <c r="X401">
        <v>2.81</v>
      </c>
      <c r="Y401">
        <v>0.5</v>
      </c>
      <c r="Z401">
        <v>10</v>
      </c>
    </row>
    <row r="402" spans="1:26">
      <c r="A402">
        <v>13</v>
      </c>
      <c r="B402">
        <v>75</v>
      </c>
      <c r="C402" t="s">
        <v>26</v>
      </c>
      <c r="D402">
        <v>0.9875</v>
      </c>
      <c r="E402">
        <v>101.26</v>
      </c>
      <c r="F402">
        <v>97.20999999999999</v>
      </c>
      <c r="G402">
        <v>100.57</v>
      </c>
      <c r="H402">
        <v>1.47</v>
      </c>
      <c r="I402">
        <v>58</v>
      </c>
      <c r="J402">
        <v>168.9</v>
      </c>
      <c r="K402">
        <v>49.1</v>
      </c>
      <c r="L402">
        <v>14</v>
      </c>
      <c r="M402">
        <v>56</v>
      </c>
      <c r="N402">
        <v>30.81</v>
      </c>
      <c r="O402">
        <v>21065.06</v>
      </c>
      <c r="P402">
        <v>1098.27</v>
      </c>
      <c r="Q402">
        <v>1206.69</v>
      </c>
      <c r="R402">
        <v>258.89</v>
      </c>
      <c r="S402">
        <v>132.07</v>
      </c>
      <c r="T402">
        <v>45869.28</v>
      </c>
      <c r="U402">
        <v>0.51</v>
      </c>
      <c r="V402">
        <v>0.76</v>
      </c>
      <c r="W402">
        <v>0.36</v>
      </c>
      <c r="X402">
        <v>2.67</v>
      </c>
      <c r="Y402">
        <v>0.5</v>
      </c>
      <c r="Z402">
        <v>10</v>
      </c>
    </row>
    <row r="403" spans="1:26">
      <c r="A403">
        <v>14</v>
      </c>
      <c r="B403">
        <v>75</v>
      </c>
      <c r="C403" t="s">
        <v>26</v>
      </c>
      <c r="D403">
        <v>0.9911</v>
      </c>
      <c r="E403">
        <v>100.9</v>
      </c>
      <c r="F403">
        <v>96.98</v>
      </c>
      <c r="G403">
        <v>107.75</v>
      </c>
      <c r="H403">
        <v>1.56</v>
      </c>
      <c r="I403">
        <v>54</v>
      </c>
      <c r="J403">
        <v>170.35</v>
      </c>
      <c r="K403">
        <v>49.1</v>
      </c>
      <c r="L403">
        <v>15</v>
      </c>
      <c r="M403">
        <v>52</v>
      </c>
      <c r="N403">
        <v>31.26</v>
      </c>
      <c r="O403">
        <v>21244.37</v>
      </c>
      <c r="P403">
        <v>1092.09</v>
      </c>
      <c r="Q403">
        <v>1206.69</v>
      </c>
      <c r="R403">
        <v>250.68</v>
      </c>
      <c r="S403">
        <v>132.07</v>
      </c>
      <c r="T403">
        <v>41780.79</v>
      </c>
      <c r="U403">
        <v>0.53</v>
      </c>
      <c r="V403">
        <v>0.76</v>
      </c>
      <c r="W403">
        <v>0.36</v>
      </c>
      <c r="X403">
        <v>2.44</v>
      </c>
      <c r="Y403">
        <v>0.5</v>
      </c>
      <c r="Z403">
        <v>10</v>
      </c>
    </row>
    <row r="404" spans="1:26">
      <c r="A404">
        <v>15</v>
      </c>
      <c r="B404">
        <v>75</v>
      </c>
      <c r="C404" t="s">
        <v>26</v>
      </c>
      <c r="D404">
        <v>0.9941</v>
      </c>
      <c r="E404">
        <v>100.59</v>
      </c>
      <c r="F404">
        <v>96.79000000000001</v>
      </c>
      <c r="G404">
        <v>116.15</v>
      </c>
      <c r="H404">
        <v>1.65</v>
      </c>
      <c r="I404">
        <v>50</v>
      </c>
      <c r="J404">
        <v>171.81</v>
      </c>
      <c r="K404">
        <v>49.1</v>
      </c>
      <c r="L404">
        <v>16</v>
      </c>
      <c r="M404">
        <v>48</v>
      </c>
      <c r="N404">
        <v>31.72</v>
      </c>
      <c r="O404">
        <v>21424.29</v>
      </c>
      <c r="P404">
        <v>1086.26</v>
      </c>
      <c r="Q404">
        <v>1206.69</v>
      </c>
      <c r="R404">
        <v>244.07</v>
      </c>
      <c r="S404">
        <v>132.07</v>
      </c>
      <c r="T404">
        <v>38496.29</v>
      </c>
      <c r="U404">
        <v>0.54</v>
      </c>
      <c r="V404">
        <v>0.77</v>
      </c>
      <c r="W404">
        <v>0.36</v>
      </c>
      <c r="X404">
        <v>2.25</v>
      </c>
      <c r="Y404">
        <v>0.5</v>
      </c>
      <c r="Z404">
        <v>10</v>
      </c>
    </row>
    <row r="405" spans="1:26">
      <c r="A405">
        <v>16</v>
      </c>
      <c r="B405">
        <v>75</v>
      </c>
      <c r="C405" t="s">
        <v>26</v>
      </c>
      <c r="D405">
        <v>0.9967</v>
      </c>
      <c r="E405">
        <v>100.33</v>
      </c>
      <c r="F405">
        <v>96.61</v>
      </c>
      <c r="G405">
        <v>123.34</v>
      </c>
      <c r="H405">
        <v>1.74</v>
      </c>
      <c r="I405">
        <v>47</v>
      </c>
      <c r="J405">
        <v>173.28</v>
      </c>
      <c r="K405">
        <v>49.1</v>
      </c>
      <c r="L405">
        <v>17</v>
      </c>
      <c r="M405">
        <v>45</v>
      </c>
      <c r="N405">
        <v>32.18</v>
      </c>
      <c r="O405">
        <v>21604.83</v>
      </c>
      <c r="P405">
        <v>1080.42</v>
      </c>
      <c r="Q405">
        <v>1206.69</v>
      </c>
      <c r="R405">
        <v>238.18</v>
      </c>
      <c r="S405">
        <v>132.07</v>
      </c>
      <c r="T405">
        <v>35567.5</v>
      </c>
      <c r="U405">
        <v>0.55</v>
      </c>
      <c r="V405">
        <v>0.77</v>
      </c>
      <c r="W405">
        <v>0.35</v>
      </c>
      <c r="X405">
        <v>2.08</v>
      </c>
      <c r="Y405">
        <v>0.5</v>
      </c>
      <c r="Z405">
        <v>10</v>
      </c>
    </row>
    <row r="406" spans="1:26">
      <c r="A406">
        <v>17</v>
      </c>
      <c r="B406">
        <v>75</v>
      </c>
      <c r="C406" t="s">
        <v>26</v>
      </c>
      <c r="D406">
        <v>1.0015</v>
      </c>
      <c r="E406">
        <v>99.86</v>
      </c>
      <c r="F406">
        <v>96.23</v>
      </c>
      <c r="G406">
        <v>131.23</v>
      </c>
      <c r="H406">
        <v>1.83</v>
      </c>
      <c r="I406">
        <v>44</v>
      </c>
      <c r="J406">
        <v>174.75</v>
      </c>
      <c r="K406">
        <v>49.1</v>
      </c>
      <c r="L406">
        <v>18</v>
      </c>
      <c r="M406">
        <v>42</v>
      </c>
      <c r="N406">
        <v>32.65</v>
      </c>
      <c r="O406">
        <v>21786.02</v>
      </c>
      <c r="P406">
        <v>1072.54</v>
      </c>
      <c r="Q406">
        <v>1206.69</v>
      </c>
      <c r="R406">
        <v>224.54</v>
      </c>
      <c r="S406">
        <v>132.07</v>
      </c>
      <c r="T406">
        <v>28759.83</v>
      </c>
      <c r="U406">
        <v>0.59</v>
      </c>
      <c r="V406">
        <v>0.77</v>
      </c>
      <c r="W406">
        <v>0.35</v>
      </c>
      <c r="X406">
        <v>1.7</v>
      </c>
      <c r="Y406">
        <v>0.5</v>
      </c>
      <c r="Z406">
        <v>10</v>
      </c>
    </row>
    <row r="407" spans="1:26">
      <c r="A407">
        <v>18</v>
      </c>
      <c r="B407">
        <v>75</v>
      </c>
      <c r="C407" t="s">
        <v>26</v>
      </c>
      <c r="D407">
        <v>0.9992</v>
      </c>
      <c r="E407">
        <v>100.08</v>
      </c>
      <c r="F407">
        <v>96.52</v>
      </c>
      <c r="G407">
        <v>137.89</v>
      </c>
      <c r="H407">
        <v>1.91</v>
      </c>
      <c r="I407">
        <v>42</v>
      </c>
      <c r="J407">
        <v>176.22</v>
      </c>
      <c r="K407">
        <v>49.1</v>
      </c>
      <c r="L407">
        <v>19</v>
      </c>
      <c r="M407">
        <v>40</v>
      </c>
      <c r="N407">
        <v>33.13</v>
      </c>
      <c r="O407">
        <v>21967.84</v>
      </c>
      <c r="P407">
        <v>1073.09</v>
      </c>
      <c r="Q407">
        <v>1206.69</v>
      </c>
      <c r="R407">
        <v>235.23</v>
      </c>
      <c r="S407">
        <v>132.07</v>
      </c>
      <c r="T407">
        <v>34119.33</v>
      </c>
      <c r="U407">
        <v>0.5600000000000001</v>
      </c>
      <c r="V407">
        <v>0.77</v>
      </c>
      <c r="W407">
        <v>0.35</v>
      </c>
      <c r="X407">
        <v>1.98</v>
      </c>
      <c r="Y407">
        <v>0.5</v>
      </c>
      <c r="Z407">
        <v>10</v>
      </c>
    </row>
    <row r="408" spans="1:26">
      <c r="A408">
        <v>19</v>
      </c>
      <c r="B408">
        <v>75</v>
      </c>
      <c r="C408" t="s">
        <v>26</v>
      </c>
      <c r="D408">
        <v>1.0016</v>
      </c>
      <c r="E408">
        <v>99.84</v>
      </c>
      <c r="F408">
        <v>96.34</v>
      </c>
      <c r="G408">
        <v>144.51</v>
      </c>
      <c r="H408">
        <v>2</v>
      </c>
      <c r="I408">
        <v>40</v>
      </c>
      <c r="J408">
        <v>177.7</v>
      </c>
      <c r="K408">
        <v>49.1</v>
      </c>
      <c r="L408">
        <v>20</v>
      </c>
      <c r="M408">
        <v>38</v>
      </c>
      <c r="N408">
        <v>33.61</v>
      </c>
      <c r="O408">
        <v>22150.3</v>
      </c>
      <c r="P408">
        <v>1066.3</v>
      </c>
      <c r="Q408">
        <v>1206.69</v>
      </c>
      <c r="R408">
        <v>229.08</v>
      </c>
      <c r="S408">
        <v>132.07</v>
      </c>
      <c r="T408">
        <v>31053.53</v>
      </c>
      <c r="U408">
        <v>0.58</v>
      </c>
      <c r="V408">
        <v>0.77</v>
      </c>
      <c r="W408">
        <v>0.34</v>
      </c>
      <c r="X408">
        <v>1.8</v>
      </c>
      <c r="Y408">
        <v>0.5</v>
      </c>
      <c r="Z408">
        <v>10</v>
      </c>
    </row>
    <row r="409" spans="1:26">
      <c r="A409">
        <v>20</v>
      </c>
      <c r="B409">
        <v>75</v>
      </c>
      <c r="C409" t="s">
        <v>26</v>
      </c>
      <c r="D409">
        <v>1.0031</v>
      </c>
      <c r="E409">
        <v>99.69</v>
      </c>
      <c r="F409">
        <v>96.25</v>
      </c>
      <c r="G409">
        <v>151.98</v>
      </c>
      <c r="H409">
        <v>2.08</v>
      </c>
      <c r="I409">
        <v>38</v>
      </c>
      <c r="J409">
        <v>179.18</v>
      </c>
      <c r="K409">
        <v>49.1</v>
      </c>
      <c r="L409">
        <v>21</v>
      </c>
      <c r="M409">
        <v>36</v>
      </c>
      <c r="N409">
        <v>34.09</v>
      </c>
      <c r="O409">
        <v>22333.43</v>
      </c>
      <c r="P409">
        <v>1063.29</v>
      </c>
      <c r="Q409">
        <v>1206.7</v>
      </c>
      <c r="R409">
        <v>226.09</v>
      </c>
      <c r="S409">
        <v>132.07</v>
      </c>
      <c r="T409">
        <v>29569.42</v>
      </c>
      <c r="U409">
        <v>0.58</v>
      </c>
      <c r="V409">
        <v>0.77</v>
      </c>
      <c r="W409">
        <v>0.34</v>
      </c>
      <c r="X409">
        <v>1.71</v>
      </c>
      <c r="Y409">
        <v>0.5</v>
      </c>
      <c r="Z409">
        <v>10</v>
      </c>
    </row>
    <row r="410" spans="1:26">
      <c r="A410">
        <v>21</v>
      </c>
      <c r="B410">
        <v>75</v>
      </c>
      <c r="C410" t="s">
        <v>26</v>
      </c>
      <c r="D410">
        <v>1.0046</v>
      </c>
      <c r="E410">
        <v>99.54000000000001</v>
      </c>
      <c r="F410">
        <v>96.16</v>
      </c>
      <c r="G410">
        <v>160.27</v>
      </c>
      <c r="H410">
        <v>2.16</v>
      </c>
      <c r="I410">
        <v>36</v>
      </c>
      <c r="J410">
        <v>180.67</v>
      </c>
      <c r="K410">
        <v>49.1</v>
      </c>
      <c r="L410">
        <v>22</v>
      </c>
      <c r="M410">
        <v>34</v>
      </c>
      <c r="N410">
        <v>34.58</v>
      </c>
      <c r="O410">
        <v>22517.21</v>
      </c>
      <c r="P410">
        <v>1058.6</v>
      </c>
      <c r="Q410">
        <v>1206.69</v>
      </c>
      <c r="R410">
        <v>223.05</v>
      </c>
      <c r="S410">
        <v>132.07</v>
      </c>
      <c r="T410">
        <v>28057.81</v>
      </c>
      <c r="U410">
        <v>0.59</v>
      </c>
      <c r="V410">
        <v>0.77</v>
      </c>
      <c r="W410">
        <v>0.33</v>
      </c>
      <c r="X410">
        <v>1.62</v>
      </c>
      <c r="Y410">
        <v>0.5</v>
      </c>
      <c r="Z410">
        <v>10</v>
      </c>
    </row>
    <row r="411" spans="1:26">
      <c r="A411">
        <v>22</v>
      </c>
      <c r="B411">
        <v>75</v>
      </c>
      <c r="C411" t="s">
        <v>26</v>
      </c>
      <c r="D411">
        <v>1.0063</v>
      </c>
      <c r="E411">
        <v>99.37</v>
      </c>
      <c r="F411">
        <v>96.06</v>
      </c>
      <c r="G411">
        <v>169.51</v>
      </c>
      <c r="H411">
        <v>2.24</v>
      </c>
      <c r="I411">
        <v>34</v>
      </c>
      <c r="J411">
        <v>182.17</v>
      </c>
      <c r="K411">
        <v>49.1</v>
      </c>
      <c r="L411">
        <v>23</v>
      </c>
      <c r="M411">
        <v>32</v>
      </c>
      <c r="N411">
        <v>35.08</v>
      </c>
      <c r="O411">
        <v>22701.78</v>
      </c>
      <c r="P411">
        <v>1054.68</v>
      </c>
      <c r="Q411">
        <v>1206.7</v>
      </c>
      <c r="R411">
        <v>219.47</v>
      </c>
      <c r="S411">
        <v>132.07</v>
      </c>
      <c r="T411">
        <v>26276.72</v>
      </c>
      <c r="U411">
        <v>0.6</v>
      </c>
      <c r="V411">
        <v>0.77</v>
      </c>
      <c r="W411">
        <v>0.33</v>
      </c>
      <c r="X411">
        <v>1.52</v>
      </c>
      <c r="Y411">
        <v>0.5</v>
      </c>
      <c r="Z411">
        <v>10</v>
      </c>
    </row>
    <row r="412" spans="1:26">
      <c r="A412">
        <v>23</v>
      </c>
      <c r="B412">
        <v>75</v>
      </c>
      <c r="C412" t="s">
        <v>26</v>
      </c>
      <c r="D412">
        <v>1.0073</v>
      </c>
      <c r="E412">
        <v>99.27</v>
      </c>
      <c r="F412">
        <v>95.98999999999999</v>
      </c>
      <c r="G412">
        <v>174.53</v>
      </c>
      <c r="H412">
        <v>2.32</v>
      </c>
      <c r="I412">
        <v>33</v>
      </c>
      <c r="J412">
        <v>183.67</v>
      </c>
      <c r="K412">
        <v>49.1</v>
      </c>
      <c r="L412">
        <v>24</v>
      </c>
      <c r="M412">
        <v>31</v>
      </c>
      <c r="N412">
        <v>35.58</v>
      </c>
      <c r="O412">
        <v>22886.92</v>
      </c>
      <c r="P412">
        <v>1050.28</v>
      </c>
      <c r="Q412">
        <v>1206.69</v>
      </c>
      <c r="R412">
        <v>217</v>
      </c>
      <c r="S412">
        <v>132.07</v>
      </c>
      <c r="T412">
        <v>25046.38</v>
      </c>
      <c r="U412">
        <v>0.61</v>
      </c>
      <c r="V412">
        <v>0.77</v>
      </c>
      <c r="W412">
        <v>0.33</v>
      </c>
      <c r="X412">
        <v>1.45</v>
      </c>
      <c r="Y412">
        <v>0.5</v>
      </c>
      <c r="Z412">
        <v>10</v>
      </c>
    </row>
    <row r="413" spans="1:26">
      <c r="A413">
        <v>24</v>
      </c>
      <c r="B413">
        <v>75</v>
      </c>
      <c r="C413" t="s">
        <v>26</v>
      </c>
      <c r="D413">
        <v>1.009</v>
      </c>
      <c r="E413">
        <v>99.09999999999999</v>
      </c>
      <c r="F413">
        <v>95.88</v>
      </c>
      <c r="G413">
        <v>185.58</v>
      </c>
      <c r="H413">
        <v>2.4</v>
      </c>
      <c r="I413">
        <v>31</v>
      </c>
      <c r="J413">
        <v>185.18</v>
      </c>
      <c r="K413">
        <v>49.1</v>
      </c>
      <c r="L413">
        <v>25</v>
      </c>
      <c r="M413">
        <v>29</v>
      </c>
      <c r="N413">
        <v>36.08</v>
      </c>
      <c r="O413">
        <v>23072.73</v>
      </c>
      <c r="P413">
        <v>1046.89</v>
      </c>
      <c r="Q413">
        <v>1206.69</v>
      </c>
      <c r="R413">
        <v>213.43</v>
      </c>
      <c r="S413">
        <v>132.07</v>
      </c>
      <c r="T413">
        <v>23272</v>
      </c>
      <c r="U413">
        <v>0.62</v>
      </c>
      <c r="V413">
        <v>0.77</v>
      </c>
      <c r="W413">
        <v>0.33</v>
      </c>
      <c r="X413">
        <v>1.34</v>
      </c>
      <c r="Y413">
        <v>0.5</v>
      </c>
      <c r="Z413">
        <v>10</v>
      </c>
    </row>
    <row r="414" spans="1:26">
      <c r="A414">
        <v>25</v>
      </c>
      <c r="B414">
        <v>75</v>
      </c>
      <c r="C414" t="s">
        <v>26</v>
      </c>
      <c r="D414">
        <v>1.0101</v>
      </c>
      <c r="E414">
        <v>99</v>
      </c>
      <c r="F414">
        <v>95.81</v>
      </c>
      <c r="G414">
        <v>191.61</v>
      </c>
      <c r="H414">
        <v>2.47</v>
      </c>
      <c r="I414">
        <v>30</v>
      </c>
      <c r="J414">
        <v>186.69</v>
      </c>
      <c r="K414">
        <v>49.1</v>
      </c>
      <c r="L414">
        <v>26</v>
      </c>
      <c r="M414">
        <v>28</v>
      </c>
      <c r="N414">
        <v>36.6</v>
      </c>
      <c r="O414">
        <v>23259.24</v>
      </c>
      <c r="P414">
        <v>1042.71</v>
      </c>
      <c r="Q414">
        <v>1206.69</v>
      </c>
      <c r="R414">
        <v>210.85</v>
      </c>
      <c r="S414">
        <v>132.07</v>
      </c>
      <c r="T414">
        <v>21985.94</v>
      </c>
      <c r="U414">
        <v>0.63</v>
      </c>
      <c r="V414">
        <v>0.77</v>
      </c>
      <c r="W414">
        <v>0.32</v>
      </c>
      <c r="X414">
        <v>1.27</v>
      </c>
      <c r="Y414">
        <v>0.5</v>
      </c>
      <c r="Z414">
        <v>10</v>
      </c>
    </row>
    <row r="415" spans="1:26">
      <c r="A415">
        <v>26</v>
      </c>
      <c r="B415">
        <v>75</v>
      </c>
      <c r="C415" t="s">
        <v>26</v>
      </c>
      <c r="D415">
        <v>1.0102</v>
      </c>
      <c r="E415">
        <v>98.98999999999999</v>
      </c>
      <c r="F415">
        <v>95.83</v>
      </c>
      <c r="G415">
        <v>198.26</v>
      </c>
      <c r="H415">
        <v>2.55</v>
      </c>
      <c r="I415">
        <v>29</v>
      </c>
      <c r="J415">
        <v>188.21</v>
      </c>
      <c r="K415">
        <v>49.1</v>
      </c>
      <c r="L415">
        <v>27</v>
      </c>
      <c r="M415">
        <v>27</v>
      </c>
      <c r="N415">
        <v>37.11</v>
      </c>
      <c r="O415">
        <v>23446.45</v>
      </c>
      <c r="P415">
        <v>1038.32</v>
      </c>
      <c r="Q415">
        <v>1206.69</v>
      </c>
      <c r="R415">
        <v>211.74</v>
      </c>
      <c r="S415">
        <v>132.07</v>
      </c>
      <c r="T415">
        <v>22435.68</v>
      </c>
      <c r="U415">
        <v>0.62</v>
      </c>
      <c r="V415">
        <v>0.77</v>
      </c>
      <c r="W415">
        <v>0.32</v>
      </c>
      <c r="X415">
        <v>1.29</v>
      </c>
      <c r="Y415">
        <v>0.5</v>
      </c>
      <c r="Z415">
        <v>10</v>
      </c>
    </row>
    <row r="416" spans="1:26">
      <c r="A416">
        <v>27</v>
      </c>
      <c r="B416">
        <v>75</v>
      </c>
      <c r="C416" t="s">
        <v>26</v>
      </c>
      <c r="D416">
        <v>1.0106</v>
      </c>
      <c r="E416">
        <v>98.95</v>
      </c>
      <c r="F416">
        <v>95.81999999999999</v>
      </c>
      <c r="G416">
        <v>205.33</v>
      </c>
      <c r="H416">
        <v>2.62</v>
      </c>
      <c r="I416">
        <v>28</v>
      </c>
      <c r="J416">
        <v>189.73</v>
      </c>
      <c r="K416">
        <v>49.1</v>
      </c>
      <c r="L416">
        <v>28</v>
      </c>
      <c r="M416">
        <v>26</v>
      </c>
      <c r="N416">
        <v>37.64</v>
      </c>
      <c r="O416">
        <v>23634.36</v>
      </c>
      <c r="P416">
        <v>1033.39</v>
      </c>
      <c r="Q416">
        <v>1206.69</v>
      </c>
      <c r="R416">
        <v>211.54</v>
      </c>
      <c r="S416">
        <v>132.07</v>
      </c>
      <c r="T416">
        <v>22340.82</v>
      </c>
      <c r="U416">
        <v>0.62</v>
      </c>
      <c r="V416">
        <v>0.77</v>
      </c>
      <c r="W416">
        <v>0.32</v>
      </c>
      <c r="X416">
        <v>1.28</v>
      </c>
      <c r="Y416">
        <v>0.5</v>
      </c>
      <c r="Z416">
        <v>10</v>
      </c>
    </row>
    <row r="417" spans="1:26">
      <c r="A417">
        <v>28</v>
      </c>
      <c r="B417">
        <v>75</v>
      </c>
      <c r="C417" t="s">
        <v>26</v>
      </c>
      <c r="D417">
        <v>1.0116</v>
      </c>
      <c r="E417">
        <v>98.86</v>
      </c>
      <c r="F417">
        <v>95.76000000000001</v>
      </c>
      <c r="G417">
        <v>212.79</v>
      </c>
      <c r="H417">
        <v>2.69</v>
      </c>
      <c r="I417">
        <v>27</v>
      </c>
      <c r="J417">
        <v>191.26</v>
      </c>
      <c r="K417">
        <v>49.1</v>
      </c>
      <c r="L417">
        <v>29</v>
      </c>
      <c r="M417">
        <v>25</v>
      </c>
      <c r="N417">
        <v>38.17</v>
      </c>
      <c r="O417">
        <v>23822.99</v>
      </c>
      <c r="P417">
        <v>1032.76</v>
      </c>
      <c r="Q417">
        <v>1206.69</v>
      </c>
      <c r="R417">
        <v>209.28</v>
      </c>
      <c r="S417">
        <v>132.07</v>
      </c>
      <c r="T417">
        <v>21214.83</v>
      </c>
      <c r="U417">
        <v>0.63</v>
      </c>
      <c r="V417">
        <v>0.77</v>
      </c>
      <c r="W417">
        <v>0.32</v>
      </c>
      <c r="X417">
        <v>1.22</v>
      </c>
      <c r="Y417">
        <v>0.5</v>
      </c>
      <c r="Z417">
        <v>10</v>
      </c>
    </row>
    <row r="418" spans="1:26">
      <c r="A418">
        <v>29</v>
      </c>
      <c r="B418">
        <v>75</v>
      </c>
      <c r="C418" t="s">
        <v>26</v>
      </c>
      <c r="D418">
        <v>1.0124</v>
      </c>
      <c r="E418">
        <v>98.78</v>
      </c>
      <c r="F418">
        <v>95.7</v>
      </c>
      <c r="G418">
        <v>220.86</v>
      </c>
      <c r="H418">
        <v>2.76</v>
      </c>
      <c r="I418">
        <v>26</v>
      </c>
      <c r="J418">
        <v>192.8</v>
      </c>
      <c r="K418">
        <v>49.1</v>
      </c>
      <c r="L418">
        <v>30</v>
      </c>
      <c r="M418">
        <v>24</v>
      </c>
      <c r="N418">
        <v>38.7</v>
      </c>
      <c r="O418">
        <v>24012.34</v>
      </c>
      <c r="P418">
        <v>1029.44</v>
      </c>
      <c r="Q418">
        <v>1206.7</v>
      </c>
      <c r="R418">
        <v>207.47</v>
      </c>
      <c r="S418">
        <v>132.07</v>
      </c>
      <c r="T418">
        <v>20315.48</v>
      </c>
      <c r="U418">
        <v>0.64</v>
      </c>
      <c r="V418">
        <v>0.77</v>
      </c>
      <c r="W418">
        <v>0.32</v>
      </c>
      <c r="X418">
        <v>1.17</v>
      </c>
      <c r="Y418">
        <v>0.5</v>
      </c>
      <c r="Z418">
        <v>10</v>
      </c>
    </row>
    <row r="419" spans="1:26">
      <c r="A419">
        <v>30</v>
      </c>
      <c r="B419">
        <v>75</v>
      </c>
      <c r="C419" t="s">
        <v>26</v>
      </c>
      <c r="D419">
        <v>1.0132</v>
      </c>
      <c r="E419">
        <v>98.69</v>
      </c>
      <c r="F419">
        <v>95.65000000000001</v>
      </c>
      <c r="G419">
        <v>229.57</v>
      </c>
      <c r="H419">
        <v>2.83</v>
      </c>
      <c r="I419">
        <v>25</v>
      </c>
      <c r="J419">
        <v>194.34</v>
      </c>
      <c r="K419">
        <v>49.1</v>
      </c>
      <c r="L419">
        <v>31</v>
      </c>
      <c r="M419">
        <v>23</v>
      </c>
      <c r="N419">
        <v>39.24</v>
      </c>
      <c r="O419">
        <v>24202.42</v>
      </c>
      <c r="P419">
        <v>1024.55</v>
      </c>
      <c r="Q419">
        <v>1206.69</v>
      </c>
      <c r="R419">
        <v>205.7</v>
      </c>
      <c r="S419">
        <v>132.07</v>
      </c>
      <c r="T419">
        <v>19435.48</v>
      </c>
      <c r="U419">
        <v>0.64</v>
      </c>
      <c r="V419">
        <v>0.77</v>
      </c>
      <c r="W419">
        <v>0.32</v>
      </c>
      <c r="X419">
        <v>1.11</v>
      </c>
      <c r="Y419">
        <v>0.5</v>
      </c>
      <c r="Z419">
        <v>10</v>
      </c>
    </row>
    <row r="420" spans="1:26">
      <c r="A420">
        <v>31</v>
      </c>
      <c r="B420">
        <v>75</v>
      </c>
      <c r="C420" t="s">
        <v>26</v>
      </c>
      <c r="D420">
        <v>1.0142</v>
      </c>
      <c r="E420">
        <v>98.59999999999999</v>
      </c>
      <c r="F420">
        <v>95.59</v>
      </c>
      <c r="G420">
        <v>238.97</v>
      </c>
      <c r="H420">
        <v>2.9</v>
      </c>
      <c r="I420">
        <v>24</v>
      </c>
      <c r="J420">
        <v>195.89</v>
      </c>
      <c r="K420">
        <v>49.1</v>
      </c>
      <c r="L420">
        <v>32</v>
      </c>
      <c r="M420">
        <v>22</v>
      </c>
      <c r="N420">
        <v>39.79</v>
      </c>
      <c r="O420">
        <v>24393.24</v>
      </c>
      <c r="P420">
        <v>1020.41</v>
      </c>
      <c r="Q420">
        <v>1206.69</v>
      </c>
      <c r="R420">
        <v>203.61</v>
      </c>
      <c r="S420">
        <v>132.07</v>
      </c>
      <c r="T420">
        <v>18396.34</v>
      </c>
      <c r="U420">
        <v>0.65</v>
      </c>
      <c r="V420">
        <v>0.78</v>
      </c>
      <c r="W420">
        <v>0.31</v>
      </c>
      <c r="X420">
        <v>1.05</v>
      </c>
      <c r="Y420">
        <v>0.5</v>
      </c>
      <c r="Z420">
        <v>10</v>
      </c>
    </row>
    <row r="421" spans="1:26">
      <c r="A421">
        <v>32</v>
      </c>
      <c r="B421">
        <v>75</v>
      </c>
      <c r="C421" t="s">
        <v>26</v>
      </c>
      <c r="D421">
        <v>1.0153</v>
      </c>
      <c r="E421">
        <v>98.5</v>
      </c>
      <c r="F421">
        <v>95.52</v>
      </c>
      <c r="G421">
        <v>249.18</v>
      </c>
      <c r="H421">
        <v>2.97</v>
      </c>
      <c r="I421">
        <v>23</v>
      </c>
      <c r="J421">
        <v>197.44</v>
      </c>
      <c r="K421">
        <v>49.1</v>
      </c>
      <c r="L421">
        <v>33</v>
      </c>
      <c r="M421">
        <v>21</v>
      </c>
      <c r="N421">
        <v>40.34</v>
      </c>
      <c r="O421">
        <v>24584.81</v>
      </c>
      <c r="P421">
        <v>1013.58</v>
      </c>
      <c r="Q421">
        <v>1206.69</v>
      </c>
      <c r="R421">
        <v>201.16</v>
      </c>
      <c r="S421">
        <v>132.07</v>
      </c>
      <c r="T421">
        <v>17178.45</v>
      </c>
      <c r="U421">
        <v>0.66</v>
      </c>
      <c r="V421">
        <v>0.78</v>
      </c>
      <c r="W421">
        <v>0.31</v>
      </c>
      <c r="X421">
        <v>0.98</v>
      </c>
      <c r="Y421">
        <v>0.5</v>
      </c>
      <c r="Z421">
        <v>10</v>
      </c>
    </row>
    <row r="422" spans="1:26">
      <c r="A422">
        <v>33</v>
      </c>
      <c r="B422">
        <v>75</v>
      </c>
      <c r="C422" t="s">
        <v>26</v>
      </c>
      <c r="D422">
        <v>1.0159</v>
      </c>
      <c r="E422">
        <v>98.44</v>
      </c>
      <c r="F422">
        <v>95.45999999999999</v>
      </c>
      <c r="G422">
        <v>249.03</v>
      </c>
      <c r="H422">
        <v>3.03</v>
      </c>
      <c r="I422">
        <v>23</v>
      </c>
      <c r="J422">
        <v>199</v>
      </c>
      <c r="K422">
        <v>49.1</v>
      </c>
      <c r="L422">
        <v>34</v>
      </c>
      <c r="M422">
        <v>21</v>
      </c>
      <c r="N422">
        <v>40.9</v>
      </c>
      <c r="O422">
        <v>24777.13</v>
      </c>
      <c r="P422">
        <v>1009.46</v>
      </c>
      <c r="Q422">
        <v>1206.69</v>
      </c>
      <c r="R422">
        <v>198.86</v>
      </c>
      <c r="S422">
        <v>132.07</v>
      </c>
      <c r="T422">
        <v>16029.06</v>
      </c>
      <c r="U422">
        <v>0.66</v>
      </c>
      <c r="V422">
        <v>0.78</v>
      </c>
      <c r="W422">
        <v>0.32</v>
      </c>
      <c r="X422">
        <v>0.92</v>
      </c>
      <c r="Y422">
        <v>0.5</v>
      </c>
      <c r="Z422">
        <v>10</v>
      </c>
    </row>
    <row r="423" spans="1:26">
      <c r="A423">
        <v>34</v>
      </c>
      <c r="B423">
        <v>75</v>
      </c>
      <c r="C423" t="s">
        <v>26</v>
      </c>
      <c r="D423">
        <v>1.0161</v>
      </c>
      <c r="E423">
        <v>98.42</v>
      </c>
      <c r="F423">
        <v>95.47</v>
      </c>
      <c r="G423">
        <v>260.37</v>
      </c>
      <c r="H423">
        <v>3.1</v>
      </c>
      <c r="I423">
        <v>22</v>
      </c>
      <c r="J423">
        <v>200.56</v>
      </c>
      <c r="K423">
        <v>49.1</v>
      </c>
      <c r="L423">
        <v>35</v>
      </c>
      <c r="M423">
        <v>20</v>
      </c>
      <c r="N423">
        <v>41.47</v>
      </c>
      <c r="O423">
        <v>24970.22</v>
      </c>
      <c r="P423">
        <v>1009.96</v>
      </c>
      <c r="Q423">
        <v>1206.69</v>
      </c>
      <c r="R423">
        <v>199.64</v>
      </c>
      <c r="S423">
        <v>132.07</v>
      </c>
      <c r="T423">
        <v>16424.05</v>
      </c>
      <c r="U423">
        <v>0.66</v>
      </c>
      <c r="V423">
        <v>0.78</v>
      </c>
      <c r="W423">
        <v>0.3</v>
      </c>
      <c r="X423">
        <v>0.93</v>
      </c>
      <c r="Y423">
        <v>0.5</v>
      </c>
      <c r="Z423">
        <v>10</v>
      </c>
    </row>
    <row r="424" spans="1:26">
      <c r="A424">
        <v>35</v>
      </c>
      <c r="B424">
        <v>75</v>
      </c>
      <c r="C424" t="s">
        <v>26</v>
      </c>
      <c r="D424">
        <v>1.0163</v>
      </c>
      <c r="E424">
        <v>98.40000000000001</v>
      </c>
      <c r="F424">
        <v>95.48</v>
      </c>
      <c r="G424">
        <v>272.81</v>
      </c>
      <c r="H424">
        <v>3.16</v>
      </c>
      <c r="I424">
        <v>21</v>
      </c>
      <c r="J424">
        <v>202.14</v>
      </c>
      <c r="K424">
        <v>49.1</v>
      </c>
      <c r="L424">
        <v>36</v>
      </c>
      <c r="M424">
        <v>19</v>
      </c>
      <c r="N424">
        <v>42.04</v>
      </c>
      <c r="O424">
        <v>25164.09</v>
      </c>
      <c r="P424">
        <v>1004.95</v>
      </c>
      <c r="Q424">
        <v>1206.69</v>
      </c>
      <c r="R424">
        <v>200.1</v>
      </c>
      <c r="S424">
        <v>132.07</v>
      </c>
      <c r="T424">
        <v>16656.79</v>
      </c>
      <c r="U424">
        <v>0.66</v>
      </c>
      <c r="V424">
        <v>0.78</v>
      </c>
      <c r="W424">
        <v>0.31</v>
      </c>
      <c r="X424">
        <v>0.9399999999999999</v>
      </c>
      <c r="Y424">
        <v>0.5</v>
      </c>
      <c r="Z424">
        <v>10</v>
      </c>
    </row>
    <row r="425" spans="1:26">
      <c r="A425">
        <v>36</v>
      </c>
      <c r="B425">
        <v>75</v>
      </c>
      <c r="C425" t="s">
        <v>26</v>
      </c>
      <c r="D425">
        <v>1.0165</v>
      </c>
      <c r="E425">
        <v>98.38</v>
      </c>
      <c r="F425">
        <v>95.45999999999999</v>
      </c>
      <c r="G425">
        <v>272.75</v>
      </c>
      <c r="H425">
        <v>3.23</v>
      </c>
      <c r="I425">
        <v>21</v>
      </c>
      <c r="J425">
        <v>203.71</v>
      </c>
      <c r="K425">
        <v>49.1</v>
      </c>
      <c r="L425">
        <v>37</v>
      </c>
      <c r="M425">
        <v>19</v>
      </c>
      <c r="N425">
        <v>42.62</v>
      </c>
      <c r="O425">
        <v>25358.87</v>
      </c>
      <c r="P425">
        <v>1002.67</v>
      </c>
      <c r="Q425">
        <v>1206.69</v>
      </c>
      <c r="R425">
        <v>199.23</v>
      </c>
      <c r="S425">
        <v>132.07</v>
      </c>
      <c r="T425">
        <v>16224.3</v>
      </c>
      <c r="U425">
        <v>0.66</v>
      </c>
      <c r="V425">
        <v>0.78</v>
      </c>
      <c r="W425">
        <v>0.31</v>
      </c>
      <c r="X425">
        <v>0.92</v>
      </c>
      <c r="Y425">
        <v>0.5</v>
      </c>
      <c r="Z425">
        <v>10</v>
      </c>
    </row>
    <row r="426" spans="1:26">
      <c r="A426">
        <v>37</v>
      </c>
      <c r="B426">
        <v>75</v>
      </c>
      <c r="C426" t="s">
        <v>26</v>
      </c>
      <c r="D426">
        <v>1.0173</v>
      </c>
      <c r="E426">
        <v>98.3</v>
      </c>
      <c r="F426">
        <v>95.41</v>
      </c>
      <c r="G426">
        <v>286.24</v>
      </c>
      <c r="H426">
        <v>3.29</v>
      </c>
      <c r="I426">
        <v>20</v>
      </c>
      <c r="J426">
        <v>205.3</v>
      </c>
      <c r="K426">
        <v>49.1</v>
      </c>
      <c r="L426">
        <v>38</v>
      </c>
      <c r="M426">
        <v>18</v>
      </c>
      <c r="N426">
        <v>43.2</v>
      </c>
      <c r="O426">
        <v>25554.32</v>
      </c>
      <c r="P426">
        <v>998.5700000000001</v>
      </c>
      <c r="Q426">
        <v>1206.69</v>
      </c>
      <c r="R426">
        <v>197.79</v>
      </c>
      <c r="S426">
        <v>132.07</v>
      </c>
      <c r="T426">
        <v>15507.04</v>
      </c>
      <c r="U426">
        <v>0.67</v>
      </c>
      <c r="V426">
        <v>0.78</v>
      </c>
      <c r="W426">
        <v>0.31</v>
      </c>
      <c r="X426">
        <v>0.88</v>
      </c>
      <c r="Y426">
        <v>0.5</v>
      </c>
      <c r="Z426">
        <v>10</v>
      </c>
    </row>
    <row r="427" spans="1:26">
      <c r="A427">
        <v>38</v>
      </c>
      <c r="B427">
        <v>75</v>
      </c>
      <c r="C427" t="s">
        <v>26</v>
      </c>
      <c r="D427">
        <v>1.0172</v>
      </c>
      <c r="E427">
        <v>98.31</v>
      </c>
      <c r="F427">
        <v>95.42</v>
      </c>
      <c r="G427">
        <v>286.27</v>
      </c>
      <c r="H427">
        <v>3.35</v>
      </c>
      <c r="I427">
        <v>20</v>
      </c>
      <c r="J427">
        <v>206.89</v>
      </c>
      <c r="K427">
        <v>49.1</v>
      </c>
      <c r="L427">
        <v>39</v>
      </c>
      <c r="M427">
        <v>18</v>
      </c>
      <c r="N427">
        <v>43.8</v>
      </c>
      <c r="O427">
        <v>25750.58</v>
      </c>
      <c r="P427">
        <v>988.92</v>
      </c>
      <c r="Q427">
        <v>1206.69</v>
      </c>
      <c r="R427">
        <v>198.01</v>
      </c>
      <c r="S427">
        <v>132.07</v>
      </c>
      <c r="T427">
        <v>15619.46</v>
      </c>
      <c r="U427">
        <v>0.67</v>
      </c>
      <c r="V427">
        <v>0.78</v>
      </c>
      <c r="W427">
        <v>0.31</v>
      </c>
      <c r="X427">
        <v>0.88</v>
      </c>
      <c r="Y427">
        <v>0.5</v>
      </c>
      <c r="Z427">
        <v>10</v>
      </c>
    </row>
    <row r="428" spans="1:26">
      <c r="A428">
        <v>39</v>
      </c>
      <c r="B428">
        <v>75</v>
      </c>
      <c r="C428" t="s">
        <v>26</v>
      </c>
      <c r="D428">
        <v>1.0181</v>
      </c>
      <c r="E428">
        <v>98.22</v>
      </c>
      <c r="F428">
        <v>95.36</v>
      </c>
      <c r="G428">
        <v>301.15</v>
      </c>
      <c r="H428">
        <v>3.41</v>
      </c>
      <c r="I428">
        <v>19</v>
      </c>
      <c r="J428">
        <v>208.49</v>
      </c>
      <c r="K428">
        <v>49.1</v>
      </c>
      <c r="L428">
        <v>40</v>
      </c>
      <c r="M428">
        <v>17</v>
      </c>
      <c r="N428">
        <v>44.39</v>
      </c>
      <c r="O428">
        <v>25947.65</v>
      </c>
      <c r="P428">
        <v>991.45</v>
      </c>
      <c r="Q428">
        <v>1206.69</v>
      </c>
      <c r="R428">
        <v>196</v>
      </c>
      <c r="S428">
        <v>132.07</v>
      </c>
      <c r="T428">
        <v>14617.22</v>
      </c>
      <c r="U428">
        <v>0.67</v>
      </c>
      <c r="V428">
        <v>0.78</v>
      </c>
      <c r="W428">
        <v>0.31</v>
      </c>
      <c r="X428">
        <v>0.82</v>
      </c>
      <c r="Y428">
        <v>0.5</v>
      </c>
      <c r="Z428">
        <v>10</v>
      </c>
    </row>
    <row r="429" spans="1:26">
      <c r="A429">
        <v>0</v>
      </c>
      <c r="B429">
        <v>95</v>
      </c>
      <c r="C429" t="s">
        <v>26</v>
      </c>
      <c r="D429">
        <v>0.3752</v>
      </c>
      <c r="E429">
        <v>266.54</v>
      </c>
      <c r="F429">
        <v>192.5</v>
      </c>
      <c r="G429">
        <v>6.01</v>
      </c>
      <c r="H429">
        <v>0.1</v>
      </c>
      <c r="I429">
        <v>1923</v>
      </c>
      <c r="J429">
        <v>185.69</v>
      </c>
      <c r="K429">
        <v>53.44</v>
      </c>
      <c r="L429">
        <v>1</v>
      </c>
      <c r="M429">
        <v>1921</v>
      </c>
      <c r="N429">
        <v>36.26</v>
      </c>
      <c r="O429">
        <v>23136.14</v>
      </c>
      <c r="P429">
        <v>2605.08</v>
      </c>
      <c r="Q429">
        <v>1207.08</v>
      </c>
      <c r="R429">
        <v>3505.34</v>
      </c>
      <c r="S429">
        <v>132.07</v>
      </c>
      <c r="T429">
        <v>1659766.39</v>
      </c>
      <c r="U429">
        <v>0.04</v>
      </c>
      <c r="V429">
        <v>0.39</v>
      </c>
      <c r="W429">
        <v>3.37</v>
      </c>
      <c r="X429">
        <v>97.93000000000001</v>
      </c>
      <c r="Y429">
        <v>0.5</v>
      </c>
      <c r="Z429">
        <v>10</v>
      </c>
    </row>
    <row r="430" spans="1:26">
      <c r="A430">
        <v>1</v>
      </c>
      <c r="B430">
        <v>95</v>
      </c>
      <c r="C430" t="s">
        <v>26</v>
      </c>
      <c r="D430">
        <v>0.6765</v>
      </c>
      <c r="E430">
        <v>147.81</v>
      </c>
      <c r="F430">
        <v>122.94</v>
      </c>
      <c r="G430">
        <v>12.25</v>
      </c>
      <c r="H430">
        <v>0.19</v>
      </c>
      <c r="I430">
        <v>602</v>
      </c>
      <c r="J430">
        <v>187.21</v>
      </c>
      <c r="K430">
        <v>53.44</v>
      </c>
      <c r="L430">
        <v>2</v>
      </c>
      <c r="M430">
        <v>600</v>
      </c>
      <c r="N430">
        <v>36.77</v>
      </c>
      <c r="O430">
        <v>23322.88</v>
      </c>
      <c r="P430">
        <v>1657.44</v>
      </c>
      <c r="Q430">
        <v>1206.76</v>
      </c>
      <c r="R430">
        <v>1131.46</v>
      </c>
      <c r="S430">
        <v>132.07</v>
      </c>
      <c r="T430">
        <v>479433.03</v>
      </c>
      <c r="U430">
        <v>0.12</v>
      </c>
      <c r="V430">
        <v>0.6</v>
      </c>
      <c r="W430">
        <v>1.24</v>
      </c>
      <c r="X430">
        <v>28.39</v>
      </c>
      <c r="Y430">
        <v>0.5</v>
      </c>
      <c r="Z430">
        <v>10</v>
      </c>
    </row>
    <row r="431" spans="1:26">
      <c r="A431">
        <v>2</v>
      </c>
      <c r="B431">
        <v>95</v>
      </c>
      <c r="C431" t="s">
        <v>26</v>
      </c>
      <c r="D431">
        <v>0.7863</v>
      </c>
      <c r="E431">
        <v>127.18</v>
      </c>
      <c r="F431">
        <v>111.28</v>
      </c>
      <c r="G431">
        <v>18.5</v>
      </c>
      <c r="H431">
        <v>0.28</v>
      </c>
      <c r="I431">
        <v>361</v>
      </c>
      <c r="J431">
        <v>188.73</v>
      </c>
      <c r="K431">
        <v>53.44</v>
      </c>
      <c r="L431">
        <v>3</v>
      </c>
      <c r="M431">
        <v>359</v>
      </c>
      <c r="N431">
        <v>37.29</v>
      </c>
      <c r="O431">
        <v>23510.33</v>
      </c>
      <c r="P431">
        <v>1496.89</v>
      </c>
      <c r="Q431">
        <v>1206.73</v>
      </c>
      <c r="R431">
        <v>735.38</v>
      </c>
      <c r="S431">
        <v>132.07</v>
      </c>
      <c r="T431">
        <v>282599.27</v>
      </c>
      <c r="U431">
        <v>0.18</v>
      </c>
      <c r="V431">
        <v>0.67</v>
      </c>
      <c r="W431">
        <v>0.85</v>
      </c>
      <c r="X431">
        <v>16.74</v>
      </c>
      <c r="Y431">
        <v>0.5</v>
      </c>
      <c r="Z431">
        <v>10</v>
      </c>
    </row>
    <row r="432" spans="1:26">
      <c r="A432">
        <v>3</v>
      </c>
      <c r="B432">
        <v>95</v>
      </c>
      <c r="C432" t="s">
        <v>26</v>
      </c>
      <c r="D432">
        <v>0.8429</v>
      </c>
      <c r="E432">
        <v>118.63</v>
      </c>
      <c r="F432">
        <v>106.52</v>
      </c>
      <c r="G432">
        <v>24.68</v>
      </c>
      <c r="H432">
        <v>0.37</v>
      </c>
      <c r="I432">
        <v>259</v>
      </c>
      <c r="J432">
        <v>190.25</v>
      </c>
      <c r="K432">
        <v>53.44</v>
      </c>
      <c r="L432">
        <v>4</v>
      </c>
      <c r="M432">
        <v>257</v>
      </c>
      <c r="N432">
        <v>37.82</v>
      </c>
      <c r="O432">
        <v>23698.48</v>
      </c>
      <c r="P432">
        <v>1430.16</v>
      </c>
      <c r="Q432">
        <v>1206.71</v>
      </c>
      <c r="R432">
        <v>574.0700000000001</v>
      </c>
      <c r="S432">
        <v>132.07</v>
      </c>
      <c r="T432">
        <v>202450.36</v>
      </c>
      <c r="U432">
        <v>0.23</v>
      </c>
      <c r="V432">
        <v>0.7</v>
      </c>
      <c r="W432">
        <v>0.7</v>
      </c>
      <c r="X432">
        <v>11.98</v>
      </c>
      <c r="Y432">
        <v>0.5</v>
      </c>
      <c r="Z432">
        <v>10</v>
      </c>
    </row>
    <row r="433" spans="1:26">
      <c r="A433">
        <v>4</v>
      </c>
      <c r="B433">
        <v>95</v>
      </c>
      <c r="C433" t="s">
        <v>26</v>
      </c>
      <c r="D433">
        <v>0.8796</v>
      </c>
      <c r="E433">
        <v>113.68</v>
      </c>
      <c r="F433">
        <v>103.73</v>
      </c>
      <c r="G433">
        <v>30.97</v>
      </c>
      <c r="H433">
        <v>0.46</v>
      </c>
      <c r="I433">
        <v>201</v>
      </c>
      <c r="J433">
        <v>191.78</v>
      </c>
      <c r="K433">
        <v>53.44</v>
      </c>
      <c r="L433">
        <v>5</v>
      </c>
      <c r="M433">
        <v>199</v>
      </c>
      <c r="N433">
        <v>38.35</v>
      </c>
      <c r="O433">
        <v>23887.36</v>
      </c>
      <c r="P433">
        <v>1389.84</v>
      </c>
      <c r="Q433">
        <v>1206.76</v>
      </c>
      <c r="R433">
        <v>479.41</v>
      </c>
      <c r="S433">
        <v>132.07</v>
      </c>
      <c r="T433">
        <v>155412.96</v>
      </c>
      <c r="U433">
        <v>0.28</v>
      </c>
      <c r="V433">
        <v>0.71</v>
      </c>
      <c r="W433">
        <v>0.6</v>
      </c>
      <c r="X433">
        <v>9.19</v>
      </c>
      <c r="Y433">
        <v>0.5</v>
      </c>
      <c r="Z433">
        <v>10</v>
      </c>
    </row>
    <row r="434" spans="1:26">
      <c r="A434">
        <v>5</v>
      </c>
      <c r="B434">
        <v>95</v>
      </c>
      <c r="C434" t="s">
        <v>26</v>
      </c>
      <c r="D434">
        <v>0.903</v>
      </c>
      <c r="E434">
        <v>110.74</v>
      </c>
      <c r="F434">
        <v>102.13</v>
      </c>
      <c r="G434">
        <v>37.14</v>
      </c>
      <c r="H434">
        <v>0.55</v>
      </c>
      <c r="I434">
        <v>165</v>
      </c>
      <c r="J434">
        <v>193.32</v>
      </c>
      <c r="K434">
        <v>53.44</v>
      </c>
      <c r="L434">
        <v>6</v>
      </c>
      <c r="M434">
        <v>163</v>
      </c>
      <c r="N434">
        <v>38.89</v>
      </c>
      <c r="O434">
        <v>24076.95</v>
      </c>
      <c r="P434">
        <v>1366.45</v>
      </c>
      <c r="Q434">
        <v>1206.71</v>
      </c>
      <c r="R434">
        <v>425.48</v>
      </c>
      <c r="S434">
        <v>132.07</v>
      </c>
      <c r="T434">
        <v>128625.39</v>
      </c>
      <c r="U434">
        <v>0.31</v>
      </c>
      <c r="V434">
        <v>0.73</v>
      </c>
      <c r="W434">
        <v>0.54</v>
      </c>
      <c r="X434">
        <v>7.59</v>
      </c>
      <c r="Y434">
        <v>0.5</v>
      </c>
      <c r="Z434">
        <v>10</v>
      </c>
    </row>
    <row r="435" spans="1:26">
      <c r="A435">
        <v>6</v>
      </c>
      <c r="B435">
        <v>95</v>
      </c>
      <c r="C435" t="s">
        <v>26</v>
      </c>
      <c r="D435">
        <v>0.9209000000000001</v>
      </c>
      <c r="E435">
        <v>108.59</v>
      </c>
      <c r="F435">
        <v>100.91</v>
      </c>
      <c r="G435">
        <v>43.25</v>
      </c>
      <c r="H435">
        <v>0.64</v>
      </c>
      <c r="I435">
        <v>140</v>
      </c>
      <c r="J435">
        <v>194.86</v>
      </c>
      <c r="K435">
        <v>53.44</v>
      </c>
      <c r="L435">
        <v>7</v>
      </c>
      <c r="M435">
        <v>138</v>
      </c>
      <c r="N435">
        <v>39.43</v>
      </c>
      <c r="O435">
        <v>24267.28</v>
      </c>
      <c r="P435">
        <v>1347.85</v>
      </c>
      <c r="Q435">
        <v>1206.75</v>
      </c>
      <c r="R435">
        <v>383.7</v>
      </c>
      <c r="S435">
        <v>132.07</v>
      </c>
      <c r="T435">
        <v>107859.76</v>
      </c>
      <c r="U435">
        <v>0.34</v>
      </c>
      <c r="V435">
        <v>0.73</v>
      </c>
      <c r="W435">
        <v>0.5</v>
      </c>
      <c r="X435">
        <v>6.36</v>
      </c>
      <c r="Y435">
        <v>0.5</v>
      </c>
      <c r="Z435">
        <v>10</v>
      </c>
    </row>
    <row r="436" spans="1:26">
      <c r="A436">
        <v>7</v>
      </c>
      <c r="B436">
        <v>95</v>
      </c>
      <c r="C436" t="s">
        <v>26</v>
      </c>
      <c r="D436">
        <v>0.9348</v>
      </c>
      <c r="E436">
        <v>106.98</v>
      </c>
      <c r="F436">
        <v>100</v>
      </c>
      <c r="G436">
        <v>49.59</v>
      </c>
      <c r="H436">
        <v>0.72</v>
      </c>
      <c r="I436">
        <v>121</v>
      </c>
      <c r="J436">
        <v>196.41</v>
      </c>
      <c r="K436">
        <v>53.44</v>
      </c>
      <c r="L436">
        <v>8</v>
      </c>
      <c r="M436">
        <v>119</v>
      </c>
      <c r="N436">
        <v>39.98</v>
      </c>
      <c r="O436">
        <v>24458.36</v>
      </c>
      <c r="P436">
        <v>1334.15</v>
      </c>
      <c r="Q436">
        <v>1206.71</v>
      </c>
      <c r="R436">
        <v>353.16</v>
      </c>
      <c r="S436">
        <v>132.07</v>
      </c>
      <c r="T436">
        <v>92688.92</v>
      </c>
      <c r="U436">
        <v>0.37</v>
      </c>
      <c r="V436">
        <v>0.74</v>
      </c>
      <c r="W436">
        <v>0.47</v>
      </c>
      <c r="X436">
        <v>5.46</v>
      </c>
      <c r="Y436">
        <v>0.5</v>
      </c>
      <c r="Z436">
        <v>10</v>
      </c>
    </row>
    <row r="437" spans="1:26">
      <c r="A437">
        <v>8</v>
      </c>
      <c r="B437">
        <v>95</v>
      </c>
      <c r="C437" t="s">
        <v>26</v>
      </c>
      <c r="D437">
        <v>0.9451000000000001</v>
      </c>
      <c r="E437">
        <v>105.81</v>
      </c>
      <c r="F437">
        <v>99.36</v>
      </c>
      <c r="G437">
        <v>55.71</v>
      </c>
      <c r="H437">
        <v>0.8100000000000001</v>
      </c>
      <c r="I437">
        <v>107</v>
      </c>
      <c r="J437">
        <v>197.97</v>
      </c>
      <c r="K437">
        <v>53.44</v>
      </c>
      <c r="L437">
        <v>9</v>
      </c>
      <c r="M437">
        <v>105</v>
      </c>
      <c r="N437">
        <v>40.53</v>
      </c>
      <c r="O437">
        <v>24650.18</v>
      </c>
      <c r="P437">
        <v>1323.12</v>
      </c>
      <c r="Q437">
        <v>1206.69</v>
      </c>
      <c r="R437">
        <v>330.75</v>
      </c>
      <c r="S437">
        <v>132.07</v>
      </c>
      <c r="T437">
        <v>81552.21000000001</v>
      </c>
      <c r="U437">
        <v>0.4</v>
      </c>
      <c r="V437">
        <v>0.75</v>
      </c>
      <c r="W437">
        <v>0.46</v>
      </c>
      <c r="X437">
        <v>4.82</v>
      </c>
      <c r="Y437">
        <v>0.5</v>
      </c>
      <c r="Z437">
        <v>10</v>
      </c>
    </row>
    <row r="438" spans="1:26">
      <c r="A438">
        <v>9</v>
      </c>
      <c r="B438">
        <v>95</v>
      </c>
      <c r="C438" t="s">
        <v>26</v>
      </c>
      <c r="D438">
        <v>0.9536</v>
      </c>
      <c r="E438">
        <v>104.86</v>
      </c>
      <c r="F438">
        <v>98.81999999999999</v>
      </c>
      <c r="G438">
        <v>61.76</v>
      </c>
      <c r="H438">
        <v>0.89</v>
      </c>
      <c r="I438">
        <v>96</v>
      </c>
      <c r="J438">
        <v>199.53</v>
      </c>
      <c r="K438">
        <v>53.44</v>
      </c>
      <c r="L438">
        <v>10</v>
      </c>
      <c r="M438">
        <v>94</v>
      </c>
      <c r="N438">
        <v>41.1</v>
      </c>
      <c r="O438">
        <v>24842.77</v>
      </c>
      <c r="P438">
        <v>1314.08</v>
      </c>
      <c r="Q438">
        <v>1206.7</v>
      </c>
      <c r="R438">
        <v>312.68</v>
      </c>
      <c r="S438">
        <v>132.07</v>
      </c>
      <c r="T438">
        <v>72574.32000000001</v>
      </c>
      <c r="U438">
        <v>0.42</v>
      </c>
      <c r="V438">
        <v>0.75</v>
      </c>
      <c r="W438">
        <v>0.43</v>
      </c>
      <c r="X438">
        <v>4.28</v>
      </c>
      <c r="Y438">
        <v>0.5</v>
      </c>
      <c r="Z438">
        <v>10</v>
      </c>
    </row>
    <row r="439" spans="1:26">
      <c r="A439">
        <v>10</v>
      </c>
      <c r="B439">
        <v>95</v>
      </c>
      <c r="C439" t="s">
        <v>26</v>
      </c>
      <c r="D439">
        <v>0.967</v>
      </c>
      <c r="E439">
        <v>103.41</v>
      </c>
      <c r="F439">
        <v>97.73999999999999</v>
      </c>
      <c r="G439">
        <v>68.19</v>
      </c>
      <c r="H439">
        <v>0.97</v>
      </c>
      <c r="I439">
        <v>86</v>
      </c>
      <c r="J439">
        <v>201.1</v>
      </c>
      <c r="K439">
        <v>53.44</v>
      </c>
      <c r="L439">
        <v>11</v>
      </c>
      <c r="M439">
        <v>84</v>
      </c>
      <c r="N439">
        <v>41.66</v>
      </c>
      <c r="O439">
        <v>25036.12</v>
      </c>
      <c r="P439">
        <v>1297.75</v>
      </c>
      <c r="Q439">
        <v>1206.72</v>
      </c>
      <c r="R439">
        <v>275.94</v>
      </c>
      <c r="S439">
        <v>132.07</v>
      </c>
      <c r="T439">
        <v>54251.15</v>
      </c>
      <c r="U439">
        <v>0.48</v>
      </c>
      <c r="V439">
        <v>0.76</v>
      </c>
      <c r="W439">
        <v>0.39</v>
      </c>
      <c r="X439">
        <v>3.2</v>
      </c>
      <c r="Y439">
        <v>0.5</v>
      </c>
      <c r="Z439">
        <v>10</v>
      </c>
    </row>
    <row r="440" spans="1:26">
      <c r="A440">
        <v>11</v>
      </c>
      <c r="B440">
        <v>95</v>
      </c>
      <c r="C440" t="s">
        <v>26</v>
      </c>
      <c r="D440">
        <v>0.9644</v>
      </c>
      <c r="E440">
        <v>103.69</v>
      </c>
      <c r="F440">
        <v>98.28</v>
      </c>
      <c r="G440">
        <v>74.64</v>
      </c>
      <c r="H440">
        <v>1.05</v>
      </c>
      <c r="I440">
        <v>79</v>
      </c>
      <c r="J440">
        <v>202.67</v>
      </c>
      <c r="K440">
        <v>53.44</v>
      </c>
      <c r="L440">
        <v>12</v>
      </c>
      <c r="M440">
        <v>77</v>
      </c>
      <c r="N440">
        <v>42.24</v>
      </c>
      <c r="O440">
        <v>25230.25</v>
      </c>
      <c r="P440">
        <v>1303.39</v>
      </c>
      <c r="Q440">
        <v>1206.7</v>
      </c>
      <c r="R440">
        <v>295.1</v>
      </c>
      <c r="S440">
        <v>132.07</v>
      </c>
      <c r="T440">
        <v>63865.06</v>
      </c>
      <c r="U440">
        <v>0.45</v>
      </c>
      <c r="V440">
        <v>0.75</v>
      </c>
      <c r="W440">
        <v>0.4</v>
      </c>
      <c r="X440">
        <v>3.74</v>
      </c>
      <c r="Y440">
        <v>0.5</v>
      </c>
      <c r="Z440">
        <v>10</v>
      </c>
    </row>
    <row r="441" spans="1:26">
      <c r="A441">
        <v>12</v>
      </c>
      <c r="B441">
        <v>95</v>
      </c>
      <c r="C441" t="s">
        <v>26</v>
      </c>
      <c r="D441">
        <v>0.9702</v>
      </c>
      <c r="E441">
        <v>103.07</v>
      </c>
      <c r="F441">
        <v>97.88</v>
      </c>
      <c r="G441">
        <v>80.45</v>
      </c>
      <c r="H441">
        <v>1.13</v>
      </c>
      <c r="I441">
        <v>73</v>
      </c>
      <c r="J441">
        <v>204.25</v>
      </c>
      <c r="K441">
        <v>53.44</v>
      </c>
      <c r="L441">
        <v>13</v>
      </c>
      <c r="M441">
        <v>71</v>
      </c>
      <c r="N441">
        <v>42.82</v>
      </c>
      <c r="O441">
        <v>25425.3</v>
      </c>
      <c r="P441">
        <v>1296.25</v>
      </c>
      <c r="Q441">
        <v>1206.69</v>
      </c>
      <c r="R441">
        <v>281.37</v>
      </c>
      <c r="S441">
        <v>132.07</v>
      </c>
      <c r="T441">
        <v>57031.76</v>
      </c>
      <c r="U441">
        <v>0.47</v>
      </c>
      <c r="V441">
        <v>0.76</v>
      </c>
      <c r="W441">
        <v>0.39</v>
      </c>
      <c r="X441">
        <v>3.34</v>
      </c>
      <c r="Y441">
        <v>0.5</v>
      </c>
      <c r="Z441">
        <v>10</v>
      </c>
    </row>
    <row r="442" spans="1:26">
      <c r="A442">
        <v>13</v>
      </c>
      <c r="B442">
        <v>95</v>
      </c>
      <c r="C442" t="s">
        <v>26</v>
      </c>
      <c r="D442">
        <v>0.9752</v>
      </c>
      <c r="E442">
        <v>102.54</v>
      </c>
      <c r="F442">
        <v>97.58</v>
      </c>
      <c r="G442">
        <v>87.38</v>
      </c>
      <c r="H442">
        <v>1.21</v>
      </c>
      <c r="I442">
        <v>67</v>
      </c>
      <c r="J442">
        <v>205.84</v>
      </c>
      <c r="K442">
        <v>53.44</v>
      </c>
      <c r="L442">
        <v>14</v>
      </c>
      <c r="M442">
        <v>65</v>
      </c>
      <c r="N442">
        <v>43.4</v>
      </c>
      <c r="O442">
        <v>25621.03</v>
      </c>
      <c r="P442">
        <v>1289.65</v>
      </c>
      <c r="Q442">
        <v>1206.69</v>
      </c>
      <c r="R442">
        <v>270.96</v>
      </c>
      <c r="S442">
        <v>132.07</v>
      </c>
      <c r="T442">
        <v>51855.6</v>
      </c>
      <c r="U442">
        <v>0.49</v>
      </c>
      <c r="V442">
        <v>0.76</v>
      </c>
      <c r="W442">
        <v>0.38</v>
      </c>
      <c r="X442">
        <v>3.04</v>
      </c>
      <c r="Y442">
        <v>0.5</v>
      </c>
      <c r="Z442">
        <v>10</v>
      </c>
    </row>
    <row r="443" spans="1:26">
      <c r="A443">
        <v>14</v>
      </c>
      <c r="B443">
        <v>95</v>
      </c>
      <c r="C443" t="s">
        <v>26</v>
      </c>
      <c r="D443">
        <v>0.9784</v>
      </c>
      <c r="E443">
        <v>102.21</v>
      </c>
      <c r="F443">
        <v>97.40000000000001</v>
      </c>
      <c r="G443">
        <v>92.76000000000001</v>
      </c>
      <c r="H443">
        <v>1.28</v>
      </c>
      <c r="I443">
        <v>63</v>
      </c>
      <c r="J443">
        <v>207.43</v>
      </c>
      <c r="K443">
        <v>53.44</v>
      </c>
      <c r="L443">
        <v>15</v>
      </c>
      <c r="M443">
        <v>61</v>
      </c>
      <c r="N443">
        <v>44</v>
      </c>
      <c r="O443">
        <v>25817.56</v>
      </c>
      <c r="P443">
        <v>1286.01</v>
      </c>
      <c r="Q443">
        <v>1206.7</v>
      </c>
      <c r="R443">
        <v>264.76</v>
      </c>
      <c r="S443">
        <v>132.07</v>
      </c>
      <c r="T443">
        <v>48777.07</v>
      </c>
      <c r="U443">
        <v>0.5</v>
      </c>
      <c r="V443">
        <v>0.76</v>
      </c>
      <c r="W443">
        <v>0.38</v>
      </c>
      <c r="X443">
        <v>2.86</v>
      </c>
      <c r="Y443">
        <v>0.5</v>
      </c>
      <c r="Z443">
        <v>10</v>
      </c>
    </row>
    <row r="444" spans="1:26">
      <c r="A444">
        <v>15</v>
      </c>
      <c r="B444">
        <v>95</v>
      </c>
      <c r="C444" t="s">
        <v>26</v>
      </c>
      <c r="D444">
        <v>0.9817</v>
      </c>
      <c r="E444">
        <v>101.87</v>
      </c>
      <c r="F444">
        <v>97.2</v>
      </c>
      <c r="G444">
        <v>98.84999999999999</v>
      </c>
      <c r="H444">
        <v>1.36</v>
      </c>
      <c r="I444">
        <v>59</v>
      </c>
      <c r="J444">
        <v>209.03</v>
      </c>
      <c r="K444">
        <v>53.44</v>
      </c>
      <c r="L444">
        <v>16</v>
      </c>
      <c r="M444">
        <v>57</v>
      </c>
      <c r="N444">
        <v>44.6</v>
      </c>
      <c r="O444">
        <v>26014.91</v>
      </c>
      <c r="P444">
        <v>1282.68</v>
      </c>
      <c r="Q444">
        <v>1206.7</v>
      </c>
      <c r="R444">
        <v>258.2</v>
      </c>
      <c r="S444">
        <v>132.07</v>
      </c>
      <c r="T444">
        <v>45515.86</v>
      </c>
      <c r="U444">
        <v>0.51</v>
      </c>
      <c r="V444">
        <v>0.76</v>
      </c>
      <c r="W444">
        <v>0.37</v>
      </c>
      <c r="X444">
        <v>2.66</v>
      </c>
      <c r="Y444">
        <v>0.5</v>
      </c>
      <c r="Z444">
        <v>10</v>
      </c>
    </row>
    <row r="445" spans="1:26">
      <c r="A445">
        <v>16</v>
      </c>
      <c r="B445">
        <v>95</v>
      </c>
      <c r="C445" t="s">
        <v>26</v>
      </c>
      <c r="D445">
        <v>0.9849</v>
      </c>
      <c r="E445">
        <v>101.53</v>
      </c>
      <c r="F445">
        <v>97.01000000000001</v>
      </c>
      <c r="G445">
        <v>105.83</v>
      </c>
      <c r="H445">
        <v>1.43</v>
      </c>
      <c r="I445">
        <v>55</v>
      </c>
      <c r="J445">
        <v>210.64</v>
      </c>
      <c r="K445">
        <v>53.44</v>
      </c>
      <c r="L445">
        <v>17</v>
      </c>
      <c r="M445">
        <v>53</v>
      </c>
      <c r="N445">
        <v>45.21</v>
      </c>
      <c r="O445">
        <v>26213.09</v>
      </c>
      <c r="P445">
        <v>1277.58</v>
      </c>
      <c r="Q445">
        <v>1206.69</v>
      </c>
      <c r="R445">
        <v>251.81</v>
      </c>
      <c r="S445">
        <v>132.07</v>
      </c>
      <c r="T445">
        <v>42339.83</v>
      </c>
      <c r="U445">
        <v>0.52</v>
      </c>
      <c r="V445">
        <v>0.76</v>
      </c>
      <c r="W445">
        <v>0.36</v>
      </c>
      <c r="X445">
        <v>2.48</v>
      </c>
      <c r="Y445">
        <v>0.5</v>
      </c>
      <c r="Z445">
        <v>10</v>
      </c>
    </row>
    <row r="446" spans="1:26">
      <c r="A446">
        <v>17</v>
      </c>
      <c r="B446">
        <v>95</v>
      </c>
      <c r="C446" t="s">
        <v>26</v>
      </c>
      <c r="D446">
        <v>0.9875</v>
      </c>
      <c r="E446">
        <v>101.26</v>
      </c>
      <c r="F446">
        <v>96.86</v>
      </c>
      <c r="G446">
        <v>111.76</v>
      </c>
      <c r="H446">
        <v>1.51</v>
      </c>
      <c r="I446">
        <v>52</v>
      </c>
      <c r="J446">
        <v>212.25</v>
      </c>
      <c r="K446">
        <v>53.44</v>
      </c>
      <c r="L446">
        <v>18</v>
      </c>
      <c r="M446">
        <v>50</v>
      </c>
      <c r="N446">
        <v>45.82</v>
      </c>
      <c r="O446">
        <v>26412.11</v>
      </c>
      <c r="P446">
        <v>1274.66</v>
      </c>
      <c r="Q446">
        <v>1206.69</v>
      </c>
      <c r="R446">
        <v>246.43</v>
      </c>
      <c r="S446">
        <v>132.07</v>
      </c>
      <c r="T446">
        <v>39666.38</v>
      </c>
      <c r="U446">
        <v>0.54</v>
      </c>
      <c r="V446">
        <v>0.77</v>
      </c>
      <c r="W446">
        <v>0.36</v>
      </c>
      <c r="X446">
        <v>2.32</v>
      </c>
      <c r="Y446">
        <v>0.5</v>
      </c>
      <c r="Z446">
        <v>10</v>
      </c>
    </row>
    <row r="447" spans="1:26">
      <c r="A447">
        <v>18</v>
      </c>
      <c r="B447">
        <v>95</v>
      </c>
      <c r="C447" t="s">
        <v>26</v>
      </c>
      <c r="D447">
        <v>0.99</v>
      </c>
      <c r="E447">
        <v>101.01</v>
      </c>
      <c r="F447">
        <v>96.70999999999999</v>
      </c>
      <c r="G447">
        <v>118.43</v>
      </c>
      <c r="H447">
        <v>1.58</v>
      </c>
      <c r="I447">
        <v>49</v>
      </c>
      <c r="J447">
        <v>213.87</v>
      </c>
      <c r="K447">
        <v>53.44</v>
      </c>
      <c r="L447">
        <v>19</v>
      </c>
      <c r="M447">
        <v>47</v>
      </c>
      <c r="N447">
        <v>46.44</v>
      </c>
      <c r="O447">
        <v>26611.98</v>
      </c>
      <c r="P447">
        <v>1269.26</v>
      </c>
      <c r="Q447">
        <v>1206.69</v>
      </c>
      <c r="R447">
        <v>241.62</v>
      </c>
      <c r="S447">
        <v>132.07</v>
      </c>
      <c r="T447">
        <v>37278.22</v>
      </c>
      <c r="U447">
        <v>0.55</v>
      </c>
      <c r="V447">
        <v>0.77</v>
      </c>
      <c r="W447">
        <v>0.35</v>
      </c>
      <c r="X447">
        <v>2.17</v>
      </c>
      <c r="Y447">
        <v>0.5</v>
      </c>
      <c r="Z447">
        <v>10</v>
      </c>
    </row>
    <row r="448" spans="1:26">
      <c r="A448">
        <v>19</v>
      </c>
      <c r="B448">
        <v>95</v>
      </c>
      <c r="C448" t="s">
        <v>26</v>
      </c>
      <c r="D448">
        <v>0.9918</v>
      </c>
      <c r="E448">
        <v>100.83</v>
      </c>
      <c r="F448">
        <v>96.61</v>
      </c>
      <c r="G448">
        <v>123.33</v>
      </c>
      <c r="H448">
        <v>1.65</v>
      </c>
      <c r="I448">
        <v>47</v>
      </c>
      <c r="J448">
        <v>215.5</v>
      </c>
      <c r="K448">
        <v>53.44</v>
      </c>
      <c r="L448">
        <v>20</v>
      </c>
      <c r="M448">
        <v>45</v>
      </c>
      <c r="N448">
        <v>47.07</v>
      </c>
      <c r="O448">
        <v>26812.71</v>
      </c>
      <c r="P448">
        <v>1267.53</v>
      </c>
      <c r="Q448">
        <v>1206.7</v>
      </c>
      <c r="R448">
        <v>238.23</v>
      </c>
      <c r="S448">
        <v>132.07</v>
      </c>
      <c r="T448">
        <v>35590.26</v>
      </c>
      <c r="U448">
        <v>0.55</v>
      </c>
      <c r="V448">
        <v>0.77</v>
      </c>
      <c r="W448">
        <v>0.35</v>
      </c>
      <c r="X448">
        <v>2.07</v>
      </c>
      <c r="Y448">
        <v>0.5</v>
      </c>
      <c r="Z448">
        <v>10</v>
      </c>
    </row>
    <row r="449" spans="1:26">
      <c r="A449">
        <v>20</v>
      </c>
      <c r="B449">
        <v>95</v>
      </c>
      <c r="C449" t="s">
        <v>26</v>
      </c>
      <c r="D449">
        <v>0.9952</v>
      </c>
      <c r="E449">
        <v>100.48</v>
      </c>
      <c r="F449">
        <v>96.37</v>
      </c>
      <c r="G449">
        <v>131.42</v>
      </c>
      <c r="H449">
        <v>1.72</v>
      </c>
      <c r="I449">
        <v>44</v>
      </c>
      <c r="J449">
        <v>217.14</v>
      </c>
      <c r="K449">
        <v>53.44</v>
      </c>
      <c r="L449">
        <v>21</v>
      </c>
      <c r="M449">
        <v>42</v>
      </c>
      <c r="N449">
        <v>47.7</v>
      </c>
      <c r="O449">
        <v>27014.3</v>
      </c>
      <c r="P449">
        <v>1261.37</v>
      </c>
      <c r="Q449">
        <v>1206.69</v>
      </c>
      <c r="R449">
        <v>229.75</v>
      </c>
      <c r="S449">
        <v>132.07</v>
      </c>
      <c r="T449">
        <v>31367.01</v>
      </c>
      <c r="U449">
        <v>0.57</v>
      </c>
      <c r="V449">
        <v>0.77</v>
      </c>
      <c r="W449">
        <v>0.35</v>
      </c>
      <c r="X449">
        <v>1.83</v>
      </c>
      <c r="Y449">
        <v>0.5</v>
      </c>
      <c r="Z449">
        <v>10</v>
      </c>
    </row>
    <row r="450" spans="1:26">
      <c r="A450">
        <v>21</v>
      </c>
      <c r="B450">
        <v>95</v>
      </c>
      <c r="C450" t="s">
        <v>26</v>
      </c>
      <c r="D450">
        <v>0.9939</v>
      </c>
      <c r="E450">
        <v>100.62</v>
      </c>
      <c r="F450">
        <v>96.55</v>
      </c>
      <c r="G450">
        <v>134.72</v>
      </c>
      <c r="H450">
        <v>1.79</v>
      </c>
      <c r="I450">
        <v>43</v>
      </c>
      <c r="J450">
        <v>218.78</v>
      </c>
      <c r="K450">
        <v>53.44</v>
      </c>
      <c r="L450">
        <v>22</v>
      </c>
      <c r="M450">
        <v>41</v>
      </c>
      <c r="N450">
        <v>48.34</v>
      </c>
      <c r="O450">
        <v>27216.79</v>
      </c>
      <c r="P450">
        <v>1264.03</v>
      </c>
      <c r="Q450">
        <v>1206.69</v>
      </c>
      <c r="R450">
        <v>236.56</v>
      </c>
      <c r="S450">
        <v>132.07</v>
      </c>
      <c r="T450">
        <v>34779.75</v>
      </c>
      <c r="U450">
        <v>0.5600000000000001</v>
      </c>
      <c r="V450">
        <v>0.77</v>
      </c>
      <c r="W450">
        <v>0.34</v>
      </c>
      <c r="X450">
        <v>2.01</v>
      </c>
      <c r="Y450">
        <v>0.5</v>
      </c>
      <c r="Z450">
        <v>10</v>
      </c>
    </row>
    <row r="451" spans="1:26">
      <c r="A451">
        <v>22</v>
      </c>
      <c r="B451">
        <v>95</v>
      </c>
      <c r="C451" t="s">
        <v>26</v>
      </c>
      <c r="D451">
        <v>0.9961</v>
      </c>
      <c r="E451">
        <v>100.4</v>
      </c>
      <c r="F451">
        <v>96.40000000000001</v>
      </c>
      <c r="G451">
        <v>141.07</v>
      </c>
      <c r="H451">
        <v>1.85</v>
      </c>
      <c r="I451">
        <v>41</v>
      </c>
      <c r="J451">
        <v>220.43</v>
      </c>
      <c r="K451">
        <v>53.44</v>
      </c>
      <c r="L451">
        <v>23</v>
      </c>
      <c r="M451">
        <v>39</v>
      </c>
      <c r="N451">
        <v>48.99</v>
      </c>
      <c r="O451">
        <v>27420.16</v>
      </c>
      <c r="P451">
        <v>1259.81</v>
      </c>
      <c r="Q451">
        <v>1206.69</v>
      </c>
      <c r="R451">
        <v>231.21</v>
      </c>
      <c r="S451">
        <v>132.07</v>
      </c>
      <c r="T451">
        <v>32112.59</v>
      </c>
      <c r="U451">
        <v>0.57</v>
      </c>
      <c r="V451">
        <v>0.77</v>
      </c>
      <c r="W451">
        <v>0.34</v>
      </c>
      <c r="X451">
        <v>1.86</v>
      </c>
      <c r="Y451">
        <v>0.5</v>
      </c>
      <c r="Z451">
        <v>10</v>
      </c>
    </row>
    <row r="452" spans="1:26">
      <c r="A452">
        <v>23</v>
      </c>
      <c r="B452">
        <v>95</v>
      </c>
      <c r="C452" t="s">
        <v>26</v>
      </c>
      <c r="D452">
        <v>0.9976</v>
      </c>
      <c r="E452">
        <v>100.24</v>
      </c>
      <c r="F452">
        <v>96.31999999999999</v>
      </c>
      <c r="G452">
        <v>148.18</v>
      </c>
      <c r="H452">
        <v>1.92</v>
      </c>
      <c r="I452">
        <v>39</v>
      </c>
      <c r="J452">
        <v>222.08</v>
      </c>
      <c r="K452">
        <v>53.44</v>
      </c>
      <c r="L452">
        <v>24</v>
      </c>
      <c r="M452">
        <v>37</v>
      </c>
      <c r="N452">
        <v>49.65</v>
      </c>
      <c r="O452">
        <v>27624.44</v>
      </c>
      <c r="P452">
        <v>1257.69</v>
      </c>
      <c r="Q452">
        <v>1206.69</v>
      </c>
      <c r="R452">
        <v>228.39</v>
      </c>
      <c r="S452">
        <v>132.07</v>
      </c>
      <c r="T452">
        <v>30710.19</v>
      </c>
      <c r="U452">
        <v>0.58</v>
      </c>
      <c r="V452">
        <v>0.77</v>
      </c>
      <c r="W452">
        <v>0.34</v>
      </c>
      <c r="X452">
        <v>1.78</v>
      </c>
      <c r="Y452">
        <v>0.5</v>
      </c>
      <c r="Z452">
        <v>10</v>
      </c>
    </row>
    <row r="453" spans="1:26">
      <c r="A453">
        <v>24</v>
      </c>
      <c r="B453">
        <v>95</v>
      </c>
      <c r="C453" t="s">
        <v>26</v>
      </c>
      <c r="D453">
        <v>0.9999</v>
      </c>
      <c r="E453">
        <v>100.01</v>
      </c>
      <c r="F453">
        <v>96.17</v>
      </c>
      <c r="G453">
        <v>155.95</v>
      </c>
      <c r="H453">
        <v>1.99</v>
      </c>
      <c r="I453">
        <v>37</v>
      </c>
      <c r="J453">
        <v>223.75</v>
      </c>
      <c r="K453">
        <v>53.44</v>
      </c>
      <c r="L453">
        <v>25</v>
      </c>
      <c r="M453">
        <v>35</v>
      </c>
      <c r="N453">
        <v>50.31</v>
      </c>
      <c r="O453">
        <v>27829.77</v>
      </c>
      <c r="P453">
        <v>1255.37</v>
      </c>
      <c r="Q453">
        <v>1206.69</v>
      </c>
      <c r="R453">
        <v>223.32</v>
      </c>
      <c r="S453">
        <v>132.07</v>
      </c>
      <c r="T453">
        <v>28185.47</v>
      </c>
      <c r="U453">
        <v>0.59</v>
      </c>
      <c r="V453">
        <v>0.77</v>
      </c>
      <c r="W453">
        <v>0.33</v>
      </c>
      <c r="X453">
        <v>1.63</v>
      </c>
      <c r="Y453">
        <v>0.5</v>
      </c>
      <c r="Z453">
        <v>10</v>
      </c>
    </row>
    <row r="454" spans="1:26">
      <c r="A454">
        <v>25</v>
      </c>
      <c r="B454">
        <v>95</v>
      </c>
      <c r="C454" t="s">
        <v>26</v>
      </c>
      <c r="D454">
        <v>1.0004</v>
      </c>
      <c r="E454">
        <v>99.95999999999999</v>
      </c>
      <c r="F454">
        <v>96.15000000000001</v>
      </c>
      <c r="G454">
        <v>160.26</v>
      </c>
      <c r="H454">
        <v>2.05</v>
      </c>
      <c r="I454">
        <v>36</v>
      </c>
      <c r="J454">
        <v>225.42</v>
      </c>
      <c r="K454">
        <v>53.44</v>
      </c>
      <c r="L454">
        <v>26</v>
      </c>
      <c r="M454">
        <v>34</v>
      </c>
      <c r="N454">
        <v>50.98</v>
      </c>
      <c r="O454">
        <v>28035.92</v>
      </c>
      <c r="P454">
        <v>1253.42</v>
      </c>
      <c r="Q454">
        <v>1206.69</v>
      </c>
      <c r="R454">
        <v>222.77</v>
      </c>
      <c r="S454">
        <v>132.07</v>
      </c>
      <c r="T454">
        <v>27917.8</v>
      </c>
      <c r="U454">
        <v>0.59</v>
      </c>
      <c r="V454">
        <v>0.77</v>
      </c>
      <c r="W454">
        <v>0.33</v>
      </c>
      <c r="X454">
        <v>1.62</v>
      </c>
      <c r="Y454">
        <v>0.5</v>
      </c>
      <c r="Z454">
        <v>10</v>
      </c>
    </row>
    <row r="455" spans="1:26">
      <c r="A455">
        <v>26</v>
      </c>
      <c r="B455">
        <v>95</v>
      </c>
      <c r="C455" t="s">
        <v>26</v>
      </c>
      <c r="D455">
        <v>1.0011</v>
      </c>
      <c r="E455">
        <v>99.89</v>
      </c>
      <c r="F455">
        <v>96.12</v>
      </c>
      <c r="G455">
        <v>164.77</v>
      </c>
      <c r="H455">
        <v>2.11</v>
      </c>
      <c r="I455">
        <v>35</v>
      </c>
      <c r="J455">
        <v>227.1</v>
      </c>
      <c r="K455">
        <v>53.44</v>
      </c>
      <c r="L455">
        <v>27</v>
      </c>
      <c r="M455">
        <v>33</v>
      </c>
      <c r="N455">
        <v>51.66</v>
      </c>
      <c r="O455">
        <v>28243</v>
      </c>
      <c r="P455">
        <v>1251.6</v>
      </c>
      <c r="Q455">
        <v>1206.69</v>
      </c>
      <c r="R455">
        <v>221.52</v>
      </c>
      <c r="S455">
        <v>132.07</v>
      </c>
      <c r="T455">
        <v>27299.51</v>
      </c>
      <c r="U455">
        <v>0.6</v>
      </c>
      <c r="V455">
        <v>0.77</v>
      </c>
      <c r="W455">
        <v>0.33</v>
      </c>
      <c r="X455">
        <v>1.58</v>
      </c>
      <c r="Y455">
        <v>0.5</v>
      </c>
      <c r="Z455">
        <v>10</v>
      </c>
    </row>
    <row r="456" spans="1:26">
      <c r="A456">
        <v>27</v>
      </c>
      <c r="B456">
        <v>95</v>
      </c>
      <c r="C456" t="s">
        <v>26</v>
      </c>
      <c r="D456">
        <v>1.003</v>
      </c>
      <c r="E456">
        <v>99.7</v>
      </c>
      <c r="F456">
        <v>96</v>
      </c>
      <c r="G456">
        <v>174.55</v>
      </c>
      <c r="H456">
        <v>2.18</v>
      </c>
      <c r="I456">
        <v>33</v>
      </c>
      <c r="J456">
        <v>228.79</v>
      </c>
      <c r="K456">
        <v>53.44</v>
      </c>
      <c r="L456">
        <v>28</v>
      </c>
      <c r="M456">
        <v>31</v>
      </c>
      <c r="N456">
        <v>52.35</v>
      </c>
      <c r="O456">
        <v>28451.04</v>
      </c>
      <c r="P456">
        <v>1249.56</v>
      </c>
      <c r="Q456">
        <v>1206.69</v>
      </c>
      <c r="R456">
        <v>217.72</v>
      </c>
      <c r="S456">
        <v>132.07</v>
      </c>
      <c r="T456">
        <v>25406.13</v>
      </c>
      <c r="U456">
        <v>0.61</v>
      </c>
      <c r="V456">
        <v>0.77</v>
      </c>
      <c r="W456">
        <v>0.33</v>
      </c>
      <c r="X456">
        <v>1.47</v>
      </c>
      <c r="Y456">
        <v>0.5</v>
      </c>
      <c r="Z456">
        <v>10</v>
      </c>
    </row>
    <row r="457" spans="1:26">
      <c r="A457">
        <v>28</v>
      </c>
      <c r="B457">
        <v>95</v>
      </c>
      <c r="C457" t="s">
        <v>26</v>
      </c>
      <c r="D457">
        <v>1.0037</v>
      </c>
      <c r="E457">
        <v>99.63</v>
      </c>
      <c r="F457">
        <v>95.97</v>
      </c>
      <c r="G457">
        <v>179.95</v>
      </c>
      <c r="H457">
        <v>2.24</v>
      </c>
      <c r="I457">
        <v>32</v>
      </c>
      <c r="J457">
        <v>230.48</v>
      </c>
      <c r="K457">
        <v>53.44</v>
      </c>
      <c r="L457">
        <v>29</v>
      </c>
      <c r="M457">
        <v>30</v>
      </c>
      <c r="N457">
        <v>53.05</v>
      </c>
      <c r="O457">
        <v>28660.06</v>
      </c>
      <c r="P457">
        <v>1247.09</v>
      </c>
      <c r="Q457">
        <v>1206.69</v>
      </c>
      <c r="R457">
        <v>216.72</v>
      </c>
      <c r="S457">
        <v>132.07</v>
      </c>
      <c r="T457">
        <v>24911.33</v>
      </c>
      <c r="U457">
        <v>0.61</v>
      </c>
      <c r="V457">
        <v>0.77</v>
      </c>
      <c r="W457">
        <v>0.33</v>
      </c>
      <c r="X457">
        <v>1.44</v>
      </c>
      <c r="Y457">
        <v>0.5</v>
      </c>
      <c r="Z457">
        <v>10</v>
      </c>
    </row>
    <row r="458" spans="1:26">
      <c r="A458">
        <v>29</v>
      </c>
      <c r="B458">
        <v>95</v>
      </c>
      <c r="C458" t="s">
        <v>26</v>
      </c>
      <c r="D458">
        <v>1.0047</v>
      </c>
      <c r="E458">
        <v>99.53</v>
      </c>
      <c r="F458">
        <v>95.91</v>
      </c>
      <c r="G458">
        <v>185.63</v>
      </c>
      <c r="H458">
        <v>2.3</v>
      </c>
      <c r="I458">
        <v>31</v>
      </c>
      <c r="J458">
        <v>232.18</v>
      </c>
      <c r="K458">
        <v>53.44</v>
      </c>
      <c r="L458">
        <v>30</v>
      </c>
      <c r="M458">
        <v>29</v>
      </c>
      <c r="N458">
        <v>53.75</v>
      </c>
      <c r="O458">
        <v>28870.05</v>
      </c>
      <c r="P458">
        <v>1247.44</v>
      </c>
      <c r="Q458">
        <v>1206.69</v>
      </c>
      <c r="R458">
        <v>214.48</v>
      </c>
      <c r="S458">
        <v>132.07</v>
      </c>
      <c r="T458">
        <v>23799.51</v>
      </c>
      <c r="U458">
        <v>0.62</v>
      </c>
      <c r="V458">
        <v>0.77</v>
      </c>
      <c r="W458">
        <v>0.32</v>
      </c>
      <c r="X458">
        <v>1.37</v>
      </c>
      <c r="Y458">
        <v>0.5</v>
      </c>
      <c r="Z458">
        <v>10</v>
      </c>
    </row>
    <row r="459" spans="1:26">
      <c r="A459">
        <v>30</v>
      </c>
      <c r="B459">
        <v>95</v>
      </c>
      <c r="C459" t="s">
        <v>26</v>
      </c>
      <c r="D459">
        <v>1.0061</v>
      </c>
      <c r="E459">
        <v>99.39</v>
      </c>
      <c r="F459">
        <v>95.81</v>
      </c>
      <c r="G459">
        <v>191.61</v>
      </c>
      <c r="H459">
        <v>2.36</v>
      </c>
      <c r="I459">
        <v>30</v>
      </c>
      <c r="J459">
        <v>233.89</v>
      </c>
      <c r="K459">
        <v>53.44</v>
      </c>
      <c r="L459">
        <v>31</v>
      </c>
      <c r="M459">
        <v>28</v>
      </c>
      <c r="N459">
        <v>54.46</v>
      </c>
      <c r="O459">
        <v>29081.05</v>
      </c>
      <c r="P459">
        <v>1243.68</v>
      </c>
      <c r="Q459">
        <v>1206.71</v>
      </c>
      <c r="R459">
        <v>210.74</v>
      </c>
      <c r="S459">
        <v>132.07</v>
      </c>
      <c r="T459">
        <v>21930.37</v>
      </c>
      <c r="U459">
        <v>0.63</v>
      </c>
      <c r="V459">
        <v>0.77</v>
      </c>
      <c r="W459">
        <v>0.33</v>
      </c>
      <c r="X459">
        <v>1.27</v>
      </c>
      <c r="Y459">
        <v>0.5</v>
      </c>
      <c r="Z459">
        <v>10</v>
      </c>
    </row>
    <row r="460" spans="1:26">
      <c r="A460">
        <v>31</v>
      </c>
      <c r="B460">
        <v>95</v>
      </c>
      <c r="C460" t="s">
        <v>26</v>
      </c>
      <c r="D460">
        <v>1.0059</v>
      </c>
      <c r="E460">
        <v>99.41</v>
      </c>
      <c r="F460">
        <v>95.86</v>
      </c>
      <c r="G460">
        <v>198.34</v>
      </c>
      <c r="H460">
        <v>2.41</v>
      </c>
      <c r="I460">
        <v>29</v>
      </c>
      <c r="J460">
        <v>235.61</v>
      </c>
      <c r="K460">
        <v>53.44</v>
      </c>
      <c r="L460">
        <v>32</v>
      </c>
      <c r="M460">
        <v>27</v>
      </c>
      <c r="N460">
        <v>55.18</v>
      </c>
      <c r="O460">
        <v>29293.06</v>
      </c>
      <c r="P460">
        <v>1242.26</v>
      </c>
      <c r="Q460">
        <v>1206.69</v>
      </c>
      <c r="R460">
        <v>213.65</v>
      </c>
      <c r="S460">
        <v>132.07</v>
      </c>
      <c r="T460">
        <v>23389.84</v>
      </c>
      <c r="U460">
        <v>0.62</v>
      </c>
      <c r="V460">
        <v>0.77</v>
      </c>
      <c r="W460">
        <v>0.3</v>
      </c>
      <c r="X460">
        <v>1.32</v>
      </c>
      <c r="Y460">
        <v>0.5</v>
      </c>
      <c r="Z460">
        <v>10</v>
      </c>
    </row>
    <row r="461" spans="1:26">
      <c r="A461">
        <v>32</v>
      </c>
      <c r="B461">
        <v>95</v>
      </c>
      <c r="C461" t="s">
        <v>26</v>
      </c>
      <c r="D461">
        <v>1.0071</v>
      </c>
      <c r="E461">
        <v>99.29000000000001</v>
      </c>
      <c r="F461">
        <v>95.78</v>
      </c>
      <c r="G461">
        <v>205.25</v>
      </c>
      <c r="H461">
        <v>2.47</v>
      </c>
      <c r="I461">
        <v>28</v>
      </c>
      <c r="J461">
        <v>237.34</v>
      </c>
      <c r="K461">
        <v>53.44</v>
      </c>
      <c r="L461">
        <v>33</v>
      </c>
      <c r="M461">
        <v>26</v>
      </c>
      <c r="N461">
        <v>55.91</v>
      </c>
      <c r="O461">
        <v>29506.09</v>
      </c>
      <c r="P461">
        <v>1239.57</v>
      </c>
      <c r="Q461">
        <v>1206.7</v>
      </c>
      <c r="R461">
        <v>210.16</v>
      </c>
      <c r="S461">
        <v>132.07</v>
      </c>
      <c r="T461">
        <v>21654.25</v>
      </c>
      <c r="U461">
        <v>0.63</v>
      </c>
      <c r="V461">
        <v>0.77</v>
      </c>
      <c r="W461">
        <v>0.32</v>
      </c>
      <c r="X461">
        <v>1.24</v>
      </c>
      <c r="Y461">
        <v>0.5</v>
      </c>
      <c r="Z461">
        <v>10</v>
      </c>
    </row>
    <row r="462" spans="1:26">
      <c r="A462">
        <v>33</v>
      </c>
      <c r="B462">
        <v>95</v>
      </c>
      <c r="C462" t="s">
        <v>26</v>
      </c>
      <c r="D462">
        <v>1.0069</v>
      </c>
      <c r="E462">
        <v>99.31</v>
      </c>
      <c r="F462">
        <v>95.8</v>
      </c>
      <c r="G462">
        <v>205.28</v>
      </c>
      <c r="H462">
        <v>2.53</v>
      </c>
      <c r="I462">
        <v>28</v>
      </c>
      <c r="J462">
        <v>239.08</v>
      </c>
      <c r="K462">
        <v>53.44</v>
      </c>
      <c r="L462">
        <v>34</v>
      </c>
      <c r="M462">
        <v>26</v>
      </c>
      <c r="N462">
        <v>56.64</v>
      </c>
      <c r="O462">
        <v>29720.17</v>
      </c>
      <c r="P462">
        <v>1238.68</v>
      </c>
      <c r="Q462">
        <v>1206.7</v>
      </c>
      <c r="R462">
        <v>210.77</v>
      </c>
      <c r="S462">
        <v>132.07</v>
      </c>
      <c r="T462">
        <v>21958.81</v>
      </c>
      <c r="U462">
        <v>0.63</v>
      </c>
      <c r="V462">
        <v>0.77</v>
      </c>
      <c r="W462">
        <v>0.32</v>
      </c>
      <c r="X462">
        <v>1.26</v>
      </c>
      <c r="Y462">
        <v>0.5</v>
      </c>
      <c r="Z462">
        <v>10</v>
      </c>
    </row>
    <row r="463" spans="1:26">
      <c r="A463">
        <v>34</v>
      </c>
      <c r="B463">
        <v>95</v>
      </c>
      <c r="C463" t="s">
        <v>26</v>
      </c>
      <c r="D463">
        <v>1.0077</v>
      </c>
      <c r="E463">
        <v>99.23999999999999</v>
      </c>
      <c r="F463">
        <v>95.76000000000001</v>
      </c>
      <c r="G463">
        <v>212.81</v>
      </c>
      <c r="H463">
        <v>2.58</v>
      </c>
      <c r="I463">
        <v>27</v>
      </c>
      <c r="J463">
        <v>240.82</v>
      </c>
      <c r="K463">
        <v>53.44</v>
      </c>
      <c r="L463">
        <v>35</v>
      </c>
      <c r="M463">
        <v>25</v>
      </c>
      <c r="N463">
        <v>57.39</v>
      </c>
      <c r="O463">
        <v>29935.43</v>
      </c>
      <c r="P463">
        <v>1239.98</v>
      </c>
      <c r="Q463">
        <v>1206.69</v>
      </c>
      <c r="R463">
        <v>209.56</v>
      </c>
      <c r="S463">
        <v>132.07</v>
      </c>
      <c r="T463">
        <v>21356.79</v>
      </c>
      <c r="U463">
        <v>0.63</v>
      </c>
      <c r="V463">
        <v>0.77</v>
      </c>
      <c r="W463">
        <v>0.32</v>
      </c>
      <c r="X463">
        <v>1.22</v>
      </c>
      <c r="Y463">
        <v>0.5</v>
      </c>
      <c r="Z463">
        <v>10</v>
      </c>
    </row>
    <row r="464" spans="1:26">
      <c r="A464">
        <v>35</v>
      </c>
      <c r="B464">
        <v>95</v>
      </c>
      <c r="C464" t="s">
        <v>26</v>
      </c>
      <c r="D464">
        <v>1.0086</v>
      </c>
      <c r="E464">
        <v>99.14</v>
      </c>
      <c r="F464">
        <v>95.70999999999999</v>
      </c>
      <c r="G464">
        <v>220.86</v>
      </c>
      <c r="H464">
        <v>2.64</v>
      </c>
      <c r="I464">
        <v>26</v>
      </c>
      <c r="J464">
        <v>242.57</v>
      </c>
      <c r="K464">
        <v>53.44</v>
      </c>
      <c r="L464">
        <v>36</v>
      </c>
      <c r="M464">
        <v>24</v>
      </c>
      <c r="N464">
        <v>58.14</v>
      </c>
      <c r="O464">
        <v>30151.65</v>
      </c>
      <c r="P464">
        <v>1239.86</v>
      </c>
      <c r="Q464">
        <v>1206.69</v>
      </c>
      <c r="R464">
        <v>207.72</v>
      </c>
      <c r="S464">
        <v>132.07</v>
      </c>
      <c r="T464">
        <v>20442.76</v>
      </c>
      <c r="U464">
        <v>0.64</v>
      </c>
      <c r="V464">
        <v>0.77</v>
      </c>
      <c r="W464">
        <v>0.31</v>
      </c>
      <c r="X464">
        <v>1.17</v>
      </c>
      <c r="Y464">
        <v>0.5</v>
      </c>
      <c r="Z464">
        <v>10</v>
      </c>
    </row>
    <row r="465" spans="1:26">
      <c r="A465">
        <v>36</v>
      </c>
      <c r="B465">
        <v>95</v>
      </c>
      <c r="C465" t="s">
        <v>26</v>
      </c>
      <c r="D465">
        <v>1.0098</v>
      </c>
      <c r="E465">
        <v>99.03</v>
      </c>
      <c r="F465">
        <v>95.63</v>
      </c>
      <c r="G465">
        <v>229.51</v>
      </c>
      <c r="H465">
        <v>2.69</v>
      </c>
      <c r="I465">
        <v>25</v>
      </c>
      <c r="J465">
        <v>244.34</v>
      </c>
      <c r="K465">
        <v>53.44</v>
      </c>
      <c r="L465">
        <v>37</v>
      </c>
      <c r="M465">
        <v>23</v>
      </c>
      <c r="N465">
        <v>58.9</v>
      </c>
      <c r="O465">
        <v>30368.96</v>
      </c>
      <c r="P465">
        <v>1233.44</v>
      </c>
      <c r="Q465">
        <v>1206.69</v>
      </c>
      <c r="R465">
        <v>204.95</v>
      </c>
      <c r="S465">
        <v>132.07</v>
      </c>
      <c r="T465">
        <v>19062.84</v>
      </c>
      <c r="U465">
        <v>0.64</v>
      </c>
      <c r="V465">
        <v>0.78</v>
      </c>
      <c r="W465">
        <v>0.32</v>
      </c>
      <c r="X465">
        <v>1.09</v>
      </c>
      <c r="Y465">
        <v>0.5</v>
      </c>
      <c r="Z465">
        <v>10</v>
      </c>
    </row>
    <row r="466" spans="1:26">
      <c r="A466">
        <v>37</v>
      </c>
      <c r="B466">
        <v>95</v>
      </c>
      <c r="C466" t="s">
        <v>26</v>
      </c>
      <c r="D466">
        <v>1.0097</v>
      </c>
      <c r="E466">
        <v>99.04000000000001</v>
      </c>
      <c r="F466">
        <v>95.64</v>
      </c>
      <c r="G466">
        <v>229.54</v>
      </c>
      <c r="H466">
        <v>2.75</v>
      </c>
      <c r="I466">
        <v>25</v>
      </c>
      <c r="J466">
        <v>246.11</v>
      </c>
      <c r="K466">
        <v>53.44</v>
      </c>
      <c r="L466">
        <v>38</v>
      </c>
      <c r="M466">
        <v>23</v>
      </c>
      <c r="N466">
        <v>59.67</v>
      </c>
      <c r="O466">
        <v>30587.38</v>
      </c>
      <c r="P466">
        <v>1234.7</v>
      </c>
      <c r="Q466">
        <v>1206.69</v>
      </c>
      <c r="R466">
        <v>205.38</v>
      </c>
      <c r="S466">
        <v>132.07</v>
      </c>
      <c r="T466">
        <v>19276.11</v>
      </c>
      <c r="U466">
        <v>0.64</v>
      </c>
      <c r="V466">
        <v>0.78</v>
      </c>
      <c r="W466">
        <v>0.31</v>
      </c>
      <c r="X466">
        <v>1.1</v>
      </c>
      <c r="Y466">
        <v>0.5</v>
      </c>
      <c r="Z466">
        <v>10</v>
      </c>
    </row>
    <row r="467" spans="1:26">
      <c r="A467">
        <v>38</v>
      </c>
      <c r="B467">
        <v>95</v>
      </c>
      <c r="C467" t="s">
        <v>26</v>
      </c>
      <c r="D467">
        <v>1.0106</v>
      </c>
      <c r="E467">
        <v>98.95</v>
      </c>
      <c r="F467">
        <v>95.59</v>
      </c>
      <c r="G467">
        <v>238.97</v>
      </c>
      <c r="H467">
        <v>2.8</v>
      </c>
      <c r="I467">
        <v>24</v>
      </c>
      <c r="J467">
        <v>247.89</v>
      </c>
      <c r="K467">
        <v>53.44</v>
      </c>
      <c r="L467">
        <v>39</v>
      </c>
      <c r="M467">
        <v>22</v>
      </c>
      <c r="N467">
        <v>60.45</v>
      </c>
      <c r="O467">
        <v>30806.92</v>
      </c>
      <c r="P467">
        <v>1234.95</v>
      </c>
      <c r="Q467">
        <v>1206.72</v>
      </c>
      <c r="R467">
        <v>203.66</v>
      </c>
      <c r="S467">
        <v>132.07</v>
      </c>
      <c r="T467">
        <v>18420.18</v>
      </c>
      <c r="U467">
        <v>0.65</v>
      </c>
      <c r="V467">
        <v>0.78</v>
      </c>
      <c r="W467">
        <v>0.31</v>
      </c>
      <c r="X467">
        <v>1.05</v>
      </c>
      <c r="Y467">
        <v>0.5</v>
      </c>
      <c r="Z467">
        <v>10</v>
      </c>
    </row>
    <row r="468" spans="1:26">
      <c r="A468">
        <v>39</v>
      </c>
      <c r="B468">
        <v>95</v>
      </c>
      <c r="C468" t="s">
        <v>26</v>
      </c>
      <c r="D468">
        <v>1.0116</v>
      </c>
      <c r="E468">
        <v>98.84999999999999</v>
      </c>
      <c r="F468">
        <v>95.53</v>
      </c>
      <c r="G468">
        <v>249.2</v>
      </c>
      <c r="H468">
        <v>2.85</v>
      </c>
      <c r="I468">
        <v>23</v>
      </c>
      <c r="J468">
        <v>249.68</v>
      </c>
      <c r="K468">
        <v>53.44</v>
      </c>
      <c r="L468">
        <v>40</v>
      </c>
      <c r="M468">
        <v>21</v>
      </c>
      <c r="N468">
        <v>61.24</v>
      </c>
      <c r="O468">
        <v>31027.6</v>
      </c>
      <c r="P468">
        <v>1230.15</v>
      </c>
      <c r="Q468">
        <v>1206.69</v>
      </c>
      <c r="R468">
        <v>201.42</v>
      </c>
      <c r="S468">
        <v>132.07</v>
      </c>
      <c r="T468">
        <v>17309.71</v>
      </c>
      <c r="U468">
        <v>0.66</v>
      </c>
      <c r="V468">
        <v>0.78</v>
      </c>
      <c r="W468">
        <v>0.31</v>
      </c>
      <c r="X468">
        <v>0.99</v>
      </c>
      <c r="Y468">
        <v>0.5</v>
      </c>
      <c r="Z468">
        <v>10</v>
      </c>
    </row>
    <row r="469" spans="1:26">
      <c r="A469">
        <v>0</v>
      </c>
      <c r="B469">
        <v>55</v>
      </c>
      <c r="C469" t="s">
        <v>26</v>
      </c>
      <c r="D469">
        <v>0.5763</v>
      </c>
      <c r="E469">
        <v>173.52</v>
      </c>
      <c r="F469">
        <v>146.06</v>
      </c>
      <c r="G469">
        <v>8.25</v>
      </c>
      <c r="H469">
        <v>0.15</v>
      </c>
      <c r="I469">
        <v>1062</v>
      </c>
      <c r="J469">
        <v>116.05</v>
      </c>
      <c r="K469">
        <v>43.4</v>
      </c>
      <c r="L469">
        <v>1</v>
      </c>
      <c r="M469">
        <v>1060</v>
      </c>
      <c r="N469">
        <v>16.65</v>
      </c>
      <c r="O469">
        <v>14546.17</v>
      </c>
      <c r="P469">
        <v>1452.37</v>
      </c>
      <c r="Q469">
        <v>1206.89</v>
      </c>
      <c r="R469">
        <v>1919.26</v>
      </c>
      <c r="S469">
        <v>132.07</v>
      </c>
      <c r="T469">
        <v>871034.33</v>
      </c>
      <c r="U469">
        <v>0.07000000000000001</v>
      </c>
      <c r="V469">
        <v>0.51</v>
      </c>
      <c r="W469">
        <v>1.97</v>
      </c>
      <c r="X469">
        <v>51.51</v>
      </c>
      <c r="Y469">
        <v>0.5</v>
      </c>
      <c r="Z469">
        <v>10</v>
      </c>
    </row>
    <row r="470" spans="1:26">
      <c r="A470">
        <v>1</v>
      </c>
      <c r="B470">
        <v>55</v>
      </c>
      <c r="C470" t="s">
        <v>26</v>
      </c>
      <c r="D470">
        <v>0.7983</v>
      </c>
      <c r="E470">
        <v>125.26</v>
      </c>
      <c r="F470">
        <v>113.48</v>
      </c>
      <c r="G470">
        <v>16.77</v>
      </c>
      <c r="H470">
        <v>0.3</v>
      </c>
      <c r="I470">
        <v>406</v>
      </c>
      <c r="J470">
        <v>117.34</v>
      </c>
      <c r="K470">
        <v>43.4</v>
      </c>
      <c r="L470">
        <v>2</v>
      </c>
      <c r="M470">
        <v>404</v>
      </c>
      <c r="N470">
        <v>16.94</v>
      </c>
      <c r="O470">
        <v>14705.49</v>
      </c>
      <c r="P470">
        <v>1120.18</v>
      </c>
      <c r="Q470">
        <v>1206.77</v>
      </c>
      <c r="R470">
        <v>809.9400000000001</v>
      </c>
      <c r="S470">
        <v>132.07</v>
      </c>
      <c r="T470">
        <v>319653.54</v>
      </c>
      <c r="U470">
        <v>0.16</v>
      </c>
      <c r="V470">
        <v>0.65</v>
      </c>
      <c r="W470">
        <v>0.93</v>
      </c>
      <c r="X470">
        <v>18.94</v>
      </c>
      <c r="Y470">
        <v>0.5</v>
      </c>
      <c r="Z470">
        <v>10</v>
      </c>
    </row>
    <row r="471" spans="1:26">
      <c r="A471">
        <v>2</v>
      </c>
      <c r="B471">
        <v>55</v>
      </c>
      <c r="C471" t="s">
        <v>26</v>
      </c>
      <c r="D471">
        <v>0.8761</v>
      </c>
      <c r="E471">
        <v>114.14</v>
      </c>
      <c r="F471">
        <v>106.06</v>
      </c>
      <c r="G471">
        <v>25.35</v>
      </c>
      <c r="H471">
        <v>0.45</v>
      </c>
      <c r="I471">
        <v>251</v>
      </c>
      <c r="J471">
        <v>118.63</v>
      </c>
      <c r="K471">
        <v>43.4</v>
      </c>
      <c r="L471">
        <v>3</v>
      </c>
      <c r="M471">
        <v>249</v>
      </c>
      <c r="N471">
        <v>17.23</v>
      </c>
      <c r="O471">
        <v>14865.24</v>
      </c>
      <c r="P471">
        <v>1040.34</v>
      </c>
      <c r="Q471">
        <v>1206.75</v>
      </c>
      <c r="R471">
        <v>558.72</v>
      </c>
      <c r="S471">
        <v>132.07</v>
      </c>
      <c r="T471">
        <v>194815.95</v>
      </c>
      <c r="U471">
        <v>0.24</v>
      </c>
      <c r="V471">
        <v>0.7</v>
      </c>
      <c r="W471">
        <v>0.67</v>
      </c>
      <c r="X471">
        <v>11.52</v>
      </c>
      <c r="Y471">
        <v>0.5</v>
      </c>
      <c r="Z471">
        <v>10</v>
      </c>
    </row>
    <row r="472" spans="1:26">
      <c r="A472">
        <v>3</v>
      </c>
      <c r="B472">
        <v>55</v>
      </c>
      <c r="C472" t="s">
        <v>26</v>
      </c>
      <c r="D472">
        <v>0.9157999999999999</v>
      </c>
      <c r="E472">
        <v>109.2</v>
      </c>
      <c r="F472">
        <v>102.79</v>
      </c>
      <c r="G472">
        <v>34.07</v>
      </c>
      <c r="H472">
        <v>0.59</v>
      </c>
      <c r="I472">
        <v>181</v>
      </c>
      <c r="J472">
        <v>119.93</v>
      </c>
      <c r="K472">
        <v>43.4</v>
      </c>
      <c r="L472">
        <v>4</v>
      </c>
      <c r="M472">
        <v>179</v>
      </c>
      <c r="N472">
        <v>17.53</v>
      </c>
      <c r="O472">
        <v>15025.44</v>
      </c>
      <c r="P472">
        <v>1001.95</v>
      </c>
      <c r="Q472">
        <v>1206.72</v>
      </c>
      <c r="R472">
        <v>447.31</v>
      </c>
      <c r="S472">
        <v>132.07</v>
      </c>
      <c r="T472">
        <v>139461.62</v>
      </c>
      <c r="U472">
        <v>0.3</v>
      </c>
      <c r="V472">
        <v>0.72</v>
      </c>
      <c r="W472">
        <v>0.5600000000000001</v>
      </c>
      <c r="X472">
        <v>8.25</v>
      </c>
      <c r="Y472">
        <v>0.5</v>
      </c>
      <c r="Z472">
        <v>10</v>
      </c>
    </row>
    <row r="473" spans="1:26">
      <c r="A473">
        <v>4</v>
      </c>
      <c r="B473">
        <v>55</v>
      </c>
      <c r="C473" t="s">
        <v>26</v>
      </c>
      <c r="D473">
        <v>0.9391</v>
      </c>
      <c r="E473">
        <v>106.48</v>
      </c>
      <c r="F473">
        <v>101</v>
      </c>
      <c r="G473">
        <v>42.68</v>
      </c>
      <c r="H473">
        <v>0.73</v>
      </c>
      <c r="I473">
        <v>142</v>
      </c>
      <c r="J473">
        <v>121.23</v>
      </c>
      <c r="K473">
        <v>43.4</v>
      </c>
      <c r="L473">
        <v>5</v>
      </c>
      <c r="M473">
        <v>140</v>
      </c>
      <c r="N473">
        <v>17.83</v>
      </c>
      <c r="O473">
        <v>15186.08</v>
      </c>
      <c r="P473">
        <v>978.4400000000001</v>
      </c>
      <c r="Q473">
        <v>1206.7</v>
      </c>
      <c r="R473">
        <v>386.82</v>
      </c>
      <c r="S473">
        <v>132.07</v>
      </c>
      <c r="T473">
        <v>109413.92</v>
      </c>
      <c r="U473">
        <v>0.34</v>
      </c>
      <c r="V473">
        <v>0.73</v>
      </c>
      <c r="W473">
        <v>0.51</v>
      </c>
      <c r="X473">
        <v>6.46</v>
      </c>
      <c r="Y473">
        <v>0.5</v>
      </c>
      <c r="Z473">
        <v>10</v>
      </c>
    </row>
    <row r="474" spans="1:26">
      <c r="A474">
        <v>5</v>
      </c>
      <c r="B474">
        <v>55</v>
      </c>
      <c r="C474" t="s">
        <v>26</v>
      </c>
      <c r="D474">
        <v>0.9557</v>
      </c>
      <c r="E474">
        <v>104.63</v>
      </c>
      <c r="F474">
        <v>99.77</v>
      </c>
      <c r="G474">
        <v>51.61</v>
      </c>
      <c r="H474">
        <v>0.86</v>
      </c>
      <c r="I474">
        <v>116</v>
      </c>
      <c r="J474">
        <v>122.54</v>
      </c>
      <c r="K474">
        <v>43.4</v>
      </c>
      <c r="L474">
        <v>6</v>
      </c>
      <c r="M474">
        <v>114</v>
      </c>
      <c r="N474">
        <v>18.14</v>
      </c>
      <c r="O474">
        <v>15347.16</v>
      </c>
      <c r="P474">
        <v>960.49</v>
      </c>
      <c r="Q474">
        <v>1206.7</v>
      </c>
      <c r="R474">
        <v>345.11</v>
      </c>
      <c r="S474">
        <v>132.07</v>
      </c>
      <c r="T474">
        <v>88685.78999999999</v>
      </c>
      <c r="U474">
        <v>0.38</v>
      </c>
      <c r="V474">
        <v>0.74</v>
      </c>
      <c r="W474">
        <v>0.46</v>
      </c>
      <c r="X474">
        <v>5.23</v>
      </c>
      <c r="Y474">
        <v>0.5</v>
      </c>
      <c r="Z474">
        <v>10</v>
      </c>
    </row>
    <row r="475" spans="1:26">
      <c r="A475">
        <v>6</v>
      </c>
      <c r="B475">
        <v>55</v>
      </c>
      <c r="C475" t="s">
        <v>26</v>
      </c>
      <c r="D475">
        <v>0.9679</v>
      </c>
      <c r="E475">
        <v>103.32</v>
      </c>
      <c r="F475">
        <v>98.89</v>
      </c>
      <c r="G475">
        <v>60.55</v>
      </c>
      <c r="H475">
        <v>1</v>
      </c>
      <c r="I475">
        <v>98</v>
      </c>
      <c r="J475">
        <v>123.85</v>
      </c>
      <c r="K475">
        <v>43.4</v>
      </c>
      <c r="L475">
        <v>7</v>
      </c>
      <c r="M475">
        <v>96</v>
      </c>
      <c r="N475">
        <v>18.45</v>
      </c>
      <c r="O475">
        <v>15508.69</v>
      </c>
      <c r="P475">
        <v>945.6</v>
      </c>
      <c r="Q475">
        <v>1206.69</v>
      </c>
      <c r="R475">
        <v>315.13</v>
      </c>
      <c r="S475">
        <v>132.07</v>
      </c>
      <c r="T475">
        <v>73785.53999999999</v>
      </c>
      <c r="U475">
        <v>0.42</v>
      </c>
      <c r="V475">
        <v>0.75</v>
      </c>
      <c r="W475">
        <v>0.43</v>
      </c>
      <c r="X475">
        <v>4.35</v>
      </c>
      <c r="Y475">
        <v>0.5</v>
      </c>
      <c r="Z475">
        <v>10</v>
      </c>
    </row>
    <row r="476" spans="1:26">
      <c r="A476">
        <v>7</v>
      </c>
      <c r="B476">
        <v>55</v>
      </c>
      <c r="C476" t="s">
        <v>26</v>
      </c>
      <c r="D476">
        <v>0.9775</v>
      </c>
      <c r="E476">
        <v>102.3</v>
      </c>
      <c r="F476">
        <v>98.18000000000001</v>
      </c>
      <c r="G476">
        <v>69.3</v>
      </c>
      <c r="H476">
        <v>1.13</v>
      </c>
      <c r="I476">
        <v>85</v>
      </c>
      <c r="J476">
        <v>125.16</v>
      </c>
      <c r="K476">
        <v>43.4</v>
      </c>
      <c r="L476">
        <v>8</v>
      </c>
      <c r="M476">
        <v>83</v>
      </c>
      <c r="N476">
        <v>18.76</v>
      </c>
      <c r="O476">
        <v>15670.68</v>
      </c>
      <c r="P476">
        <v>933.38</v>
      </c>
      <c r="Q476">
        <v>1206.69</v>
      </c>
      <c r="R476">
        <v>292.92</v>
      </c>
      <c r="S476">
        <v>132.07</v>
      </c>
      <c r="T476">
        <v>62746.22</v>
      </c>
      <c r="U476">
        <v>0.45</v>
      </c>
      <c r="V476">
        <v>0.75</v>
      </c>
      <c r="W476">
        <v>0.36</v>
      </c>
      <c r="X476">
        <v>3.64</v>
      </c>
      <c r="Y476">
        <v>0.5</v>
      </c>
      <c r="Z476">
        <v>10</v>
      </c>
    </row>
    <row r="477" spans="1:26">
      <c r="A477">
        <v>8</v>
      </c>
      <c r="B477">
        <v>55</v>
      </c>
      <c r="C477" t="s">
        <v>26</v>
      </c>
      <c r="D477">
        <v>0.9815</v>
      </c>
      <c r="E477">
        <v>101.89</v>
      </c>
      <c r="F477">
        <v>98.01000000000001</v>
      </c>
      <c r="G477">
        <v>78.41</v>
      </c>
      <c r="H477">
        <v>1.26</v>
      </c>
      <c r="I477">
        <v>75</v>
      </c>
      <c r="J477">
        <v>126.48</v>
      </c>
      <c r="K477">
        <v>43.4</v>
      </c>
      <c r="L477">
        <v>9</v>
      </c>
      <c r="M477">
        <v>73</v>
      </c>
      <c r="N477">
        <v>19.08</v>
      </c>
      <c r="O477">
        <v>15833.12</v>
      </c>
      <c r="P477">
        <v>925.21</v>
      </c>
      <c r="Q477">
        <v>1206.7</v>
      </c>
      <c r="R477">
        <v>285.8</v>
      </c>
      <c r="S477">
        <v>132.07</v>
      </c>
      <c r="T477">
        <v>59235.73</v>
      </c>
      <c r="U477">
        <v>0.46</v>
      </c>
      <c r="V477">
        <v>0.76</v>
      </c>
      <c r="W477">
        <v>0.4</v>
      </c>
      <c r="X477">
        <v>3.47</v>
      </c>
      <c r="Y477">
        <v>0.5</v>
      </c>
      <c r="Z477">
        <v>10</v>
      </c>
    </row>
    <row r="478" spans="1:26">
      <c r="A478">
        <v>9</v>
      </c>
      <c r="B478">
        <v>55</v>
      </c>
      <c r="C478" t="s">
        <v>26</v>
      </c>
      <c r="D478">
        <v>0.9876</v>
      </c>
      <c r="E478">
        <v>101.26</v>
      </c>
      <c r="F478">
        <v>97.56999999999999</v>
      </c>
      <c r="G478">
        <v>87.38</v>
      </c>
      <c r="H478">
        <v>1.38</v>
      </c>
      <c r="I478">
        <v>67</v>
      </c>
      <c r="J478">
        <v>127.8</v>
      </c>
      <c r="K478">
        <v>43.4</v>
      </c>
      <c r="L478">
        <v>10</v>
      </c>
      <c r="M478">
        <v>65</v>
      </c>
      <c r="N478">
        <v>19.4</v>
      </c>
      <c r="O478">
        <v>15996.02</v>
      </c>
      <c r="P478">
        <v>915.55</v>
      </c>
      <c r="Q478">
        <v>1206.71</v>
      </c>
      <c r="R478">
        <v>270.77</v>
      </c>
      <c r="S478">
        <v>132.07</v>
      </c>
      <c r="T478">
        <v>51762.82</v>
      </c>
      <c r="U478">
        <v>0.49</v>
      </c>
      <c r="V478">
        <v>0.76</v>
      </c>
      <c r="W478">
        <v>0.38</v>
      </c>
      <c r="X478">
        <v>3.03</v>
      </c>
      <c r="Y478">
        <v>0.5</v>
      </c>
      <c r="Z478">
        <v>10</v>
      </c>
    </row>
    <row r="479" spans="1:26">
      <c r="A479">
        <v>10</v>
      </c>
      <c r="B479">
        <v>55</v>
      </c>
      <c r="C479" t="s">
        <v>26</v>
      </c>
      <c r="D479">
        <v>0.9925</v>
      </c>
      <c r="E479">
        <v>100.75</v>
      </c>
      <c r="F479">
        <v>97.23999999999999</v>
      </c>
      <c r="G479">
        <v>97.23999999999999</v>
      </c>
      <c r="H479">
        <v>1.5</v>
      </c>
      <c r="I479">
        <v>60</v>
      </c>
      <c r="J479">
        <v>129.13</v>
      </c>
      <c r="K479">
        <v>43.4</v>
      </c>
      <c r="L479">
        <v>11</v>
      </c>
      <c r="M479">
        <v>58</v>
      </c>
      <c r="N479">
        <v>19.73</v>
      </c>
      <c r="O479">
        <v>16159.39</v>
      </c>
      <c r="P479">
        <v>905.54</v>
      </c>
      <c r="Q479">
        <v>1206.71</v>
      </c>
      <c r="R479">
        <v>259.45</v>
      </c>
      <c r="S479">
        <v>132.07</v>
      </c>
      <c r="T479">
        <v>46135.97</v>
      </c>
      <c r="U479">
        <v>0.51</v>
      </c>
      <c r="V479">
        <v>0.76</v>
      </c>
      <c r="W479">
        <v>0.37</v>
      </c>
      <c r="X479">
        <v>2.7</v>
      </c>
      <c r="Y479">
        <v>0.5</v>
      </c>
      <c r="Z479">
        <v>10</v>
      </c>
    </row>
    <row r="480" spans="1:26">
      <c r="A480">
        <v>11</v>
      </c>
      <c r="B480">
        <v>55</v>
      </c>
      <c r="C480" t="s">
        <v>26</v>
      </c>
      <c r="D480">
        <v>0.9958</v>
      </c>
      <c r="E480">
        <v>100.42</v>
      </c>
      <c r="F480">
        <v>97.02</v>
      </c>
      <c r="G480">
        <v>105.84</v>
      </c>
      <c r="H480">
        <v>1.63</v>
      </c>
      <c r="I480">
        <v>55</v>
      </c>
      <c r="J480">
        <v>130.45</v>
      </c>
      <c r="K480">
        <v>43.4</v>
      </c>
      <c r="L480">
        <v>12</v>
      </c>
      <c r="M480">
        <v>53</v>
      </c>
      <c r="N480">
        <v>20.05</v>
      </c>
      <c r="O480">
        <v>16323.22</v>
      </c>
      <c r="P480">
        <v>898.47</v>
      </c>
      <c r="Q480">
        <v>1206.69</v>
      </c>
      <c r="R480">
        <v>252.12</v>
      </c>
      <c r="S480">
        <v>132.07</v>
      </c>
      <c r="T480">
        <v>42495.13</v>
      </c>
      <c r="U480">
        <v>0.52</v>
      </c>
      <c r="V480">
        <v>0.76</v>
      </c>
      <c r="W480">
        <v>0.36</v>
      </c>
      <c r="X480">
        <v>2.48</v>
      </c>
      <c r="Y480">
        <v>0.5</v>
      </c>
      <c r="Z480">
        <v>10</v>
      </c>
    </row>
    <row r="481" spans="1:26">
      <c r="A481">
        <v>12</v>
      </c>
      <c r="B481">
        <v>55</v>
      </c>
      <c r="C481" t="s">
        <v>26</v>
      </c>
      <c r="D481">
        <v>0.9996</v>
      </c>
      <c r="E481">
        <v>100.04</v>
      </c>
      <c r="F481">
        <v>96.76000000000001</v>
      </c>
      <c r="G481">
        <v>116.12</v>
      </c>
      <c r="H481">
        <v>1.74</v>
      </c>
      <c r="I481">
        <v>50</v>
      </c>
      <c r="J481">
        <v>131.79</v>
      </c>
      <c r="K481">
        <v>43.4</v>
      </c>
      <c r="L481">
        <v>13</v>
      </c>
      <c r="M481">
        <v>48</v>
      </c>
      <c r="N481">
        <v>20.39</v>
      </c>
      <c r="O481">
        <v>16487.53</v>
      </c>
      <c r="P481">
        <v>888.33</v>
      </c>
      <c r="Q481">
        <v>1206.69</v>
      </c>
      <c r="R481">
        <v>243.43</v>
      </c>
      <c r="S481">
        <v>132.07</v>
      </c>
      <c r="T481">
        <v>38175.49</v>
      </c>
      <c r="U481">
        <v>0.54</v>
      </c>
      <c r="V481">
        <v>0.77</v>
      </c>
      <c r="W481">
        <v>0.35</v>
      </c>
      <c r="X481">
        <v>2.22</v>
      </c>
      <c r="Y481">
        <v>0.5</v>
      </c>
      <c r="Z481">
        <v>10</v>
      </c>
    </row>
    <row r="482" spans="1:26">
      <c r="A482">
        <v>13</v>
      </c>
      <c r="B482">
        <v>55</v>
      </c>
      <c r="C482" t="s">
        <v>26</v>
      </c>
      <c r="D482">
        <v>1.0028</v>
      </c>
      <c r="E482">
        <v>99.72</v>
      </c>
      <c r="F482">
        <v>96.54000000000001</v>
      </c>
      <c r="G482">
        <v>125.92</v>
      </c>
      <c r="H482">
        <v>1.86</v>
      </c>
      <c r="I482">
        <v>46</v>
      </c>
      <c r="J482">
        <v>133.12</v>
      </c>
      <c r="K482">
        <v>43.4</v>
      </c>
      <c r="L482">
        <v>14</v>
      </c>
      <c r="M482">
        <v>44</v>
      </c>
      <c r="N482">
        <v>20.72</v>
      </c>
      <c r="O482">
        <v>16652.31</v>
      </c>
      <c r="P482">
        <v>879.59</v>
      </c>
      <c r="Q482">
        <v>1206.69</v>
      </c>
      <c r="R482">
        <v>235.65</v>
      </c>
      <c r="S482">
        <v>132.07</v>
      </c>
      <c r="T482">
        <v>34306.41</v>
      </c>
      <c r="U482">
        <v>0.5600000000000001</v>
      </c>
      <c r="V482">
        <v>0.77</v>
      </c>
      <c r="W482">
        <v>0.35</v>
      </c>
      <c r="X482">
        <v>2</v>
      </c>
      <c r="Y482">
        <v>0.5</v>
      </c>
      <c r="Z482">
        <v>10</v>
      </c>
    </row>
    <row r="483" spans="1:26">
      <c r="A483">
        <v>14</v>
      </c>
      <c r="B483">
        <v>55</v>
      </c>
      <c r="C483" t="s">
        <v>26</v>
      </c>
      <c r="D483">
        <v>1.0043</v>
      </c>
      <c r="E483">
        <v>99.58</v>
      </c>
      <c r="F483">
        <v>96.45999999999999</v>
      </c>
      <c r="G483">
        <v>134.6</v>
      </c>
      <c r="H483">
        <v>1.97</v>
      </c>
      <c r="I483">
        <v>43</v>
      </c>
      <c r="J483">
        <v>134.46</v>
      </c>
      <c r="K483">
        <v>43.4</v>
      </c>
      <c r="L483">
        <v>15</v>
      </c>
      <c r="M483">
        <v>41</v>
      </c>
      <c r="N483">
        <v>21.06</v>
      </c>
      <c r="O483">
        <v>16817.7</v>
      </c>
      <c r="P483">
        <v>874.6900000000001</v>
      </c>
      <c r="Q483">
        <v>1206.69</v>
      </c>
      <c r="R483">
        <v>234.21</v>
      </c>
      <c r="S483">
        <v>132.07</v>
      </c>
      <c r="T483">
        <v>33599.82</v>
      </c>
      <c r="U483">
        <v>0.5600000000000001</v>
      </c>
      <c r="V483">
        <v>0.77</v>
      </c>
      <c r="W483">
        <v>0.32</v>
      </c>
      <c r="X483">
        <v>1.92</v>
      </c>
      <c r="Y483">
        <v>0.5</v>
      </c>
      <c r="Z483">
        <v>10</v>
      </c>
    </row>
    <row r="484" spans="1:26">
      <c r="A484">
        <v>15</v>
      </c>
      <c r="B484">
        <v>55</v>
      </c>
      <c r="C484" t="s">
        <v>26</v>
      </c>
      <c r="D484">
        <v>1.0062</v>
      </c>
      <c r="E484">
        <v>99.38</v>
      </c>
      <c r="F484">
        <v>96.34</v>
      </c>
      <c r="G484">
        <v>144.51</v>
      </c>
      <c r="H484">
        <v>2.08</v>
      </c>
      <c r="I484">
        <v>40</v>
      </c>
      <c r="J484">
        <v>135.81</v>
      </c>
      <c r="K484">
        <v>43.4</v>
      </c>
      <c r="L484">
        <v>16</v>
      </c>
      <c r="M484">
        <v>38</v>
      </c>
      <c r="N484">
        <v>21.41</v>
      </c>
      <c r="O484">
        <v>16983.46</v>
      </c>
      <c r="P484">
        <v>865.77</v>
      </c>
      <c r="Q484">
        <v>1206.7</v>
      </c>
      <c r="R484">
        <v>229.07</v>
      </c>
      <c r="S484">
        <v>132.07</v>
      </c>
      <c r="T484">
        <v>31046.69</v>
      </c>
      <c r="U484">
        <v>0.58</v>
      </c>
      <c r="V484">
        <v>0.77</v>
      </c>
      <c r="W484">
        <v>0.34</v>
      </c>
      <c r="X484">
        <v>1.8</v>
      </c>
      <c r="Y484">
        <v>0.5</v>
      </c>
      <c r="Z484">
        <v>10</v>
      </c>
    </row>
    <row r="485" spans="1:26">
      <c r="A485">
        <v>16</v>
      </c>
      <c r="B485">
        <v>55</v>
      </c>
      <c r="C485" t="s">
        <v>26</v>
      </c>
      <c r="D485">
        <v>1.0076</v>
      </c>
      <c r="E485">
        <v>99.25</v>
      </c>
      <c r="F485">
        <v>96.26000000000001</v>
      </c>
      <c r="G485">
        <v>151.99</v>
      </c>
      <c r="H485">
        <v>2.19</v>
      </c>
      <c r="I485">
        <v>38</v>
      </c>
      <c r="J485">
        <v>137.15</v>
      </c>
      <c r="K485">
        <v>43.4</v>
      </c>
      <c r="L485">
        <v>17</v>
      </c>
      <c r="M485">
        <v>36</v>
      </c>
      <c r="N485">
        <v>21.75</v>
      </c>
      <c r="O485">
        <v>17149.71</v>
      </c>
      <c r="P485">
        <v>859.05</v>
      </c>
      <c r="Q485">
        <v>1206.7</v>
      </c>
      <c r="R485">
        <v>226.2</v>
      </c>
      <c r="S485">
        <v>132.07</v>
      </c>
      <c r="T485">
        <v>29621.4</v>
      </c>
      <c r="U485">
        <v>0.58</v>
      </c>
      <c r="V485">
        <v>0.77</v>
      </c>
      <c r="W485">
        <v>0.34</v>
      </c>
      <c r="X485">
        <v>1.72</v>
      </c>
      <c r="Y485">
        <v>0.5</v>
      </c>
      <c r="Z485">
        <v>10</v>
      </c>
    </row>
    <row r="486" spans="1:26">
      <c r="A486">
        <v>17</v>
      </c>
      <c r="B486">
        <v>55</v>
      </c>
      <c r="C486" t="s">
        <v>26</v>
      </c>
      <c r="D486">
        <v>1.0101</v>
      </c>
      <c r="E486">
        <v>99</v>
      </c>
      <c r="F486">
        <v>96.08</v>
      </c>
      <c r="G486">
        <v>164.7</v>
      </c>
      <c r="H486">
        <v>2.3</v>
      </c>
      <c r="I486">
        <v>35</v>
      </c>
      <c r="J486">
        <v>138.51</v>
      </c>
      <c r="K486">
        <v>43.4</v>
      </c>
      <c r="L486">
        <v>18</v>
      </c>
      <c r="M486">
        <v>33</v>
      </c>
      <c r="N486">
        <v>22.11</v>
      </c>
      <c r="O486">
        <v>17316.45</v>
      </c>
      <c r="P486">
        <v>850.65</v>
      </c>
      <c r="Q486">
        <v>1206.69</v>
      </c>
      <c r="R486">
        <v>220.16</v>
      </c>
      <c r="S486">
        <v>132.07</v>
      </c>
      <c r="T486">
        <v>26617.89</v>
      </c>
      <c r="U486">
        <v>0.6</v>
      </c>
      <c r="V486">
        <v>0.77</v>
      </c>
      <c r="W486">
        <v>0.33</v>
      </c>
      <c r="X486">
        <v>1.54</v>
      </c>
      <c r="Y486">
        <v>0.5</v>
      </c>
      <c r="Z486">
        <v>10</v>
      </c>
    </row>
    <row r="487" spans="1:26">
      <c r="A487">
        <v>18</v>
      </c>
      <c r="B487">
        <v>55</v>
      </c>
      <c r="C487" t="s">
        <v>26</v>
      </c>
      <c r="D487">
        <v>1.0113</v>
      </c>
      <c r="E487">
        <v>98.88</v>
      </c>
      <c r="F487">
        <v>96.01000000000001</v>
      </c>
      <c r="G487">
        <v>174.56</v>
      </c>
      <c r="H487">
        <v>2.4</v>
      </c>
      <c r="I487">
        <v>33</v>
      </c>
      <c r="J487">
        <v>139.86</v>
      </c>
      <c r="K487">
        <v>43.4</v>
      </c>
      <c r="L487">
        <v>19</v>
      </c>
      <c r="M487">
        <v>31</v>
      </c>
      <c r="N487">
        <v>22.46</v>
      </c>
      <c r="O487">
        <v>17483.7</v>
      </c>
      <c r="P487">
        <v>844.24</v>
      </c>
      <c r="Q487">
        <v>1206.69</v>
      </c>
      <c r="R487">
        <v>217.65</v>
      </c>
      <c r="S487">
        <v>132.07</v>
      </c>
      <c r="T487">
        <v>25374.2</v>
      </c>
      <c r="U487">
        <v>0.61</v>
      </c>
      <c r="V487">
        <v>0.77</v>
      </c>
      <c r="W487">
        <v>0.33</v>
      </c>
      <c r="X487">
        <v>1.47</v>
      </c>
      <c r="Y487">
        <v>0.5</v>
      </c>
      <c r="Z487">
        <v>10</v>
      </c>
    </row>
    <row r="488" spans="1:26">
      <c r="A488">
        <v>19</v>
      </c>
      <c r="B488">
        <v>55</v>
      </c>
      <c r="C488" t="s">
        <v>26</v>
      </c>
      <c r="D488">
        <v>1.0131</v>
      </c>
      <c r="E488">
        <v>98.70999999999999</v>
      </c>
      <c r="F488">
        <v>95.89</v>
      </c>
      <c r="G488">
        <v>185.59</v>
      </c>
      <c r="H488">
        <v>2.5</v>
      </c>
      <c r="I488">
        <v>31</v>
      </c>
      <c r="J488">
        <v>141.22</v>
      </c>
      <c r="K488">
        <v>43.4</v>
      </c>
      <c r="L488">
        <v>20</v>
      </c>
      <c r="M488">
        <v>29</v>
      </c>
      <c r="N488">
        <v>22.82</v>
      </c>
      <c r="O488">
        <v>17651.44</v>
      </c>
      <c r="P488">
        <v>837.58</v>
      </c>
      <c r="Q488">
        <v>1206.69</v>
      </c>
      <c r="R488">
        <v>213.59</v>
      </c>
      <c r="S488">
        <v>132.07</v>
      </c>
      <c r="T488">
        <v>23351.88</v>
      </c>
      <c r="U488">
        <v>0.62</v>
      </c>
      <c r="V488">
        <v>0.77</v>
      </c>
      <c r="W488">
        <v>0.33</v>
      </c>
      <c r="X488">
        <v>1.35</v>
      </c>
      <c r="Y488">
        <v>0.5</v>
      </c>
      <c r="Z488">
        <v>10</v>
      </c>
    </row>
    <row r="489" spans="1:26">
      <c r="A489">
        <v>20</v>
      </c>
      <c r="B489">
        <v>55</v>
      </c>
      <c r="C489" t="s">
        <v>26</v>
      </c>
      <c r="D489">
        <v>1.016</v>
      </c>
      <c r="E489">
        <v>98.42</v>
      </c>
      <c r="F489">
        <v>95.62</v>
      </c>
      <c r="G489">
        <v>191.24</v>
      </c>
      <c r="H489">
        <v>2.61</v>
      </c>
      <c r="I489">
        <v>30</v>
      </c>
      <c r="J489">
        <v>142.59</v>
      </c>
      <c r="K489">
        <v>43.4</v>
      </c>
      <c r="L489">
        <v>21</v>
      </c>
      <c r="M489">
        <v>28</v>
      </c>
      <c r="N489">
        <v>23.19</v>
      </c>
      <c r="O489">
        <v>17819.69</v>
      </c>
      <c r="P489">
        <v>826.12</v>
      </c>
      <c r="Q489">
        <v>1206.69</v>
      </c>
      <c r="R489">
        <v>204.2</v>
      </c>
      <c r="S489">
        <v>132.07</v>
      </c>
      <c r="T489">
        <v>18662.94</v>
      </c>
      <c r="U489">
        <v>0.65</v>
      </c>
      <c r="V489">
        <v>0.78</v>
      </c>
      <c r="W489">
        <v>0.32</v>
      </c>
      <c r="X489">
        <v>1.08</v>
      </c>
      <c r="Y489">
        <v>0.5</v>
      </c>
      <c r="Z489">
        <v>10</v>
      </c>
    </row>
    <row r="490" spans="1:26">
      <c r="A490">
        <v>21</v>
      </c>
      <c r="B490">
        <v>55</v>
      </c>
      <c r="C490" t="s">
        <v>26</v>
      </c>
      <c r="D490">
        <v>1.0144</v>
      </c>
      <c r="E490">
        <v>98.58</v>
      </c>
      <c r="F490">
        <v>95.83</v>
      </c>
      <c r="G490">
        <v>205.35</v>
      </c>
      <c r="H490">
        <v>2.7</v>
      </c>
      <c r="I490">
        <v>28</v>
      </c>
      <c r="J490">
        <v>143.96</v>
      </c>
      <c r="K490">
        <v>43.4</v>
      </c>
      <c r="L490">
        <v>22</v>
      </c>
      <c r="M490">
        <v>26</v>
      </c>
      <c r="N490">
        <v>23.56</v>
      </c>
      <c r="O490">
        <v>17988.46</v>
      </c>
      <c r="P490">
        <v>821.45</v>
      </c>
      <c r="Q490">
        <v>1206.69</v>
      </c>
      <c r="R490">
        <v>211.9</v>
      </c>
      <c r="S490">
        <v>132.07</v>
      </c>
      <c r="T490">
        <v>22523.45</v>
      </c>
      <c r="U490">
        <v>0.62</v>
      </c>
      <c r="V490">
        <v>0.77</v>
      </c>
      <c r="W490">
        <v>0.32</v>
      </c>
      <c r="X490">
        <v>1.29</v>
      </c>
      <c r="Y490">
        <v>0.5</v>
      </c>
      <c r="Z490">
        <v>10</v>
      </c>
    </row>
    <row r="491" spans="1:26">
      <c r="A491">
        <v>22</v>
      </c>
      <c r="B491">
        <v>55</v>
      </c>
      <c r="C491" t="s">
        <v>26</v>
      </c>
      <c r="D491">
        <v>1.0154</v>
      </c>
      <c r="E491">
        <v>98.48</v>
      </c>
      <c r="F491">
        <v>95.76000000000001</v>
      </c>
      <c r="G491">
        <v>212.79</v>
      </c>
      <c r="H491">
        <v>2.8</v>
      </c>
      <c r="I491">
        <v>27</v>
      </c>
      <c r="J491">
        <v>145.33</v>
      </c>
      <c r="K491">
        <v>43.4</v>
      </c>
      <c r="L491">
        <v>23</v>
      </c>
      <c r="M491">
        <v>25</v>
      </c>
      <c r="N491">
        <v>23.93</v>
      </c>
      <c r="O491">
        <v>18157.74</v>
      </c>
      <c r="P491">
        <v>814.0700000000001</v>
      </c>
      <c r="Q491">
        <v>1206.69</v>
      </c>
      <c r="R491">
        <v>209.2</v>
      </c>
      <c r="S491">
        <v>132.07</v>
      </c>
      <c r="T491">
        <v>21176.81</v>
      </c>
      <c r="U491">
        <v>0.63</v>
      </c>
      <c r="V491">
        <v>0.77</v>
      </c>
      <c r="W491">
        <v>0.32</v>
      </c>
      <c r="X491">
        <v>1.22</v>
      </c>
      <c r="Y491">
        <v>0.5</v>
      </c>
      <c r="Z491">
        <v>10</v>
      </c>
    </row>
    <row r="492" spans="1:26">
      <c r="A492">
        <v>23</v>
      </c>
      <c r="B492">
        <v>55</v>
      </c>
      <c r="C492" t="s">
        <v>26</v>
      </c>
      <c r="D492">
        <v>1.0169</v>
      </c>
      <c r="E492">
        <v>98.34</v>
      </c>
      <c r="F492">
        <v>95.65000000000001</v>
      </c>
      <c r="G492">
        <v>229.57</v>
      </c>
      <c r="H492">
        <v>2.89</v>
      </c>
      <c r="I492">
        <v>25</v>
      </c>
      <c r="J492">
        <v>146.7</v>
      </c>
      <c r="K492">
        <v>43.4</v>
      </c>
      <c r="L492">
        <v>24</v>
      </c>
      <c r="M492">
        <v>22</v>
      </c>
      <c r="N492">
        <v>24.3</v>
      </c>
      <c r="O492">
        <v>18327.54</v>
      </c>
      <c r="P492">
        <v>804.1</v>
      </c>
      <c r="Q492">
        <v>1206.7</v>
      </c>
      <c r="R492">
        <v>205.79</v>
      </c>
      <c r="S492">
        <v>132.07</v>
      </c>
      <c r="T492">
        <v>19484.49</v>
      </c>
      <c r="U492">
        <v>0.64</v>
      </c>
      <c r="V492">
        <v>0.77</v>
      </c>
      <c r="W492">
        <v>0.32</v>
      </c>
      <c r="X492">
        <v>1.11</v>
      </c>
      <c r="Y492">
        <v>0.5</v>
      </c>
      <c r="Z492">
        <v>10</v>
      </c>
    </row>
    <row r="493" spans="1:26">
      <c r="A493">
        <v>24</v>
      </c>
      <c r="B493">
        <v>55</v>
      </c>
      <c r="C493" t="s">
        <v>26</v>
      </c>
      <c r="D493">
        <v>1.0178</v>
      </c>
      <c r="E493">
        <v>98.25</v>
      </c>
      <c r="F493">
        <v>95.59</v>
      </c>
      <c r="G493">
        <v>238.99</v>
      </c>
      <c r="H493">
        <v>2.99</v>
      </c>
      <c r="I493">
        <v>24</v>
      </c>
      <c r="J493">
        <v>148.09</v>
      </c>
      <c r="K493">
        <v>43.4</v>
      </c>
      <c r="L493">
        <v>25</v>
      </c>
      <c r="M493">
        <v>17</v>
      </c>
      <c r="N493">
        <v>24.69</v>
      </c>
      <c r="O493">
        <v>18497.87</v>
      </c>
      <c r="P493">
        <v>799.99</v>
      </c>
      <c r="Q493">
        <v>1206.69</v>
      </c>
      <c r="R493">
        <v>203.49</v>
      </c>
      <c r="S493">
        <v>132.07</v>
      </c>
      <c r="T493">
        <v>18336.89</v>
      </c>
      <c r="U493">
        <v>0.65</v>
      </c>
      <c r="V493">
        <v>0.78</v>
      </c>
      <c r="W493">
        <v>0.32</v>
      </c>
      <c r="X493">
        <v>1.06</v>
      </c>
      <c r="Y493">
        <v>0.5</v>
      </c>
      <c r="Z493">
        <v>10</v>
      </c>
    </row>
    <row r="494" spans="1:26">
      <c r="A494">
        <v>25</v>
      </c>
      <c r="B494">
        <v>55</v>
      </c>
      <c r="C494" t="s">
        <v>26</v>
      </c>
      <c r="D494">
        <v>1.0175</v>
      </c>
      <c r="E494">
        <v>98.28</v>
      </c>
      <c r="F494">
        <v>95.62</v>
      </c>
      <c r="G494">
        <v>239.05</v>
      </c>
      <c r="H494">
        <v>3.08</v>
      </c>
      <c r="I494">
        <v>24</v>
      </c>
      <c r="J494">
        <v>149.47</v>
      </c>
      <c r="K494">
        <v>43.4</v>
      </c>
      <c r="L494">
        <v>26</v>
      </c>
      <c r="M494">
        <v>8</v>
      </c>
      <c r="N494">
        <v>25.07</v>
      </c>
      <c r="O494">
        <v>18668.73</v>
      </c>
      <c r="P494">
        <v>802.47</v>
      </c>
      <c r="Q494">
        <v>1206.7</v>
      </c>
      <c r="R494">
        <v>204.04</v>
      </c>
      <c r="S494">
        <v>132.07</v>
      </c>
      <c r="T494">
        <v>18613.74</v>
      </c>
      <c r="U494">
        <v>0.65</v>
      </c>
      <c r="V494">
        <v>0.78</v>
      </c>
      <c r="W494">
        <v>0.33</v>
      </c>
      <c r="X494">
        <v>1.08</v>
      </c>
      <c r="Y494">
        <v>0.5</v>
      </c>
      <c r="Z494">
        <v>10</v>
      </c>
    </row>
    <row r="495" spans="1:26">
      <c r="A495">
        <v>26</v>
      </c>
      <c r="B495">
        <v>55</v>
      </c>
      <c r="C495" t="s">
        <v>26</v>
      </c>
      <c r="D495">
        <v>1.0173</v>
      </c>
      <c r="E495">
        <v>98.3</v>
      </c>
      <c r="F495">
        <v>95.65000000000001</v>
      </c>
      <c r="G495">
        <v>239.12</v>
      </c>
      <c r="H495">
        <v>3.17</v>
      </c>
      <c r="I495">
        <v>24</v>
      </c>
      <c r="J495">
        <v>150.86</v>
      </c>
      <c r="K495">
        <v>43.4</v>
      </c>
      <c r="L495">
        <v>27</v>
      </c>
      <c r="M495">
        <v>5</v>
      </c>
      <c r="N495">
        <v>25.46</v>
      </c>
      <c r="O495">
        <v>18840.13</v>
      </c>
      <c r="P495">
        <v>803.3</v>
      </c>
      <c r="Q495">
        <v>1206.69</v>
      </c>
      <c r="R495">
        <v>204.81</v>
      </c>
      <c r="S495">
        <v>132.07</v>
      </c>
      <c r="T495">
        <v>18996.98</v>
      </c>
      <c r="U495">
        <v>0.64</v>
      </c>
      <c r="V495">
        <v>0.77</v>
      </c>
      <c r="W495">
        <v>0.34</v>
      </c>
      <c r="X495">
        <v>1.11</v>
      </c>
      <c r="Y495">
        <v>0.5</v>
      </c>
      <c r="Z495">
        <v>10</v>
      </c>
    </row>
    <row r="496" spans="1:26">
      <c r="A496">
        <v>27</v>
      </c>
      <c r="B496">
        <v>55</v>
      </c>
      <c r="C496" t="s">
        <v>26</v>
      </c>
      <c r="D496">
        <v>1.0183</v>
      </c>
      <c r="E496">
        <v>98.20999999999999</v>
      </c>
      <c r="F496">
        <v>95.56999999999999</v>
      </c>
      <c r="G496">
        <v>249.32</v>
      </c>
      <c r="H496">
        <v>3.26</v>
      </c>
      <c r="I496">
        <v>23</v>
      </c>
      <c r="J496">
        <v>152.25</v>
      </c>
      <c r="K496">
        <v>43.4</v>
      </c>
      <c r="L496">
        <v>28</v>
      </c>
      <c r="M496">
        <v>0</v>
      </c>
      <c r="N496">
        <v>25.85</v>
      </c>
      <c r="O496">
        <v>19012.07</v>
      </c>
      <c r="P496">
        <v>806.29</v>
      </c>
      <c r="Q496">
        <v>1206.69</v>
      </c>
      <c r="R496">
        <v>201.97</v>
      </c>
      <c r="S496">
        <v>132.07</v>
      </c>
      <c r="T496">
        <v>17583.89</v>
      </c>
      <c r="U496">
        <v>0.65</v>
      </c>
      <c r="V496">
        <v>0.78</v>
      </c>
      <c r="W496">
        <v>0.34</v>
      </c>
      <c r="X496">
        <v>1.03</v>
      </c>
      <c r="Y496">
        <v>0.5</v>
      </c>
      <c r="Z49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0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INDEX(resultados!$A$2:$ZZ$496, 1, MATCH($B$1, resultados!$A$1:$ZZ$1, 0))</f>
        <v>0</v>
      </c>
      <c r="B7">
        <f>INDEX(resultados!$A$2:$ZZ$496, 1, MATCH($B$2, resultados!$A$1:$ZZ$1, 0))</f>
        <v>0</v>
      </c>
      <c r="C7">
        <f>INDEX(resultados!$A$2:$ZZ$496, 1, MATCH($B$3, resultados!$A$1:$ZZ$1, 0))</f>
        <v>0</v>
      </c>
    </row>
    <row r="8" spans="1:3">
      <c r="A8">
        <f>INDEX(resultados!$A$2:$ZZ$496, 2, MATCH($B$1, resultados!$A$1:$ZZ$1, 0))</f>
        <v>0</v>
      </c>
      <c r="B8">
        <f>INDEX(resultados!$A$2:$ZZ$496, 2, MATCH($B$2, resultados!$A$1:$ZZ$1, 0))</f>
        <v>0</v>
      </c>
      <c r="C8">
        <f>INDEX(resultados!$A$2:$ZZ$496, 2, MATCH($B$3, resultados!$A$1:$ZZ$1, 0))</f>
        <v>0</v>
      </c>
    </row>
    <row r="9" spans="1:3">
      <c r="A9">
        <f>INDEX(resultados!$A$2:$ZZ$496, 3, MATCH($B$1, resultados!$A$1:$ZZ$1, 0))</f>
        <v>0</v>
      </c>
      <c r="B9">
        <f>INDEX(resultados!$A$2:$ZZ$496, 3, MATCH($B$2, resultados!$A$1:$ZZ$1, 0))</f>
        <v>0</v>
      </c>
      <c r="C9">
        <f>INDEX(resultados!$A$2:$ZZ$496, 3, MATCH($B$3, resultados!$A$1:$ZZ$1, 0))</f>
        <v>0</v>
      </c>
    </row>
    <row r="10" spans="1:3">
      <c r="A10">
        <f>INDEX(resultados!$A$2:$ZZ$496, 4, MATCH($B$1, resultados!$A$1:$ZZ$1, 0))</f>
        <v>0</v>
      </c>
      <c r="B10">
        <f>INDEX(resultados!$A$2:$ZZ$496, 4, MATCH($B$2, resultados!$A$1:$ZZ$1, 0))</f>
        <v>0</v>
      </c>
      <c r="C10">
        <f>INDEX(resultados!$A$2:$ZZ$496, 4, MATCH($B$3, resultados!$A$1:$ZZ$1, 0))</f>
        <v>0</v>
      </c>
    </row>
    <row r="11" spans="1:3">
      <c r="A11">
        <f>INDEX(resultados!$A$2:$ZZ$496, 5, MATCH($B$1, resultados!$A$1:$ZZ$1, 0))</f>
        <v>0</v>
      </c>
      <c r="B11">
        <f>INDEX(resultados!$A$2:$ZZ$496, 5, MATCH($B$2, resultados!$A$1:$ZZ$1, 0))</f>
        <v>0</v>
      </c>
      <c r="C11">
        <f>INDEX(resultados!$A$2:$ZZ$496, 5, MATCH($B$3, resultados!$A$1:$ZZ$1, 0))</f>
        <v>0</v>
      </c>
    </row>
    <row r="12" spans="1:3">
      <c r="A12">
        <f>INDEX(resultados!$A$2:$ZZ$496, 6, MATCH($B$1, resultados!$A$1:$ZZ$1, 0))</f>
        <v>0</v>
      </c>
      <c r="B12">
        <f>INDEX(resultados!$A$2:$ZZ$496, 6, MATCH($B$2, resultados!$A$1:$ZZ$1, 0))</f>
        <v>0</v>
      </c>
      <c r="C12">
        <f>INDEX(resultados!$A$2:$ZZ$496, 6, MATCH($B$3, resultados!$A$1:$ZZ$1, 0))</f>
        <v>0</v>
      </c>
    </row>
    <row r="13" spans="1:3">
      <c r="A13">
        <f>INDEX(resultados!$A$2:$ZZ$496, 7, MATCH($B$1, resultados!$A$1:$ZZ$1, 0))</f>
        <v>0</v>
      </c>
      <c r="B13">
        <f>INDEX(resultados!$A$2:$ZZ$496, 7, MATCH($B$2, resultados!$A$1:$ZZ$1, 0))</f>
        <v>0</v>
      </c>
      <c r="C13">
        <f>INDEX(resultados!$A$2:$ZZ$496, 7, MATCH($B$3, resultados!$A$1:$ZZ$1, 0))</f>
        <v>0</v>
      </c>
    </row>
    <row r="14" spans="1:3">
      <c r="A14">
        <f>INDEX(resultados!$A$2:$ZZ$496, 8, MATCH($B$1, resultados!$A$1:$ZZ$1, 0))</f>
        <v>0</v>
      </c>
      <c r="B14">
        <f>INDEX(resultados!$A$2:$ZZ$496, 8, MATCH($B$2, resultados!$A$1:$ZZ$1, 0))</f>
        <v>0</v>
      </c>
      <c r="C14">
        <f>INDEX(resultados!$A$2:$ZZ$496, 8, MATCH($B$3, resultados!$A$1:$ZZ$1, 0))</f>
        <v>0</v>
      </c>
    </row>
    <row r="15" spans="1:3">
      <c r="A15">
        <f>INDEX(resultados!$A$2:$ZZ$496, 9, MATCH($B$1, resultados!$A$1:$ZZ$1, 0))</f>
        <v>0</v>
      </c>
      <c r="B15">
        <f>INDEX(resultados!$A$2:$ZZ$496, 9, MATCH($B$2, resultados!$A$1:$ZZ$1, 0))</f>
        <v>0</v>
      </c>
      <c r="C15">
        <f>INDEX(resultados!$A$2:$ZZ$496, 9, MATCH($B$3, resultados!$A$1:$ZZ$1, 0))</f>
        <v>0</v>
      </c>
    </row>
    <row r="16" spans="1:3">
      <c r="A16">
        <f>INDEX(resultados!$A$2:$ZZ$496, 10, MATCH($B$1, resultados!$A$1:$ZZ$1, 0))</f>
        <v>0</v>
      </c>
      <c r="B16">
        <f>INDEX(resultados!$A$2:$ZZ$496, 10, MATCH($B$2, resultados!$A$1:$ZZ$1, 0))</f>
        <v>0</v>
      </c>
      <c r="C16">
        <f>INDEX(resultados!$A$2:$ZZ$496, 10, MATCH($B$3, resultados!$A$1:$ZZ$1, 0))</f>
        <v>0</v>
      </c>
    </row>
    <row r="17" spans="1:3">
      <c r="A17">
        <f>INDEX(resultados!$A$2:$ZZ$496, 11, MATCH($B$1, resultados!$A$1:$ZZ$1, 0))</f>
        <v>0</v>
      </c>
      <c r="B17">
        <f>INDEX(resultados!$A$2:$ZZ$496, 11, MATCH($B$2, resultados!$A$1:$ZZ$1, 0))</f>
        <v>0</v>
      </c>
      <c r="C17">
        <f>INDEX(resultados!$A$2:$ZZ$496, 11, MATCH($B$3, resultados!$A$1:$ZZ$1, 0))</f>
        <v>0</v>
      </c>
    </row>
    <row r="18" spans="1:3">
      <c r="A18">
        <f>INDEX(resultados!$A$2:$ZZ$496, 12, MATCH($B$1, resultados!$A$1:$ZZ$1, 0))</f>
        <v>0</v>
      </c>
      <c r="B18">
        <f>INDEX(resultados!$A$2:$ZZ$496, 12, MATCH($B$2, resultados!$A$1:$ZZ$1, 0))</f>
        <v>0</v>
      </c>
      <c r="C18">
        <f>INDEX(resultados!$A$2:$ZZ$496, 12, MATCH($B$3, resultados!$A$1:$ZZ$1, 0))</f>
        <v>0</v>
      </c>
    </row>
    <row r="19" spans="1:3">
      <c r="A19">
        <f>INDEX(resultados!$A$2:$ZZ$496, 13, MATCH($B$1, resultados!$A$1:$ZZ$1, 0))</f>
        <v>0</v>
      </c>
      <c r="B19">
        <f>INDEX(resultados!$A$2:$ZZ$496, 13, MATCH($B$2, resultados!$A$1:$ZZ$1, 0))</f>
        <v>0</v>
      </c>
      <c r="C19">
        <f>INDEX(resultados!$A$2:$ZZ$496, 13, MATCH($B$3, resultados!$A$1:$ZZ$1, 0))</f>
        <v>0</v>
      </c>
    </row>
    <row r="20" spans="1:3">
      <c r="A20">
        <f>INDEX(resultados!$A$2:$ZZ$496, 14, MATCH($B$1, resultados!$A$1:$ZZ$1, 0))</f>
        <v>0</v>
      </c>
      <c r="B20">
        <f>INDEX(resultados!$A$2:$ZZ$496, 14, MATCH($B$2, resultados!$A$1:$ZZ$1, 0))</f>
        <v>0</v>
      </c>
      <c r="C20">
        <f>INDEX(resultados!$A$2:$ZZ$496, 14, MATCH($B$3, resultados!$A$1:$ZZ$1, 0))</f>
        <v>0</v>
      </c>
    </row>
    <row r="21" spans="1:3">
      <c r="A21">
        <f>INDEX(resultados!$A$2:$ZZ$496, 15, MATCH($B$1, resultados!$A$1:$ZZ$1, 0))</f>
        <v>0</v>
      </c>
      <c r="B21">
        <f>INDEX(resultados!$A$2:$ZZ$496, 15, MATCH($B$2, resultados!$A$1:$ZZ$1, 0))</f>
        <v>0</v>
      </c>
      <c r="C21">
        <f>INDEX(resultados!$A$2:$ZZ$496, 15, MATCH($B$3, resultados!$A$1:$ZZ$1, 0))</f>
        <v>0</v>
      </c>
    </row>
    <row r="22" spans="1:3">
      <c r="A22">
        <f>INDEX(resultados!$A$2:$ZZ$496, 16, MATCH($B$1, resultados!$A$1:$ZZ$1, 0))</f>
        <v>0</v>
      </c>
      <c r="B22">
        <f>INDEX(resultados!$A$2:$ZZ$496, 16, MATCH($B$2, resultados!$A$1:$ZZ$1, 0))</f>
        <v>0</v>
      </c>
      <c r="C22">
        <f>INDEX(resultados!$A$2:$ZZ$496, 16, MATCH($B$3, resultados!$A$1:$ZZ$1, 0))</f>
        <v>0</v>
      </c>
    </row>
    <row r="23" spans="1:3">
      <c r="A23">
        <f>INDEX(resultados!$A$2:$ZZ$496, 17, MATCH($B$1, resultados!$A$1:$ZZ$1, 0))</f>
        <v>0</v>
      </c>
      <c r="B23">
        <f>INDEX(resultados!$A$2:$ZZ$496, 17, MATCH($B$2, resultados!$A$1:$ZZ$1, 0))</f>
        <v>0</v>
      </c>
      <c r="C23">
        <f>INDEX(resultados!$A$2:$ZZ$496, 17, MATCH($B$3, resultados!$A$1:$ZZ$1, 0))</f>
        <v>0</v>
      </c>
    </row>
    <row r="24" spans="1:3">
      <c r="A24">
        <f>INDEX(resultados!$A$2:$ZZ$496, 18, MATCH($B$1, resultados!$A$1:$ZZ$1, 0))</f>
        <v>0</v>
      </c>
      <c r="B24">
        <f>INDEX(resultados!$A$2:$ZZ$496, 18, MATCH($B$2, resultados!$A$1:$ZZ$1, 0))</f>
        <v>0</v>
      </c>
      <c r="C24">
        <f>INDEX(resultados!$A$2:$ZZ$496, 18, MATCH($B$3, resultados!$A$1:$ZZ$1, 0))</f>
        <v>0</v>
      </c>
    </row>
    <row r="25" spans="1:3">
      <c r="A25">
        <f>INDEX(resultados!$A$2:$ZZ$496, 19, MATCH($B$1, resultados!$A$1:$ZZ$1, 0))</f>
        <v>0</v>
      </c>
      <c r="B25">
        <f>INDEX(resultados!$A$2:$ZZ$496, 19, MATCH($B$2, resultados!$A$1:$ZZ$1, 0))</f>
        <v>0</v>
      </c>
      <c r="C25">
        <f>INDEX(resultados!$A$2:$ZZ$496, 19, MATCH($B$3, resultados!$A$1:$ZZ$1, 0))</f>
        <v>0</v>
      </c>
    </row>
    <row r="26" spans="1:3">
      <c r="A26">
        <f>INDEX(resultados!$A$2:$ZZ$496, 20, MATCH($B$1, resultados!$A$1:$ZZ$1, 0))</f>
        <v>0</v>
      </c>
      <c r="B26">
        <f>INDEX(resultados!$A$2:$ZZ$496, 20, MATCH($B$2, resultados!$A$1:$ZZ$1, 0))</f>
        <v>0</v>
      </c>
      <c r="C26">
        <f>INDEX(resultados!$A$2:$ZZ$496, 20, MATCH($B$3, resultados!$A$1:$ZZ$1, 0))</f>
        <v>0</v>
      </c>
    </row>
    <row r="27" spans="1:3">
      <c r="A27">
        <f>INDEX(resultados!$A$2:$ZZ$496, 21, MATCH($B$1, resultados!$A$1:$ZZ$1, 0))</f>
        <v>0</v>
      </c>
      <c r="B27">
        <f>INDEX(resultados!$A$2:$ZZ$496, 21, MATCH($B$2, resultados!$A$1:$ZZ$1, 0))</f>
        <v>0</v>
      </c>
      <c r="C27">
        <f>INDEX(resultados!$A$2:$ZZ$496, 21, MATCH($B$3, resultados!$A$1:$ZZ$1, 0))</f>
        <v>0</v>
      </c>
    </row>
    <row r="28" spans="1:3">
      <c r="A28">
        <f>INDEX(resultados!$A$2:$ZZ$496, 22, MATCH($B$1, resultados!$A$1:$ZZ$1, 0))</f>
        <v>0</v>
      </c>
      <c r="B28">
        <f>INDEX(resultados!$A$2:$ZZ$496, 22, MATCH($B$2, resultados!$A$1:$ZZ$1, 0))</f>
        <v>0</v>
      </c>
      <c r="C28">
        <f>INDEX(resultados!$A$2:$ZZ$496, 22, MATCH($B$3, resultados!$A$1:$ZZ$1, 0))</f>
        <v>0</v>
      </c>
    </row>
    <row r="29" spans="1:3">
      <c r="A29">
        <f>INDEX(resultados!$A$2:$ZZ$496, 23, MATCH($B$1, resultados!$A$1:$ZZ$1, 0))</f>
        <v>0</v>
      </c>
      <c r="B29">
        <f>INDEX(resultados!$A$2:$ZZ$496, 23, MATCH($B$2, resultados!$A$1:$ZZ$1, 0))</f>
        <v>0</v>
      </c>
      <c r="C29">
        <f>INDEX(resultados!$A$2:$ZZ$496, 23, MATCH($B$3, resultados!$A$1:$ZZ$1, 0))</f>
        <v>0</v>
      </c>
    </row>
    <row r="30" spans="1:3">
      <c r="A30">
        <f>INDEX(resultados!$A$2:$ZZ$496, 24, MATCH($B$1, resultados!$A$1:$ZZ$1, 0))</f>
        <v>0</v>
      </c>
      <c r="B30">
        <f>INDEX(resultados!$A$2:$ZZ$496, 24, MATCH($B$2, resultados!$A$1:$ZZ$1, 0))</f>
        <v>0</v>
      </c>
      <c r="C30">
        <f>INDEX(resultados!$A$2:$ZZ$496, 24, MATCH($B$3, resultados!$A$1:$ZZ$1, 0))</f>
        <v>0</v>
      </c>
    </row>
    <row r="31" spans="1:3">
      <c r="A31">
        <f>INDEX(resultados!$A$2:$ZZ$496, 25, MATCH($B$1, resultados!$A$1:$ZZ$1, 0))</f>
        <v>0</v>
      </c>
      <c r="B31">
        <f>INDEX(resultados!$A$2:$ZZ$496, 25, MATCH($B$2, resultados!$A$1:$ZZ$1, 0))</f>
        <v>0</v>
      </c>
      <c r="C31">
        <f>INDEX(resultados!$A$2:$ZZ$496, 25, MATCH($B$3, resultados!$A$1:$ZZ$1, 0))</f>
        <v>0</v>
      </c>
    </row>
    <row r="32" spans="1:3">
      <c r="A32">
        <f>INDEX(resultados!$A$2:$ZZ$496, 26, MATCH($B$1, resultados!$A$1:$ZZ$1, 0))</f>
        <v>0</v>
      </c>
      <c r="B32">
        <f>INDEX(resultados!$A$2:$ZZ$496, 26, MATCH($B$2, resultados!$A$1:$ZZ$1, 0))</f>
        <v>0</v>
      </c>
      <c r="C32">
        <f>INDEX(resultados!$A$2:$ZZ$496, 26, MATCH($B$3, resultados!$A$1:$ZZ$1, 0))</f>
        <v>0</v>
      </c>
    </row>
    <row r="33" spans="1:3">
      <c r="A33">
        <f>INDEX(resultados!$A$2:$ZZ$496, 27, MATCH($B$1, resultados!$A$1:$ZZ$1, 0))</f>
        <v>0</v>
      </c>
      <c r="B33">
        <f>INDEX(resultados!$A$2:$ZZ$496, 27, MATCH($B$2, resultados!$A$1:$ZZ$1, 0))</f>
        <v>0</v>
      </c>
      <c r="C33">
        <f>INDEX(resultados!$A$2:$ZZ$496, 27, MATCH($B$3, resultados!$A$1:$ZZ$1, 0))</f>
        <v>0</v>
      </c>
    </row>
    <row r="34" spans="1:3">
      <c r="A34">
        <f>INDEX(resultados!$A$2:$ZZ$496, 28, MATCH($B$1, resultados!$A$1:$ZZ$1, 0))</f>
        <v>0</v>
      </c>
      <c r="B34">
        <f>INDEX(resultados!$A$2:$ZZ$496, 28, MATCH($B$2, resultados!$A$1:$ZZ$1, 0))</f>
        <v>0</v>
      </c>
      <c r="C34">
        <f>INDEX(resultados!$A$2:$ZZ$496, 28, MATCH($B$3, resultados!$A$1:$ZZ$1, 0))</f>
        <v>0</v>
      </c>
    </row>
    <row r="35" spans="1:3">
      <c r="A35">
        <f>INDEX(resultados!$A$2:$ZZ$496, 29, MATCH($B$1, resultados!$A$1:$ZZ$1, 0))</f>
        <v>0</v>
      </c>
      <c r="B35">
        <f>INDEX(resultados!$A$2:$ZZ$496, 29, MATCH($B$2, resultados!$A$1:$ZZ$1, 0))</f>
        <v>0</v>
      </c>
      <c r="C35">
        <f>INDEX(resultados!$A$2:$ZZ$496, 29, MATCH($B$3, resultados!$A$1:$ZZ$1, 0))</f>
        <v>0</v>
      </c>
    </row>
    <row r="36" spans="1:3">
      <c r="A36">
        <f>INDEX(resultados!$A$2:$ZZ$496, 30, MATCH($B$1, resultados!$A$1:$ZZ$1, 0))</f>
        <v>0</v>
      </c>
      <c r="B36">
        <f>INDEX(resultados!$A$2:$ZZ$496, 30, MATCH($B$2, resultados!$A$1:$ZZ$1, 0))</f>
        <v>0</v>
      </c>
      <c r="C36">
        <f>INDEX(resultados!$A$2:$ZZ$496, 30, MATCH($B$3, resultados!$A$1:$ZZ$1, 0))</f>
        <v>0</v>
      </c>
    </row>
    <row r="37" spans="1:3">
      <c r="A37">
        <f>INDEX(resultados!$A$2:$ZZ$496, 31, MATCH($B$1, resultados!$A$1:$ZZ$1, 0))</f>
        <v>0</v>
      </c>
      <c r="B37">
        <f>INDEX(resultados!$A$2:$ZZ$496, 31, MATCH($B$2, resultados!$A$1:$ZZ$1, 0))</f>
        <v>0</v>
      </c>
      <c r="C37">
        <f>INDEX(resultados!$A$2:$ZZ$496, 31, MATCH($B$3, resultados!$A$1:$ZZ$1, 0))</f>
        <v>0</v>
      </c>
    </row>
    <row r="38" spans="1:3">
      <c r="A38">
        <f>INDEX(resultados!$A$2:$ZZ$496, 32, MATCH($B$1, resultados!$A$1:$ZZ$1, 0))</f>
        <v>0</v>
      </c>
      <c r="B38">
        <f>INDEX(resultados!$A$2:$ZZ$496, 32, MATCH($B$2, resultados!$A$1:$ZZ$1, 0))</f>
        <v>0</v>
      </c>
      <c r="C38">
        <f>INDEX(resultados!$A$2:$ZZ$496, 32, MATCH($B$3, resultados!$A$1:$ZZ$1, 0))</f>
        <v>0</v>
      </c>
    </row>
    <row r="39" spans="1:3">
      <c r="A39">
        <f>INDEX(resultados!$A$2:$ZZ$496, 33, MATCH($B$1, resultados!$A$1:$ZZ$1, 0))</f>
        <v>0</v>
      </c>
      <c r="B39">
        <f>INDEX(resultados!$A$2:$ZZ$496, 33, MATCH($B$2, resultados!$A$1:$ZZ$1, 0))</f>
        <v>0</v>
      </c>
      <c r="C39">
        <f>INDEX(resultados!$A$2:$ZZ$496, 33, MATCH($B$3, resultados!$A$1:$ZZ$1, 0))</f>
        <v>0</v>
      </c>
    </row>
    <row r="40" spans="1:3">
      <c r="A40">
        <f>INDEX(resultados!$A$2:$ZZ$496, 34, MATCH($B$1, resultados!$A$1:$ZZ$1, 0))</f>
        <v>0</v>
      </c>
      <c r="B40">
        <f>INDEX(resultados!$A$2:$ZZ$496, 34, MATCH($B$2, resultados!$A$1:$ZZ$1, 0))</f>
        <v>0</v>
      </c>
      <c r="C40">
        <f>INDEX(resultados!$A$2:$ZZ$496, 34, MATCH($B$3, resultados!$A$1:$ZZ$1, 0))</f>
        <v>0</v>
      </c>
    </row>
    <row r="41" spans="1:3">
      <c r="A41">
        <f>INDEX(resultados!$A$2:$ZZ$496, 35, MATCH($B$1, resultados!$A$1:$ZZ$1, 0))</f>
        <v>0</v>
      </c>
      <c r="B41">
        <f>INDEX(resultados!$A$2:$ZZ$496, 35, MATCH($B$2, resultados!$A$1:$ZZ$1, 0))</f>
        <v>0</v>
      </c>
      <c r="C41">
        <f>INDEX(resultados!$A$2:$ZZ$496, 35, MATCH($B$3, resultados!$A$1:$ZZ$1, 0))</f>
        <v>0</v>
      </c>
    </row>
    <row r="42" spans="1:3">
      <c r="A42">
        <f>INDEX(resultados!$A$2:$ZZ$496, 36, MATCH($B$1, resultados!$A$1:$ZZ$1, 0))</f>
        <v>0</v>
      </c>
      <c r="B42">
        <f>INDEX(resultados!$A$2:$ZZ$496, 36, MATCH($B$2, resultados!$A$1:$ZZ$1, 0))</f>
        <v>0</v>
      </c>
      <c r="C42">
        <f>INDEX(resultados!$A$2:$ZZ$496, 36, MATCH($B$3, resultados!$A$1:$ZZ$1, 0))</f>
        <v>0</v>
      </c>
    </row>
    <row r="43" spans="1:3">
      <c r="A43">
        <f>INDEX(resultados!$A$2:$ZZ$496, 37, MATCH($B$1, resultados!$A$1:$ZZ$1, 0))</f>
        <v>0</v>
      </c>
      <c r="B43">
        <f>INDEX(resultados!$A$2:$ZZ$496, 37, MATCH($B$2, resultados!$A$1:$ZZ$1, 0))</f>
        <v>0</v>
      </c>
      <c r="C43">
        <f>INDEX(resultados!$A$2:$ZZ$496, 37, MATCH($B$3, resultados!$A$1:$ZZ$1, 0))</f>
        <v>0</v>
      </c>
    </row>
    <row r="44" spans="1:3">
      <c r="A44">
        <f>INDEX(resultados!$A$2:$ZZ$496, 38, MATCH($B$1, resultados!$A$1:$ZZ$1, 0))</f>
        <v>0</v>
      </c>
      <c r="B44">
        <f>INDEX(resultados!$A$2:$ZZ$496, 38, MATCH($B$2, resultados!$A$1:$ZZ$1, 0))</f>
        <v>0</v>
      </c>
      <c r="C44">
        <f>INDEX(resultados!$A$2:$ZZ$496, 38, MATCH($B$3, resultados!$A$1:$ZZ$1, 0))</f>
        <v>0</v>
      </c>
    </row>
    <row r="45" spans="1:3">
      <c r="A45">
        <f>INDEX(resultados!$A$2:$ZZ$496, 39, MATCH($B$1, resultados!$A$1:$ZZ$1, 0))</f>
        <v>0</v>
      </c>
      <c r="B45">
        <f>INDEX(resultados!$A$2:$ZZ$496, 39, MATCH($B$2, resultados!$A$1:$ZZ$1, 0))</f>
        <v>0</v>
      </c>
      <c r="C45">
        <f>INDEX(resultados!$A$2:$ZZ$496, 39, MATCH($B$3, resultados!$A$1:$ZZ$1, 0))</f>
        <v>0</v>
      </c>
    </row>
    <row r="46" spans="1:3">
      <c r="A46">
        <f>INDEX(resultados!$A$2:$ZZ$496, 40, MATCH($B$1, resultados!$A$1:$ZZ$1, 0))</f>
        <v>0</v>
      </c>
      <c r="B46">
        <f>INDEX(resultados!$A$2:$ZZ$496, 40, MATCH($B$2, resultados!$A$1:$ZZ$1, 0))</f>
        <v>0</v>
      </c>
      <c r="C46">
        <f>INDEX(resultados!$A$2:$ZZ$496, 40, MATCH($B$3, resultados!$A$1:$ZZ$1, 0))</f>
        <v>0</v>
      </c>
    </row>
    <row r="47" spans="1:3">
      <c r="A47">
        <f>INDEX(resultados!$A$2:$ZZ$496, 41, MATCH($B$1, resultados!$A$1:$ZZ$1, 0))</f>
        <v>0</v>
      </c>
      <c r="B47">
        <f>INDEX(resultados!$A$2:$ZZ$496, 41, MATCH($B$2, resultados!$A$1:$ZZ$1, 0))</f>
        <v>0</v>
      </c>
      <c r="C47">
        <f>INDEX(resultados!$A$2:$ZZ$496, 41, MATCH($B$3, resultados!$A$1:$ZZ$1, 0))</f>
        <v>0</v>
      </c>
    </row>
    <row r="48" spans="1:3">
      <c r="A48">
        <f>INDEX(resultados!$A$2:$ZZ$496, 42, MATCH($B$1, resultados!$A$1:$ZZ$1, 0))</f>
        <v>0</v>
      </c>
      <c r="B48">
        <f>INDEX(resultados!$A$2:$ZZ$496, 42, MATCH($B$2, resultados!$A$1:$ZZ$1, 0))</f>
        <v>0</v>
      </c>
      <c r="C48">
        <f>INDEX(resultados!$A$2:$ZZ$496, 42, MATCH($B$3, resultados!$A$1:$ZZ$1, 0))</f>
        <v>0</v>
      </c>
    </row>
    <row r="49" spans="1:3">
      <c r="A49">
        <f>INDEX(resultados!$A$2:$ZZ$496, 43, MATCH($B$1, resultados!$A$1:$ZZ$1, 0))</f>
        <v>0</v>
      </c>
      <c r="B49">
        <f>INDEX(resultados!$A$2:$ZZ$496, 43, MATCH($B$2, resultados!$A$1:$ZZ$1, 0))</f>
        <v>0</v>
      </c>
      <c r="C49">
        <f>INDEX(resultados!$A$2:$ZZ$496, 43, MATCH($B$3, resultados!$A$1:$ZZ$1, 0))</f>
        <v>0</v>
      </c>
    </row>
    <row r="50" spans="1:3">
      <c r="A50">
        <f>INDEX(resultados!$A$2:$ZZ$496, 44, MATCH($B$1, resultados!$A$1:$ZZ$1, 0))</f>
        <v>0</v>
      </c>
      <c r="B50">
        <f>INDEX(resultados!$A$2:$ZZ$496, 44, MATCH($B$2, resultados!$A$1:$ZZ$1, 0))</f>
        <v>0</v>
      </c>
      <c r="C50">
        <f>INDEX(resultados!$A$2:$ZZ$496, 44, MATCH($B$3, resultados!$A$1:$ZZ$1, 0))</f>
        <v>0</v>
      </c>
    </row>
    <row r="51" spans="1:3">
      <c r="A51">
        <f>INDEX(resultados!$A$2:$ZZ$496, 45, MATCH($B$1, resultados!$A$1:$ZZ$1, 0))</f>
        <v>0</v>
      </c>
      <c r="B51">
        <f>INDEX(resultados!$A$2:$ZZ$496, 45, MATCH($B$2, resultados!$A$1:$ZZ$1, 0))</f>
        <v>0</v>
      </c>
      <c r="C51">
        <f>INDEX(resultados!$A$2:$ZZ$496, 45, MATCH($B$3, resultados!$A$1:$ZZ$1, 0))</f>
        <v>0</v>
      </c>
    </row>
    <row r="52" spans="1:3">
      <c r="A52">
        <f>INDEX(resultados!$A$2:$ZZ$496, 46, MATCH($B$1, resultados!$A$1:$ZZ$1, 0))</f>
        <v>0</v>
      </c>
      <c r="B52">
        <f>INDEX(resultados!$A$2:$ZZ$496, 46, MATCH($B$2, resultados!$A$1:$ZZ$1, 0))</f>
        <v>0</v>
      </c>
      <c r="C52">
        <f>INDEX(resultados!$A$2:$ZZ$496, 46, MATCH($B$3, resultados!$A$1:$ZZ$1, 0))</f>
        <v>0</v>
      </c>
    </row>
    <row r="53" spans="1:3">
      <c r="A53">
        <f>INDEX(resultados!$A$2:$ZZ$496, 47, MATCH($B$1, resultados!$A$1:$ZZ$1, 0))</f>
        <v>0</v>
      </c>
      <c r="B53">
        <f>INDEX(resultados!$A$2:$ZZ$496, 47, MATCH($B$2, resultados!$A$1:$ZZ$1, 0))</f>
        <v>0</v>
      </c>
      <c r="C53">
        <f>INDEX(resultados!$A$2:$ZZ$496, 47, MATCH($B$3, resultados!$A$1:$ZZ$1, 0))</f>
        <v>0</v>
      </c>
    </row>
    <row r="54" spans="1:3">
      <c r="A54">
        <f>INDEX(resultados!$A$2:$ZZ$496, 48, MATCH($B$1, resultados!$A$1:$ZZ$1, 0))</f>
        <v>0</v>
      </c>
      <c r="B54">
        <f>INDEX(resultados!$A$2:$ZZ$496, 48, MATCH($B$2, resultados!$A$1:$ZZ$1, 0))</f>
        <v>0</v>
      </c>
      <c r="C54">
        <f>INDEX(resultados!$A$2:$ZZ$496, 48, MATCH($B$3, resultados!$A$1:$ZZ$1, 0))</f>
        <v>0</v>
      </c>
    </row>
    <row r="55" spans="1:3">
      <c r="A55">
        <f>INDEX(resultados!$A$2:$ZZ$496, 49, MATCH($B$1, resultados!$A$1:$ZZ$1, 0))</f>
        <v>0</v>
      </c>
      <c r="B55">
        <f>INDEX(resultados!$A$2:$ZZ$496, 49, MATCH($B$2, resultados!$A$1:$ZZ$1, 0))</f>
        <v>0</v>
      </c>
      <c r="C55">
        <f>INDEX(resultados!$A$2:$ZZ$496, 49, MATCH($B$3, resultados!$A$1:$ZZ$1, 0))</f>
        <v>0</v>
      </c>
    </row>
    <row r="56" spans="1:3">
      <c r="A56">
        <f>INDEX(resultados!$A$2:$ZZ$496, 50, MATCH($B$1, resultados!$A$1:$ZZ$1, 0))</f>
        <v>0</v>
      </c>
      <c r="B56">
        <f>INDEX(resultados!$A$2:$ZZ$496, 50, MATCH($B$2, resultados!$A$1:$ZZ$1, 0))</f>
        <v>0</v>
      </c>
      <c r="C56">
        <f>INDEX(resultados!$A$2:$ZZ$496, 50, MATCH($B$3, resultados!$A$1:$ZZ$1, 0))</f>
        <v>0</v>
      </c>
    </row>
    <row r="57" spans="1:3">
      <c r="A57">
        <f>INDEX(resultados!$A$2:$ZZ$496, 51, MATCH($B$1, resultados!$A$1:$ZZ$1, 0))</f>
        <v>0</v>
      </c>
      <c r="B57">
        <f>INDEX(resultados!$A$2:$ZZ$496, 51, MATCH($B$2, resultados!$A$1:$ZZ$1, 0))</f>
        <v>0</v>
      </c>
      <c r="C57">
        <f>INDEX(resultados!$A$2:$ZZ$496, 51, MATCH($B$3, resultados!$A$1:$ZZ$1, 0))</f>
        <v>0</v>
      </c>
    </row>
    <row r="58" spans="1:3">
      <c r="A58">
        <f>INDEX(resultados!$A$2:$ZZ$496, 52, MATCH($B$1, resultados!$A$1:$ZZ$1, 0))</f>
        <v>0</v>
      </c>
      <c r="B58">
        <f>INDEX(resultados!$A$2:$ZZ$496, 52, MATCH($B$2, resultados!$A$1:$ZZ$1, 0))</f>
        <v>0</v>
      </c>
      <c r="C58">
        <f>INDEX(resultados!$A$2:$ZZ$496, 52, MATCH($B$3, resultados!$A$1:$ZZ$1, 0))</f>
        <v>0</v>
      </c>
    </row>
    <row r="59" spans="1:3">
      <c r="A59">
        <f>INDEX(resultados!$A$2:$ZZ$496, 53, MATCH($B$1, resultados!$A$1:$ZZ$1, 0))</f>
        <v>0</v>
      </c>
      <c r="B59">
        <f>INDEX(resultados!$A$2:$ZZ$496, 53, MATCH($B$2, resultados!$A$1:$ZZ$1, 0))</f>
        <v>0</v>
      </c>
      <c r="C59">
        <f>INDEX(resultados!$A$2:$ZZ$496, 53, MATCH($B$3, resultados!$A$1:$ZZ$1, 0))</f>
        <v>0</v>
      </c>
    </row>
    <row r="60" spans="1:3">
      <c r="A60">
        <f>INDEX(resultados!$A$2:$ZZ$496, 54, MATCH($B$1, resultados!$A$1:$ZZ$1, 0))</f>
        <v>0</v>
      </c>
      <c r="B60">
        <f>INDEX(resultados!$A$2:$ZZ$496, 54, MATCH($B$2, resultados!$A$1:$ZZ$1, 0))</f>
        <v>0</v>
      </c>
      <c r="C60">
        <f>INDEX(resultados!$A$2:$ZZ$496, 54, MATCH($B$3, resultados!$A$1:$ZZ$1, 0))</f>
        <v>0</v>
      </c>
    </row>
    <row r="61" spans="1:3">
      <c r="A61">
        <f>INDEX(resultados!$A$2:$ZZ$496, 55, MATCH($B$1, resultados!$A$1:$ZZ$1, 0))</f>
        <v>0</v>
      </c>
      <c r="B61">
        <f>INDEX(resultados!$A$2:$ZZ$496, 55, MATCH($B$2, resultados!$A$1:$ZZ$1, 0))</f>
        <v>0</v>
      </c>
      <c r="C61">
        <f>INDEX(resultados!$A$2:$ZZ$496, 55, MATCH($B$3, resultados!$A$1:$ZZ$1, 0))</f>
        <v>0</v>
      </c>
    </row>
    <row r="62" spans="1:3">
      <c r="A62">
        <f>INDEX(resultados!$A$2:$ZZ$496, 56, MATCH($B$1, resultados!$A$1:$ZZ$1, 0))</f>
        <v>0</v>
      </c>
      <c r="B62">
        <f>INDEX(resultados!$A$2:$ZZ$496, 56, MATCH($B$2, resultados!$A$1:$ZZ$1, 0))</f>
        <v>0</v>
      </c>
      <c r="C62">
        <f>INDEX(resultados!$A$2:$ZZ$496, 56, MATCH($B$3, resultados!$A$1:$ZZ$1, 0))</f>
        <v>0</v>
      </c>
    </row>
    <row r="63" spans="1:3">
      <c r="A63">
        <f>INDEX(resultados!$A$2:$ZZ$496, 57, MATCH($B$1, resultados!$A$1:$ZZ$1, 0))</f>
        <v>0</v>
      </c>
      <c r="B63">
        <f>INDEX(resultados!$A$2:$ZZ$496, 57, MATCH($B$2, resultados!$A$1:$ZZ$1, 0))</f>
        <v>0</v>
      </c>
      <c r="C63">
        <f>INDEX(resultados!$A$2:$ZZ$496, 57, MATCH($B$3, resultados!$A$1:$ZZ$1, 0))</f>
        <v>0</v>
      </c>
    </row>
    <row r="64" spans="1:3">
      <c r="A64">
        <f>INDEX(resultados!$A$2:$ZZ$496, 58, MATCH($B$1, resultados!$A$1:$ZZ$1, 0))</f>
        <v>0</v>
      </c>
      <c r="B64">
        <f>INDEX(resultados!$A$2:$ZZ$496, 58, MATCH($B$2, resultados!$A$1:$ZZ$1, 0))</f>
        <v>0</v>
      </c>
      <c r="C64">
        <f>INDEX(resultados!$A$2:$ZZ$496, 58, MATCH($B$3, resultados!$A$1:$ZZ$1, 0))</f>
        <v>0</v>
      </c>
    </row>
    <row r="65" spans="1:3">
      <c r="A65">
        <f>INDEX(resultados!$A$2:$ZZ$496, 59, MATCH($B$1, resultados!$A$1:$ZZ$1, 0))</f>
        <v>0</v>
      </c>
      <c r="B65">
        <f>INDEX(resultados!$A$2:$ZZ$496, 59, MATCH($B$2, resultados!$A$1:$ZZ$1, 0))</f>
        <v>0</v>
      </c>
      <c r="C65">
        <f>INDEX(resultados!$A$2:$ZZ$496, 59, MATCH($B$3, resultados!$A$1:$ZZ$1, 0))</f>
        <v>0</v>
      </c>
    </row>
    <row r="66" spans="1:3">
      <c r="A66">
        <f>INDEX(resultados!$A$2:$ZZ$496, 60, MATCH($B$1, resultados!$A$1:$ZZ$1, 0))</f>
        <v>0</v>
      </c>
      <c r="B66">
        <f>INDEX(resultados!$A$2:$ZZ$496, 60, MATCH($B$2, resultados!$A$1:$ZZ$1, 0))</f>
        <v>0</v>
      </c>
      <c r="C66">
        <f>INDEX(resultados!$A$2:$ZZ$496, 60, MATCH($B$3, resultados!$A$1:$ZZ$1, 0))</f>
        <v>0</v>
      </c>
    </row>
    <row r="67" spans="1:3">
      <c r="A67">
        <f>INDEX(resultados!$A$2:$ZZ$496, 61, MATCH($B$1, resultados!$A$1:$ZZ$1, 0))</f>
        <v>0</v>
      </c>
      <c r="B67">
        <f>INDEX(resultados!$A$2:$ZZ$496, 61, MATCH($B$2, resultados!$A$1:$ZZ$1, 0))</f>
        <v>0</v>
      </c>
      <c r="C67">
        <f>INDEX(resultados!$A$2:$ZZ$496, 61, MATCH($B$3, resultados!$A$1:$ZZ$1, 0))</f>
        <v>0</v>
      </c>
    </row>
    <row r="68" spans="1:3">
      <c r="A68">
        <f>INDEX(resultados!$A$2:$ZZ$496, 62, MATCH($B$1, resultados!$A$1:$ZZ$1, 0))</f>
        <v>0</v>
      </c>
      <c r="B68">
        <f>INDEX(resultados!$A$2:$ZZ$496, 62, MATCH($B$2, resultados!$A$1:$ZZ$1, 0))</f>
        <v>0</v>
      </c>
      <c r="C68">
        <f>INDEX(resultados!$A$2:$ZZ$496, 62, MATCH($B$3, resultados!$A$1:$ZZ$1, 0))</f>
        <v>0</v>
      </c>
    </row>
    <row r="69" spans="1:3">
      <c r="A69">
        <f>INDEX(resultados!$A$2:$ZZ$496, 63, MATCH($B$1, resultados!$A$1:$ZZ$1, 0))</f>
        <v>0</v>
      </c>
      <c r="B69">
        <f>INDEX(resultados!$A$2:$ZZ$496, 63, MATCH($B$2, resultados!$A$1:$ZZ$1, 0))</f>
        <v>0</v>
      </c>
      <c r="C69">
        <f>INDEX(resultados!$A$2:$ZZ$496, 63, MATCH($B$3, resultados!$A$1:$ZZ$1, 0))</f>
        <v>0</v>
      </c>
    </row>
    <row r="70" spans="1:3">
      <c r="A70">
        <f>INDEX(resultados!$A$2:$ZZ$496, 64, MATCH($B$1, resultados!$A$1:$ZZ$1, 0))</f>
        <v>0</v>
      </c>
      <c r="B70">
        <f>INDEX(resultados!$A$2:$ZZ$496, 64, MATCH($B$2, resultados!$A$1:$ZZ$1, 0))</f>
        <v>0</v>
      </c>
      <c r="C70">
        <f>INDEX(resultados!$A$2:$ZZ$496, 64, MATCH($B$3, resultados!$A$1:$ZZ$1, 0))</f>
        <v>0</v>
      </c>
    </row>
    <row r="71" spans="1:3">
      <c r="A71">
        <f>INDEX(resultados!$A$2:$ZZ$496, 65, MATCH($B$1, resultados!$A$1:$ZZ$1, 0))</f>
        <v>0</v>
      </c>
      <c r="B71">
        <f>INDEX(resultados!$A$2:$ZZ$496, 65, MATCH($B$2, resultados!$A$1:$ZZ$1, 0))</f>
        <v>0</v>
      </c>
      <c r="C71">
        <f>INDEX(resultados!$A$2:$ZZ$496, 65, MATCH($B$3, resultados!$A$1:$ZZ$1, 0))</f>
        <v>0</v>
      </c>
    </row>
    <row r="72" spans="1:3">
      <c r="A72">
        <f>INDEX(resultados!$A$2:$ZZ$496, 66, MATCH($B$1, resultados!$A$1:$ZZ$1, 0))</f>
        <v>0</v>
      </c>
      <c r="B72">
        <f>INDEX(resultados!$A$2:$ZZ$496, 66, MATCH($B$2, resultados!$A$1:$ZZ$1, 0))</f>
        <v>0</v>
      </c>
      <c r="C72">
        <f>INDEX(resultados!$A$2:$ZZ$496, 66, MATCH($B$3, resultados!$A$1:$ZZ$1, 0))</f>
        <v>0</v>
      </c>
    </row>
    <row r="73" spans="1:3">
      <c r="A73">
        <f>INDEX(resultados!$A$2:$ZZ$496, 67, MATCH($B$1, resultados!$A$1:$ZZ$1, 0))</f>
        <v>0</v>
      </c>
      <c r="B73">
        <f>INDEX(resultados!$A$2:$ZZ$496, 67, MATCH($B$2, resultados!$A$1:$ZZ$1, 0))</f>
        <v>0</v>
      </c>
      <c r="C73">
        <f>INDEX(resultados!$A$2:$ZZ$496, 67, MATCH($B$3, resultados!$A$1:$ZZ$1, 0))</f>
        <v>0</v>
      </c>
    </row>
    <row r="74" spans="1:3">
      <c r="A74">
        <f>INDEX(resultados!$A$2:$ZZ$496, 68, MATCH($B$1, resultados!$A$1:$ZZ$1, 0))</f>
        <v>0</v>
      </c>
      <c r="B74">
        <f>INDEX(resultados!$A$2:$ZZ$496, 68, MATCH($B$2, resultados!$A$1:$ZZ$1, 0))</f>
        <v>0</v>
      </c>
      <c r="C74">
        <f>INDEX(resultados!$A$2:$ZZ$496, 68, MATCH($B$3, resultados!$A$1:$ZZ$1, 0))</f>
        <v>0</v>
      </c>
    </row>
    <row r="75" spans="1:3">
      <c r="A75">
        <f>INDEX(resultados!$A$2:$ZZ$496, 69, MATCH($B$1, resultados!$A$1:$ZZ$1, 0))</f>
        <v>0</v>
      </c>
      <c r="B75">
        <f>INDEX(resultados!$A$2:$ZZ$496, 69, MATCH($B$2, resultados!$A$1:$ZZ$1, 0))</f>
        <v>0</v>
      </c>
      <c r="C75">
        <f>INDEX(resultados!$A$2:$ZZ$496, 69, MATCH($B$3, resultados!$A$1:$ZZ$1, 0))</f>
        <v>0</v>
      </c>
    </row>
    <row r="76" spans="1:3">
      <c r="A76">
        <f>INDEX(resultados!$A$2:$ZZ$496, 70, MATCH($B$1, resultados!$A$1:$ZZ$1, 0))</f>
        <v>0</v>
      </c>
      <c r="B76">
        <f>INDEX(resultados!$A$2:$ZZ$496, 70, MATCH($B$2, resultados!$A$1:$ZZ$1, 0))</f>
        <v>0</v>
      </c>
      <c r="C76">
        <f>INDEX(resultados!$A$2:$ZZ$496, 70, MATCH($B$3, resultados!$A$1:$ZZ$1, 0))</f>
        <v>0</v>
      </c>
    </row>
    <row r="77" spans="1:3">
      <c r="A77">
        <f>INDEX(resultados!$A$2:$ZZ$496, 71, MATCH($B$1, resultados!$A$1:$ZZ$1, 0))</f>
        <v>0</v>
      </c>
      <c r="B77">
        <f>INDEX(resultados!$A$2:$ZZ$496, 71, MATCH($B$2, resultados!$A$1:$ZZ$1, 0))</f>
        <v>0</v>
      </c>
      <c r="C77">
        <f>INDEX(resultados!$A$2:$ZZ$496, 71, MATCH($B$3, resultados!$A$1:$ZZ$1, 0))</f>
        <v>0</v>
      </c>
    </row>
    <row r="78" spans="1:3">
      <c r="A78">
        <f>INDEX(resultados!$A$2:$ZZ$496, 72, MATCH($B$1, resultados!$A$1:$ZZ$1, 0))</f>
        <v>0</v>
      </c>
      <c r="B78">
        <f>INDEX(resultados!$A$2:$ZZ$496, 72, MATCH($B$2, resultados!$A$1:$ZZ$1, 0))</f>
        <v>0</v>
      </c>
      <c r="C78">
        <f>INDEX(resultados!$A$2:$ZZ$496, 72, MATCH($B$3, resultados!$A$1:$ZZ$1, 0))</f>
        <v>0</v>
      </c>
    </row>
    <row r="79" spans="1:3">
      <c r="A79">
        <f>INDEX(resultados!$A$2:$ZZ$496, 73, MATCH($B$1, resultados!$A$1:$ZZ$1, 0))</f>
        <v>0</v>
      </c>
      <c r="B79">
        <f>INDEX(resultados!$A$2:$ZZ$496, 73, MATCH($B$2, resultados!$A$1:$ZZ$1, 0))</f>
        <v>0</v>
      </c>
      <c r="C79">
        <f>INDEX(resultados!$A$2:$ZZ$496, 73, MATCH($B$3, resultados!$A$1:$ZZ$1, 0))</f>
        <v>0</v>
      </c>
    </row>
    <row r="80" spans="1:3">
      <c r="A80">
        <f>INDEX(resultados!$A$2:$ZZ$496, 74, MATCH($B$1, resultados!$A$1:$ZZ$1, 0))</f>
        <v>0</v>
      </c>
      <c r="B80">
        <f>INDEX(resultados!$A$2:$ZZ$496, 74, MATCH($B$2, resultados!$A$1:$ZZ$1, 0))</f>
        <v>0</v>
      </c>
      <c r="C80">
        <f>INDEX(resultados!$A$2:$ZZ$496, 74, MATCH($B$3, resultados!$A$1:$ZZ$1, 0))</f>
        <v>0</v>
      </c>
    </row>
    <row r="81" spans="1:3">
      <c r="A81">
        <f>INDEX(resultados!$A$2:$ZZ$496, 75, MATCH($B$1, resultados!$A$1:$ZZ$1, 0))</f>
        <v>0</v>
      </c>
      <c r="B81">
        <f>INDEX(resultados!$A$2:$ZZ$496, 75, MATCH($B$2, resultados!$A$1:$ZZ$1, 0))</f>
        <v>0</v>
      </c>
      <c r="C81">
        <f>INDEX(resultados!$A$2:$ZZ$496, 75, MATCH($B$3, resultados!$A$1:$ZZ$1, 0))</f>
        <v>0</v>
      </c>
    </row>
    <row r="82" spans="1:3">
      <c r="A82">
        <f>INDEX(resultados!$A$2:$ZZ$496, 76, MATCH($B$1, resultados!$A$1:$ZZ$1, 0))</f>
        <v>0</v>
      </c>
      <c r="B82">
        <f>INDEX(resultados!$A$2:$ZZ$496, 76, MATCH($B$2, resultados!$A$1:$ZZ$1, 0))</f>
        <v>0</v>
      </c>
      <c r="C82">
        <f>INDEX(resultados!$A$2:$ZZ$496, 76, MATCH($B$3, resultados!$A$1:$ZZ$1, 0))</f>
        <v>0</v>
      </c>
    </row>
    <row r="83" spans="1:3">
      <c r="A83">
        <f>INDEX(resultados!$A$2:$ZZ$496, 77, MATCH($B$1, resultados!$A$1:$ZZ$1, 0))</f>
        <v>0</v>
      </c>
      <c r="B83">
        <f>INDEX(resultados!$A$2:$ZZ$496, 77, MATCH($B$2, resultados!$A$1:$ZZ$1, 0))</f>
        <v>0</v>
      </c>
      <c r="C83">
        <f>INDEX(resultados!$A$2:$ZZ$496, 77, MATCH($B$3, resultados!$A$1:$ZZ$1, 0))</f>
        <v>0</v>
      </c>
    </row>
    <row r="84" spans="1:3">
      <c r="A84">
        <f>INDEX(resultados!$A$2:$ZZ$496, 78, MATCH($B$1, resultados!$A$1:$ZZ$1, 0))</f>
        <v>0</v>
      </c>
      <c r="B84">
        <f>INDEX(resultados!$A$2:$ZZ$496, 78, MATCH($B$2, resultados!$A$1:$ZZ$1, 0))</f>
        <v>0</v>
      </c>
      <c r="C84">
        <f>INDEX(resultados!$A$2:$ZZ$496, 78, MATCH($B$3, resultados!$A$1:$ZZ$1, 0))</f>
        <v>0</v>
      </c>
    </row>
    <row r="85" spans="1:3">
      <c r="A85">
        <f>INDEX(resultados!$A$2:$ZZ$496, 79, MATCH($B$1, resultados!$A$1:$ZZ$1, 0))</f>
        <v>0</v>
      </c>
      <c r="B85">
        <f>INDEX(resultados!$A$2:$ZZ$496, 79, MATCH($B$2, resultados!$A$1:$ZZ$1, 0))</f>
        <v>0</v>
      </c>
      <c r="C85">
        <f>INDEX(resultados!$A$2:$ZZ$496, 79, MATCH($B$3, resultados!$A$1:$ZZ$1, 0))</f>
        <v>0</v>
      </c>
    </row>
    <row r="86" spans="1:3">
      <c r="A86">
        <f>INDEX(resultados!$A$2:$ZZ$496, 80, MATCH($B$1, resultados!$A$1:$ZZ$1, 0))</f>
        <v>0</v>
      </c>
      <c r="B86">
        <f>INDEX(resultados!$A$2:$ZZ$496, 80, MATCH($B$2, resultados!$A$1:$ZZ$1, 0))</f>
        <v>0</v>
      </c>
      <c r="C86">
        <f>INDEX(resultados!$A$2:$ZZ$496, 80, MATCH($B$3, resultados!$A$1:$ZZ$1, 0))</f>
        <v>0</v>
      </c>
    </row>
    <row r="87" spans="1:3">
      <c r="A87">
        <f>INDEX(resultados!$A$2:$ZZ$496, 81, MATCH($B$1, resultados!$A$1:$ZZ$1, 0))</f>
        <v>0</v>
      </c>
      <c r="B87">
        <f>INDEX(resultados!$A$2:$ZZ$496, 81, MATCH($B$2, resultados!$A$1:$ZZ$1, 0))</f>
        <v>0</v>
      </c>
      <c r="C87">
        <f>INDEX(resultados!$A$2:$ZZ$496, 81, MATCH($B$3, resultados!$A$1:$ZZ$1, 0))</f>
        <v>0</v>
      </c>
    </row>
    <row r="88" spans="1:3">
      <c r="A88">
        <f>INDEX(resultados!$A$2:$ZZ$496, 82, MATCH($B$1, resultados!$A$1:$ZZ$1, 0))</f>
        <v>0</v>
      </c>
      <c r="B88">
        <f>INDEX(resultados!$A$2:$ZZ$496, 82, MATCH($B$2, resultados!$A$1:$ZZ$1, 0))</f>
        <v>0</v>
      </c>
      <c r="C88">
        <f>INDEX(resultados!$A$2:$ZZ$496, 82, MATCH($B$3, resultados!$A$1:$ZZ$1, 0))</f>
        <v>0</v>
      </c>
    </row>
    <row r="89" spans="1:3">
      <c r="A89">
        <f>INDEX(resultados!$A$2:$ZZ$496, 83, MATCH($B$1, resultados!$A$1:$ZZ$1, 0))</f>
        <v>0</v>
      </c>
      <c r="B89">
        <f>INDEX(resultados!$A$2:$ZZ$496, 83, MATCH($B$2, resultados!$A$1:$ZZ$1, 0))</f>
        <v>0</v>
      </c>
      <c r="C89">
        <f>INDEX(resultados!$A$2:$ZZ$496, 83, MATCH($B$3, resultados!$A$1:$ZZ$1, 0))</f>
        <v>0</v>
      </c>
    </row>
    <row r="90" spans="1:3">
      <c r="A90">
        <f>INDEX(resultados!$A$2:$ZZ$496, 84, MATCH($B$1, resultados!$A$1:$ZZ$1, 0))</f>
        <v>0</v>
      </c>
      <c r="B90">
        <f>INDEX(resultados!$A$2:$ZZ$496, 84, MATCH($B$2, resultados!$A$1:$ZZ$1, 0))</f>
        <v>0</v>
      </c>
      <c r="C90">
        <f>INDEX(resultados!$A$2:$ZZ$496, 84, MATCH($B$3, resultados!$A$1:$ZZ$1, 0))</f>
        <v>0</v>
      </c>
    </row>
    <row r="91" spans="1:3">
      <c r="A91">
        <f>INDEX(resultados!$A$2:$ZZ$496, 85, MATCH($B$1, resultados!$A$1:$ZZ$1, 0))</f>
        <v>0</v>
      </c>
      <c r="B91">
        <f>INDEX(resultados!$A$2:$ZZ$496, 85, MATCH($B$2, resultados!$A$1:$ZZ$1, 0))</f>
        <v>0</v>
      </c>
      <c r="C91">
        <f>INDEX(resultados!$A$2:$ZZ$496, 85, MATCH($B$3, resultados!$A$1:$ZZ$1, 0))</f>
        <v>0</v>
      </c>
    </row>
    <row r="92" spans="1:3">
      <c r="A92">
        <f>INDEX(resultados!$A$2:$ZZ$496, 86, MATCH($B$1, resultados!$A$1:$ZZ$1, 0))</f>
        <v>0</v>
      </c>
      <c r="B92">
        <f>INDEX(resultados!$A$2:$ZZ$496, 86, MATCH($B$2, resultados!$A$1:$ZZ$1, 0))</f>
        <v>0</v>
      </c>
      <c r="C92">
        <f>INDEX(resultados!$A$2:$ZZ$496, 86, MATCH($B$3, resultados!$A$1:$ZZ$1, 0))</f>
        <v>0</v>
      </c>
    </row>
    <row r="93" spans="1:3">
      <c r="A93">
        <f>INDEX(resultados!$A$2:$ZZ$496, 87, MATCH($B$1, resultados!$A$1:$ZZ$1, 0))</f>
        <v>0</v>
      </c>
      <c r="B93">
        <f>INDEX(resultados!$A$2:$ZZ$496, 87, MATCH($B$2, resultados!$A$1:$ZZ$1, 0))</f>
        <v>0</v>
      </c>
      <c r="C93">
        <f>INDEX(resultados!$A$2:$ZZ$496, 87, MATCH($B$3, resultados!$A$1:$ZZ$1, 0))</f>
        <v>0</v>
      </c>
    </row>
    <row r="94" spans="1:3">
      <c r="A94">
        <f>INDEX(resultados!$A$2:$ZZ$496, 88, MATCH($B$1, resultados!$A$1:$ZZ$1, 0))</f>
        <v>0</v>
      </c>
      <c r="B94">
        <f>INDEX(resultados!$A$2:$ZZ$496, 88, MATCH($B$2, resultados!$A$1:$ZZ$1, 0))</f>
        <v>0</v>
      </c>
      <c r="C94">
        <f>INDEX(resultados!$A$2:$ZZ$496, 88, MATCH($B$3, resultados!$A$1:$ZZ$1, 0))</f>
        <v>0</v>
      </c>
    </row>
    <row r="95" spans="1:3">
      <c r="A95">
        <f>INDEX(resultados!$A$2:$ZZ$496, 89, MATCH($B$1, resultados!$A$1:$ZZ$1, 0))</f>
        <v>0</v>
      </c>
      <c r="B95">
        <f>INDEX(resultados!$A$2:$ZZ$496, 89, MATCH($B$2, resultados!$A$1:$ZZ$1, 0))</f>
        <v>0</v>
      </c>
      <c r="C95">
        <f>INDEX(resultados!$A$2:$ZZ$496, 89, MATCH($B$3, resultados!$A$1:$ZZ$1, 0))</f>
        <v>0</v>
      </c>
    </row>
    <row r="96" spans="1:3">
      <c r="A96">
        <f>INDEX(resultados!$A$2:$ZZ$496, 90, MATCH($B$1, resultados!$A$1:$ZZ$1, 0))</f>
        <v>0</v>
      </c>
      <c r="B96">
        <f>INDEX(resultados!$A$2:$ZZ$496, 90, MATCH($B$2, resultados!$A$1:$ZZ$1, 0))</f>
        <v>0</v>
      </c>
      <c r="C96">
        <f>INDEX(resultados!$A$2:$ZZ$496, 90, MATCH($B$3, resultados!$A$1:$ZZ$1, 0))</f>
        <v>0</v>
      </c>
    </row>
    <row r="97" spans="1:3">
      <c r="A97">
        <f>INDEX(resultados!$A$2:$ZZ$496, 91, MATCH($B$1, resultados!$A$1:$ZZ$1, 0))</f>
        <v>0</v>
      </c>
      <c r="B97">
        <f>INDEX(resultados!$A$2:$ZZ$496, 91, MATCH($B$2, resultados!$A$1:$ZZ$1, 0))</f>
        <v>0</v>
      </c>
      <c r="C97">
        <f>INDEX(resultados!$A$2:$ZZ$496, 91, MATCH($B$3, resultados!$A$1:$ZZ$1, 0))</f>
        <v>0</v>
      </c>
    </row>
    <row r="98" spans="1:3">
      <c r="A98">
        <f>INDEX(resultados!$A$2:$ZZ$496, 92, MATCH($B$1, resultados!$A$1:$ZZ$1, 0))</f>
        <v>0</v>
      </c>
      <c r="B98">
        <f>INDEX(resultados!$A$2:$ZZ$496, 92, MATCH($B$2, resultados!$A$1:$ZZ$1, 0))</f>
        <v>0</v>
      </c>
      <c r="C98">
        <f>INDEX(resultados!$A$2:$ZZ$496, 92, MATCH($B$3, resultados!$A$1:$ZZ$1, 0))</f>
        <v>0</v>
      </c>
    </row>
    <row r="99" spans="1:3">
      <c r="A99">
        <f>INDEX(resultados!$A$2:$ZZ$496, 93, MATCH($B$1, resultados!$A$1:$ZZ$1, 0))</f>
        <v>0</v>
      </c>
      <c r="B99">
        <f>INDEX(resultados!$A$2:$ZZ$496, 93, MATCH($B$2, resultados!$A$1:$ZZ$1, 0))</f>
        <v>0</v>
      </c>
      <c r="C99">
        <f>INDEX(resultados!$A$2:$ZZ$496, 93, MATCH($B$3, resultados!$A$1:$ZZ$1, 0))</f>
        <v>0</v>
      </c>
    </row>
    <row r="100" spans="1:3">
      <c r="A100">
        <f>INDEX(resultados!$A$2:$ZZ$496, 94, MATCH($B$1, resultados!$A$1:$ZZ$1, 0))</f>
        <v>0</v>
      </c>
      <c r="B100">
        <f>INDEX(resultados!$A$2:$ZZ$496, 94, MATCH($B$2, resultados!$A$1:$ZZ$1, 0))</f>
        <v>0</v>
      </c>
      <c r="C100">
        <f>INDEX(resultados!$A$2:$ZZ$496, 94, MATCH($B$3, resultados!$A$1:$ZZ$1, 0))</f>
        <v>0</v>
      </c>
    </row>
    <row r="101" spans="1:3">
      <c r="A101">
        <f>INDEX(resultados!$A$2:$ZZ$496, 95, MATCH($B$1, resultados!$A$1:$ZZ$1, 0))</f>
        <v>0</v>
      </c>
      <c r="B101">
        <f>INDEX(resultados!$A$2:$ZZ$496, 95, MATCH($B$2, resultados!$A$1:$ZZ$1, 0))</f>
        <v>0</v>
      </c>
      <c r="C101">
        <f>INDEX(resultados!$A$2:$ZZ$496, 95, MATCH($B$3, resultados!$A$1:$ZZ$1, 0))</f>
        <v>0</v>
      </c>
    </row>
    <row r="102" spans="1:3">
      <c r="A102">
        <f>INDEX(resultados!$A$2:$ZZ$496, 96, MATCH($B$1, resultados!$A$1:$ZZ$1, 0))</f>
        <v>0</v>
      </c>
      <c r="B102">
        <f>INDEX(resultados!$A$2:$ZZ$496, 96, MATCH($B$2, resultados!$A$1:$ZZ$1, 0))</f>
        <v>0</v>
      </c>
      <c r="C102">
        <f>INDEX(resultados!$A$2:$ZZ$496, 96, MATCH($B$3, resultados!$A$1:$ZZ$1, 0))</f>
        <v>0</v>
      </c>
    </row>
    <row r="103" spans="1:3">
      <c r="A103">
        <f>INDEX(resultados!$A$2:$ZZ$496, 97, MATCH($B$1, resultados!$A$1:$ZZ$1, 0))</f>
        <v>0</v>
      </c>
      <c r="B103">
        <f>INDEX(resultados!$A$2:$ZZ$496, 97, MATCH($B$2, resultados!$A$1:$ZZ$1, 0))</f>
        <v>0</v>
      </c>
      <c r="C103">
        <f>INDEX(resultados!$A$2:$ZZ$496, 97, MATCH($B$3, resultados!$A$1:$ZZ$1, 0))</f>
        <v>0</v>
      </c>
    </row>
    <row r="104" spans="1:3">
      <c r="A104">
        <f>INDEX(resultados!$A$2:$ZZ$496, 98, MATCH($B$1, resultados!$A$1:$ZZ$1, 0))</f>
        <v>0</v>
      </c>
      <c r="B104">
        <f>INDEX(resultados!$A$2:$ZZ$496, 98, MATCH($B$2, resultados!$A$1:$ZZ$1, 0))</f>
        <v>0</v>
      </c>
      <c r="C104">
        <f>INDEX(resultados!$A$2:$ZZ$496, 98, MATCH($B$3, resultados!$A$1:$ZZ$1, 0))</f>
        <v>0</v>
      </c>
    </row>
    <row r="105" spans="1:3">
      <c r="A105">
        <f>INDEX(resultados!$A$2:$ZZ$496, 99, MATCH($B$1, resultados!$A$1:$ZZ$1, 0))</f>
        <v>0</v>
      </c>
      <c r="B105">
        <f>INDEX(resultados!$A$2:$ZZ$496, 99, MATCH($B$2, resultados!$A$1:$ZZ$1, 0))</f>
        <v>0</v>
      </c>
      <c r="C105">
        <f>INDEX(resultados!$A$2:$ZZ$496, 99, MATCH($B$3, resultados!$A$1:$ZZ$1, 0))</f>
        <v>0</v>
      </c>
    </row>
    <row r="106" spans="1:3">
      <c r="A106">
        <f>INDEX(resultados!$A$2:$ZZ$496, 100, MATCH($B$1, resultados!$A$1:$ZZ$1, 0))</f>
        <v>0</v>
      </c>
      <c r="B106">
        <f>INDEX(resultados!$A$2:$ZZ$496, 100, MATCH($B$2, resultados!$A$1:$ZZ$1, 0))</f>
        <v>0</v>
      </c>
      <c r="C106">
        <f>INDEX(resultados!$A$2:$ZZ$496, 100, MATCH($B$3, resultados!$A$1:$ZZ$1, 0))</f>
        <v>0</v>
      </c>
    </row>
    <row r="107" spans="1:3">
      <c r="A107">
        <f>INDEX(resultados!$A$2:$ZZ$496, 101, MATCH($B$1, resultados!$A$1:$ZZ$1, 0))</f>
        <v>0</v>
      </c>
      <c r="B107">
        <f>INDEX(resultados!$A$2:$ZZ$496, 101, MATCH($B$2, resultados!$A$1:$ZZ$1, 0))</f>
        <v>0</v>
      </c>
      <c r="C107">
        <f>INDEX(resultados!$A$2:$ZZ$496, 101, MATCH($B$3, resultados!$A$1:$ZZ$1, 0))</f>
        <v>0</v>
      </c>
    </row>
    <row r="108" spans="1:3">
      <c r="A108">
        <f>INDEX(resultados!$A$2:$ZZ$496, 102, MATCH($B$1, resultados!$A$1:$ZZ$1, 0))</f>
        <v>0</v>
      </c>
      <c r="B108">
        <f>INDEX(resultados!$A$2:$ZZ$496, 102, MATCH($B$2, resultados!$A$1:$ZZ$1, 0))</f>
        <v>0</v>
      </c>
      <c r="C108">
        <f>INDEX(resultados!$A$2:$ZZ$496, 102, MATCH($B$3, resultados!$A$1:$ZZ$1, 0))</f>
        <v>0</v>
      </c>
    </row>
    <row r="109" spans="1:3">
      <c r="A109">
        <f>INDEX(resultados!$A$2:$ZZ$496, 103, MATCH($B$1, resultados!$A$1:$ZZ$1, 0))</f>
        <v>0</v>
      </c>
      <c r="B109">
        <f>INDEX(resultados!$A$2:$ZZ$496, 103, MATCH($B$2, resultados!$A$1:$ZZ$1, 0))</f>
        <v>0</v>
      </c>
      <c r="C109">
        <f>INDEX(resultados!$A$2:$ZZ$496, 103, MATCH($B$3, resultados!$A$1:$ZZ$1, 0))</f>
        <v>0</v>
      </c>
    </row>
    <row r="110" spans="1:3">
      <c r="A110">
        <f>INDEX(resultados!$A$2:$ZZ$496, 104, MATCH($B$1, resultados!$A$1:$ZZ$1, 0))</f>
        <v>0</v>
      </c>
      <c r="B110">
        <f>INDEX(resultados!$A$2:$ZZ$496, 104, MATCH($B$2, resultados!$A$1:$ZZ$1, 0))</f>
        <v>0</v>
      </c>
      <c r="C110">
        <f>INDEX(resultados!$A$2:$ZZ$496, 104, MATCH($B$3, resultados!$A$1:$ZZ$1, 0))</f>
        <v>0</v>
      </c>
    </row>
    <row r="111" spans="1:3">
      <c r="A111">
        <f>INDEX(resultados!$A$2:$ZZ$496, 105, MATCH($B$1, resultados!$A$1:$ZZ$1, 0))</f>
        <v>0</v>
      </c>
      <c r="B111">
        <f>INDEX(resultados!$A$2:$ZZ$496, 105, MATCH($B$2, resultados!$A$1:$ZZ$1, 0))</f>
        <v>0</v>
      </c>
      <c r="C111">
        <f>INDEX(resultados!$A$2:$ZZ$496, 105, MATCH($B$3, resultados!$A$1:$ZZ$1, 0))</f>
        <v>0</v>
      </c>
    </row>
    <row r="112" spans="1:3">
      <c r="A112">
        <f>INDEX(resultados!$A$2:$ZZ$496, 106, MATCH($B$1, resultados!$A$1:$ZZ$1, 0))</f>
        <v>0</v>
      </c>
      <c r="B112">
        <f>INDEX(resultados!$A$2:$ZZ$496, 106, MATCH($B$2, resultados!$A$1:$ZZ$1, 0))</f>
        <v>0</v>
      </c>
      <c r="C112">
        <f>INDEX(resultados!$A$2:$ZZ$496, 106, MATCH($B$3, resultados!$A$1:$ZZ$1, 0))</f>
        <v>0</v>
      </c>
    </row>
    <row r="113" spans="1:3">
      <c r="A113">
        <f>INDEX(resultados!$A$2:$ZZ$496, 107, MATCH($B$1, resultados!$A$1:$ZZ$1, 0))</f>
        <v>0</v>
      </c>
      <c r="B113">
        <f>INDEX(resultados!$A$2:$ZZ$496, 107, MATCH($B$2, resultados!$A$1:$ZZ$1, 0))</f>
        <v>0</v>
      </c>
      <c r="C113">
        <f>INDEX(resultados!$A$2:$ZZ$496, 107, MATCH($B$3, resultados!$A$1:$ZZ$1, 0))</f>
        <v>0</v>
      </c>
    </row>
    <row r="114" spans="1:3">
      <c r="A114">
        <f>INDEX(resultados!$A$2:$ZZ$496, 108, MATCH($B$1, resultados!$A$1:$ZZ$1, 0))</f>
        <v>0</v>
      </c>
      <c r="B114">
        <f>INDEX(resultados!$A$2:$ZZ$496, 108, MATCH($B$2, resultados!$A$1:$ZZ$1, 0))</f>
        <v>0</v>
      </c>
      <c r="C114">
        <f>INDEX(resultados!$A$2:$ZZ$496, 108, MATCH($B$3, resultados!$A$1:$ZZ$1, 0))</f>
        <v>0</v>
      </c>
    </row>
    <row r="115" spans="1:3">
      <c r="A115">
        <f>INDEX(resultados!$A$2:$ZZ$496, 109, MATCH($B$1, resultados!$A$1:$ZZ$1, 0))</f>
        <v>0</v>
      </c>
      <c r="B115">
        <f>INDEX(resultados!$A$2:$ZZ$496, 109, MATCH($B$2, resultados!$A$1:$ZZ$1, 0))</f>
        <v>0</v>
      </c>
      <c r="C115">
        <f>INDEX(resultados!$A$2:$ZZ$496, 109, MATCH($B$3, resultados!$A$1:$ZZ$1, 0))</f>
        <v>0</v>
      </c>
    </row>
    <row r="116" spans="1:3">
      <c r="A116">
        <f>INDEX(resultados!$A$2:$ZZ$496, 110, MATCH($B$1, resultados!$A$1:$ZZ$1, 0))</f>
        <v>0</v>
      </c>
      <c r="B116">
        <f>INDEX(resultados!$A$2:$ZZ$496, 110, MATCH($B$2, resultados!$A$1:$ZZ$1, 0))</f>
        <v>0</v>
      </c>
      <c r="C116">
        <f>INDEX(resultados!$A$2:$ZZ$496, 110, MATCH($B$3, resultados!$A$1:$ZZ$1, 0))</f>
        <v>0</v>
      </c>
    </row>
    <row r="117" spans="1:3">
      <c r="A117">
        <f>INDEX(resultados!$A$2:$ZZ$496, 111, MATCH($B$1, resultados!$A$1:$ZZ$1, 0))</f>
        <v>0</v>
      </c>
      <c r="B117">
        <f>INDEX(resultados!$A$2:$ZZ$496, 111, MATCH($B$2, resultados!$A$1:$ZZ$1, 0))</f>
        <v>0</v>
      </c>
      <c r="C117">
        <f>INDEX(resultados!$A$2:$ZZ$496, 111, MATCH($B$3, resultados!$A$1:$ZZ$1, 0))</f>
        <v>0</v>
      </c>
    </row>
    <row r="118" spans="1:3">
      <c r="A118">
        <f>INDEX(resultados!$A$2:$ZZ$496, 112, MATCH($B$1, resultados!$A$1:$ZZ$1, 0))</f>
        <v>0</v>
      </c>
      <c r="B118">
        <f>INDEX(resultados!$A$2:$ZZ$496, 112, MATCH($B$2, resultados!$A$1:$ZZ$1, 0))</f>
        <v>0</v>
      </c>
      <c r="C118">
        <f>INDEX(resultados!$A$2:$ZZ$496, 112, MATCH($B$3, resultados!$A$1:$ZZ$1, 0))</f>
        <v>0</v>
      </c>
    </row>
    <row r="119" spans="1:3">
      <c r="A119">
        <f>INDEX(resultados!$A$2:$ZZ$496, 113, MATCH($B$1, resultados!$A$1:$ZZ$1, 0))</f>
        <v>0</v>
      </c>
      <c r="B119">
        <f>INDEX(resultados!$A$2:$ZZ$496, 113, MATCH($B$2, resultados!$A$1:$ZZ$1, 0))</f>
        <v>0</v>
      </c>
      <c r="C119">
        <f>INDEX(resultados!$A$2:$ZZ$496, 113, MATCH($B$3, resultados!$A$1:$ZZ$1, 0))</f>
        <v>0</v>
      </c>
    </row>
    <row r="120" spans="1:3">
      <c r="A120">
        <f>INDEX(resultados!$A$2:$ZZ$496, 114, MATCH($B$1, resultados!$A$1:$ZZ$1, 0))</f>
        <v>0</v>
      </c>
      <c r="B120">
        <f>INDEX(resultados!$A$2:$ZZ$496, 114, MATCH($B$2, resultados!$A$1:$ZZ$1, 0))</f>
        <v>0</v>
      </c>
      <c r="C120">
        <f>INDEX(resultados!$A$2:$ZZ$496, 114, MATCH($B$3, resultados!$A$1:$ZZ$1, 0))</f>
        <v>0</v>
      </c>
    </row>
    <row r="121" spans="1:3">
      <c r="A121">
        <f>INDEX(resultados!$A$2:$ZZ$496, 115, MATCH($B$1, resultados!$A$1:$ZZ$1, 0))</f>
        <v>0</v>
      </c>
      <c r="B121">
        <f>INDEX(resultados!$A$2:$ZZ$496, 115, MATCH($B$2, resultados!$A$1:$ZZ$1, 0))</f>
        <v>0</v>
      </c>
      <c r="C121">
        <f>INDEX(resultados!$A$2:$ZZ$496, 115, MATCH($B$3, resultados!$A$1:$ZZ$1, 0))</f>
        <v>0</v>
      </c>
    </row>
    <row r="122" spans="1:3">
      <c r="A122">
        <f>INDEX(resultados!$A$2:$ZZ$496, 116, MATCH($B$1, resultados!$A$1:$ZZ$1, 0))</f>
        <v>0</v>
      </c>
      <c r="B122">
        <f>INDEX(resultados!$A$2:$ZZ$496, 116, MATCH($B$2, resultados!$A$1:$ZZ$1, 0))</f>
        <v>0</v>
      </c>
      <c r="C122">
        <f>INDEX(resultados!$A$2:$ZZ$496, 116, MATCH($B$3, resultados!$A$1:$ZZ$1, 0))</f>
        <v>0</v>
      </c>
    </row>
    <row r="123" spans="1:3">
      <c r="A123">
        <f>INDEX(resultados!$A$2:$ZZ$496, 117, MATCH($B$1, resultados!$A$1:$ZZ$1, 0))</f>
        <v>0</v>
      </c>
      <c r="B123">
        <f>INDEX(resultados!$A$2:$ZZ$496, 117, MATCH($B$2, resultados!$A$1:$ZZ$1, 0))</f>
        <v>0</v>
      </c>
      <c r="C123">
        <f>INDEX(resultados!$A$2:$ZZ$496, 117, MATCH($B$3, resultados!$A$1:$ZZ$1, 0))</f>
        <v>0</v>
      </c>
    </row>
    <row r="124" spans="1:3">
      <c r="A124">
        <f>INDEX(resultados!$A$2:$ZZ$496, 118, MATCH($B$1, resultados!$A$1:$ZZ$1, 0))</f>
        <v>0</v>
      </c>
      <c r="B124">
        <f>INDEX(resultados!$A$2:$ZZ$496, 118, MATCH($B$2, resultados!$A$1:$ZZ$1, 0))</f>
        <v>0</v>
      </c>
      <c r="C124">
        <f>INDEX(resultados!$A$2:$ZZ$496, 118, MATCH($B$3, resultados!$A$1:$ZZ$1, 0))</f>
        <v>0</v>
      </c>
    </row>
    <row r="125" spans="1:3">
      <c r="A125">
        <f>INDEX(resultados!$A$2:$ZZ$496, 119, MATCH($B$1, resultados!$A$1:$ZZ$1, 0))</f>
        <v>0</v>
      </c>
      <c r="B125">
        <f>INDEX(resultados!$A$2:$ZZ$496, 119, MATCH($B$2, resultados!$A$1:$ZZ$1, 0))</f>
        <v>0</v>
      </c>
      <c r="C125">
        <f>INDEX(resultados!$A$2:$ZZ$496, 119, MATCH($B$3, resultados!$A$1:$ZZ$1, 0))</f>
        <v>0</v>
      </c>
    </row>
    <row r="126" spans="1:3">
      <c r="A126">
        <f>INDEX(resultados!$A$2:$ZZ$496, 120, MATCH($B$1, resultados!$A$1:$ZZ$1, 0))</f>
        <v>0</v>
      </c>
      <c r="B126">
        <f>INDEX(resultados!$A$2:$ZZ$496, 120, MATCH($B$2, resultados!$A$1:$ZZ$1, 0))</f>
        <v>0</v>
      </c>
      <c r="C126">
        <f>INDEX(resultados!$A$2:$ZZ$496, 120, MATCH($B$3, resultados!$A$1:$ZZ$1, 0))</f>
        <v>0</v>
      </c>
    </row>
    <row r="127" spans="1:3">
      <c r="A127">
        <f>INDEX(resultados!$A$2:$ZZ$496, 121, MATCH($B$1, resultados!$A$1:$ZZ$1, 0))</f>
        <v>0</v>
      </c>
      <c r="B127">
        <f>INDEX(resultados!$A$2:$ZZ$496, 121, MATCH($B$2, resultados!$A$1:$ZZ$1, 0))</f>
        <v>0</v>
      </c>
      <c r="C127">
        <f>INDEX(resultados!$A$2:$ZZ$496, 121, MATCH($B$3, resultados!$A$1:$ZZ$1, 0))</f>
        <v>0</v>
      </c>
    </row>
    <row r="128" spans="1:3">
      <c r="A128">
        <f>INDEX(resultados!$A$2:$ZZ$496, 122, MATCH($B$1, resultados!$A$1:$ZZ$1, 0))</f>
        <v>0</v>
      </c>
      <c r="B128">
        <f>INDEX(resultados!$A$2:$ZZ$496, 122, MATCH($B$2, resultados!$A$1:$ZZ$1, 0))</f>
        <v>0</v>
      </c>
      <c r="C128">
        <f>INDEX(resultados!$A$2:$ZZ$496, 122, MATCH($B$3, resultados!$A$1:$ZZ$1, 0))</f>
        <v>0</v>
      </c>
    </row>
    <row r="129" spans="1:3">
      <c r="A129">
        <f>INDEX(resultados!$A$2:$ZZ$496, 123, MATCH($B$1, resultados!$A$1:$ZZ$1, 0))</f>
        <v>0</v>
      </c>
      <c r="B129">
        <f>INDEX(resultados!$A$2:$ZZ$496, 123, MATCH($B$2, resultados!$A$1:$ZZ$1, 0))</f>
        <v>0</v>
      </c>
      <c r="C129">
        <f>INDEX(resultados!$A$2:$ZZ$496, 123, MATCH($B$3, resultados!$A$1:$ZZ$1, 0))</f>
        <v>0</v>
      </c>
    </row>
    <row r="130" spans="1:3">
      <c r="A130">
        <f>INDEX(resultados!$A$2:$ZZ$496, 124, MATCH($B$1, resultados!$A$1:$ZZ$1, 0))</f>
        <v>0</v>
      </c>
      <c r="B130">
        <f>INDEX(resultados!$A$2:$ZZ$496, 124, MATCH($B$2, resultados!$A$1:$ZZ$1, 0))</f>
        <v>0</v>
      </c>
      <c r="C130">
        <f>INDEX(resultados!$A$2:$ZZ$496, 124, MATCH($B$3, resultados!$A$1:$ZZ$1, 0))</f>
        <v>0</v>
      </c>
    </row>
    <row r="131" spans="1:3">
      <c r="A131">
        <f>INDEX(resultados!$A$2:$ZZ$496, 125, MATCH($B$1, resultados!$A$1:$ZZ$1, 0))</f>
        <v>0</v>
      </c>
      <c r="B131">
        <f>INDEX(resultados!$A$2:$ZZ$496, 125, MATCH($B$2, resultados!$A$1:$ZZ$1, 0))</f>
        <v>0</v>
      </c>
      <c r="C131">
        <f>INDEX(resultados!$A$2:$ZZ$496, 125, MATCH($B$3, resultados!$A$1:$ZZ$1, 0))</f>
        <v>0</v>
      </c>
    </row>
    <row r="132" spans="1:3">
      <c r="A132">
        <f>INDEX(resultados!$A$2:$ZZ$496, 126, MATCH($B$1, resultados!$A$1:$ZZ$1, 0))</f>
        <v>0</v>
      </c>
      <c r="B132">
        <f>INDEX(resultados!$A$2:$ZZ$496, 126, MATCH($B$2, resultados!$A$1:$ZZ$1, 0))</f>
        <v>0</v>
      </c>
      <c r="C132">
        <f>INDEX(resultados!$A$2:$ZZ$496, 126, MATCH($B$3, resultados!$A$1:$ZZ$1, 0))</f>
        <v>0</v>
      </c>
    </row>
    <row r="133" spans="1:3">
      <c r="A133">
        <f>INDEX(resultados!$A$2:$ZZ$496, 127, MATCH($B$1, resultados!$A$1:$ZZ$1, 0))</f>
        <v>0</v>
      </c>
      <c r="B133">
        <f>INDEX(resultados!$A$2:$ZZ$496, 127, MATCH($B$2, resultados!$A$1:$ZZ$1, 0))</f>
        <v>0</v>
      </c>
      <c r="C133">
        <f>INDEX(resultados!$A$2:$ZZ$496, 127, MATCH($B$3, resultados!$A$1:$ZZ$1, 0))</f>
        <v>0</v>
      </c>
    </row>
    <row r="134" spans="1:3">
      <c r="A134">
        <f>INDEX(resultados!$A$2:$ZZ$496, 128, MATCH($B$1, resultados!$A$1:$ZZ$1, 0))</f>
        <v>0</v>
      </c>
      <c r="B134">
        <f>INDEX(resultados!$A$2:$ZZ$496, 128, MATCH($B$2, resultados!$A$1:$ZZ$1, 0))</f>
        <v>0</v>
      </c>
      <c r="C134">
        <f>INDEX(resultados!$A$2:$ZZ$496, 128, MATCH($B$3, resultados!$A$1:$ZZ$1, 0))</f>
        <v>0</v>
      </c>
    </row>
    <row r="135" spans="1:3">
      <c r="A135">
        <f>INDEX(resultados!$A$2:$ZZ$496, 129, MATCH($B$1, resultados!$A$1:$ZZ$1, 0))</f>
        <v>0</v>
      </c>
      <c r="B135">
        <f>INDEX(resultados!$A$2:$ZZ$496, 129, MATCH($B$2, resultados!$A$1:$ZZ$1, 0))</f>
        <v>0</v>
      </c>
      <c r="C135">
        <f>INDEX(resultados!$A$2:$ZZ$496, 129, MATCH($B$3, resultados!$A$1:$ZZ$1, 0))</f>
        <v>0</v>
      </c>
    </row>
    <row r="136" spans="1:3">
      <c r="A136">
        <f>INDEX(resultados!$A$2:$ZZ$496, 130, MATCH($B$1, resultados!$A$1:$ZZ$1, 0))</f>
        <v>0</v>
      </c>
      <c r="B136">
        <f>INDEX(resultados!$A$2:$ZZ$496, 130, MATCH($B$2, resultados!$A$1:$ZZ$1, 0))</f>
        <v>0</v>
      </c>
      <c r="C136">
        <f>INDEX(resultados!$A$2:$ZZ$496, 130, MATCH($B$3, resultados!$A$1:$ZZ$1, 0))</f>
        <v>0</v>
      </c>
    </row>
    <row r="137" spans="1:3">
      <c r="A137">
        <f>INDEX(resultados!$A$2:$ZZ$496, 131, MATCH($B$1, resultados!$A$1:$ZZ$1, 0))</f>
        <v>0</v>
      </c>
      <c r="B137">
        <f>INDEX(resultados!$A$2:$ZZ$496, 131, MATCH($B$2, resultados!$A$1:$ZZ$1, 0))</f>
        <v>0</v>
      </c>
      <c r="C137">
        <f>INDEX(resultados!$A$2:$ZZ$496, 131, MATCH($B$3, resultados!$A$1:$ZZ$1, 0))</f>
        <v>0</v>
      </c>
    </row>
    <row r="138" spans="1:3">
      <c r="A138">
        <f>INDEX(resultados!$A$2:$ZZ$496, 132, MATCH($B$1, resultados!$A$1:$ZZ$1, 0))</f>
        <v>0</v>
      </c>
      <c r="B138">
        <f>INDEX(resultados!$A$2:$ZZ$496, 132, MATCH($B$2, resultados!$A$1:$ZZ$1, 0))</f>
        <v>0</v>
      </c>
      <c r="C138">
        <f>INDEX(resultados!$A$2:$ZZ$496, 132, MATCH($B$3, resultados!$A$1:$ZZ$1, 0))</f>
        <v>0</v>
      </c>
    </row>
    <row r="139" spans="1:3">
      <c r="A139">
        <f>INDEX(resultados!$A$2:$ZZ$496, 133, MATCH($B$1, resultados!$A$1:$ZZ$1, 0))</f>
        <v>0</v>
      </c>
      <c r="B139">
        <f>INDEX(resultados!$A$2:$ZZ$496, 133, MATCH($B$2, resultados!$A$1:$ZZ$1, 0))</f>
        <v>0</v>
      </c>
      <c r="C139">
        <f>INDEX(resultados!$A$2:$ZZ$496, 133, MATCH($B$3, resultados!$A$1:$ZZ$1, 0))</f>
        <v>0</v>
      </c>
    </row>
    <row r="140" spans="1:3">
      <c r="A140">
        <f>INDEX(resultados!$A$2:$ZZ$496, 134, MATCH($B$1, resultados!$A$1:$ZZ$1, 0))</f>
        <v>0</v>
      </c>
      <c r="B140">
        <f>INDEX(resultados!$A$2:$ZZ$496, 134, MATCH($B$2, resultados!$A$1:$ZZ$1, 0))</f>
        <v>0</v>
      </c>
      <c r="C140">
        <f>INDEX(resultados!$A$2:$ZZ$496, 134, MATCH($B$3, resultados!$A$1:$ZZ$1, 0))</f>
        <v>0</v>
      </c>
    </row>
    <row r="141" spans="1:3">
      <c r="A141">
        <f>INDEX(resultados!$A$2:$ZZ$496, 135, MATCH($B$1, resultados!$A$1:$ZZ$1, 0))</f>
        <v>0</v>
      </c>
      <c r="B141">
        <f>INDEX(resultados!$A$2:$ZZ$496, 135, MATCH($B$2, resultados!$A$1:$ZZ$1, 0))</f>
        <v>0</v>
      </c>
      <c r="C141">
        <f>INDEX(resultados!$A$2:$ZZ$496, 135, MATCH($B$3, resultados!$A$1:$ZZ$1, 0))</f>
        <v>0</v>
      </c>
    </row>
    <row r="142" spans="1:3">
      <c r="A142">
        <f>INDEX(resultados!$A$2:$ZZ$496, 136, MATCH($B$1, resultados!$A$1:$ZZ$1, 0))</f>
        <v>0</v>
      </c>
      <c r="B142">
        <f>INDEX(resultados!$A$2:$ZZ$496, 136, MATCH($B$2, resultados!$A$1:$ZZ$1, 0))</f>
        <v>0</v>
      </c>
      <c r="C142">
        <f>INDEX(resultados!$A$2:$ZZ$496, 136, MATCH($B$3, resultados!$A$1:$ZZ$1, 0))</f>
        <v>0</v>
      </c>
    </row>
    <row r="143" spans="1:3">
      <c r="A143">
        <f>INDEX(resultados!$A$2:$ZZ$496, 137, MATCH($B$1, resultados!$A$1:$ZZ$1, 0))</f>
        <v>0</v>
      </c>
      <c r="B143">
        <f>INDEX(resultados!$A$2:$ZZ$496, 137, MATCH($B$2, resultados!$A$1:$ZZ$1, 0))</f>
        <v>0</v>
      </c>
      <c r="C143">
        <f>INDEX(resultados!$A$2:$ZZ$496, 137, MATCH($B$3, resultados!$A$1:$ZZ$1, 0))</f>
        <v>0</v>
      </c>
    </row>
    <row r="144" spans="1:3">
      <c r="A144">
        <f>INDEX(resultados!$A$2:$ZZ$496, 138, MATCH($B$1, resultados!$A$1:$ZZ$1, 0))</f>
        <v>0</v>
      </c>
      <c r="B144">
        <f>INDEX(resultados!$A$2:$ZZ$496, 138, MATCH($B$2, resultados!$A$1:$ZZ$1, 0))</f>
        <v>0</v>
      </c>
      <c r="C144">
        <f>INDEX(resultados!$A$2:$ZZ$496, 138, MATCH($B$3, resultados!$A$1:$ZZ$1, 0))</f>
        <v>0</v>
      </c>
    </row>
    <row r="145" spans="1:3">
      <c r="A145">
        <f>INDEX(resultados!$A$2:$ZZ$496, 139, MATCH($B$1, resultados!$A$1:$ZZ$1, 0))</f>
        <v>0</v>
      </c>
      <c r="B145">
        <f>INDEX(resultados!$A$2:$ZZ$496, 139, MATCH($B$2, resultados!$A$1:$ZZ$1, 0))</f>
        <v>0</v>
      </c>
      <c r="C145">
        <f>INDEX(resultados!$A$2:$ZZ$496, 139, MATCH($B$3, resultados!$A$1:$ZZ$1, 0))</f>
        <v>0</v>
      </c>
    </row>
    <row r="146" spans="1:3">
      <c r="A146">
        <f>INDEX(resultados!$A$2:$ZZ$496, 140, MATCH($B$1, resultados!$A$1:$ZZ$1, 0))</f>
        <v>0</v>
      </c>
      <c r="B146">
        <f>INDEX(resultados!$A$2:$ZZ$496, 140, MATCH($B$2, resultados!$A$1:$ZZ$1, 0))</f>
        <v>0</v>
      </c>
      <c r="C146">
        <f>INDEX(resultados!$A$2:$ZZ$496, 140, MATCH($B$3, resultados!$A$1:$ZZ$1, 0))</f>
        <v>0</v>
      </c>
    </row>
    <row r="147" spans="1:3">
      <c r="A147">
        <f>INDEX(resultados!$A$2:$ZZ$496, 141, MATCH($B$1, resultados!$A$1:$ZZ$1, 0))</f>
        <v>0</v>
      </c>
      <c r="B147">
        <f>INDEX(resultados!$A$2:$ZZ$496, 141, MATCH($B$2, resultados!$A$1:$ZZ$1, 0))</f>
        <v>0</v>
      </c>
      <c r="C147">
        <f>INDEX(resultados!$A$2:$ZZ$496, 141, MATCH($B$3, resultados!$A$1:$ZZ$1, 0))</f>
        <v>0</v>
      </c>
    </row>
    <row r="148" spans="1:3">
      <c r="A148">
        <f>INDEX(resultados!$A$2:$ZZ$496, 142, MATCH($B$1, resultados!$A$1:$ZZ$1, 0))</f>
        <v>0</v>
      </c>
      <c r="B148">
        <f>INDEX(resultados!$A$2:$ZZ$496, 142, MATCH($B$2, resultados!$A$1:$ZZ$1, 0))</f>
        <v>0</v>
      </c>
      <c r="C148">
        <f>INDEX(resultados!$A$2:$ZZ$496, 142, MATCH($B$3, resultados!$A$1:$ZZ$1, 0))</f>
        <v>0</v>
      </c>
    </row>
    <row r="149" spans="1:3">
      <c r="A149">
        <f>INDEX(resultados!$A$2:$ZZ$496, 143, MATCH($B$1, resultados!$A$1:$ZZ$1, 0))</f>
        <v>0</v>
      </c>
      <c r="B149">
        <f>INDEX(resultados!$A$2:$ZZ$496, 143, MATCH($B$2, resultados!$A$1:$ZZ$1, 0))</f>
        <v>0</v>
      </c>
      <c r="C149">
        <f>INDEX(resultados!$A$2:$ZZ$496, 143, MATCH($B$3, resultados!$A$1:$ZZ$1, 0))</f>
        <v>0</v>
      </c>
    </row>
    <row r="150" spans="1:3">
      <c r="A150">
        <f>INDEX(resultados!$A$2:$ZZ$496, 144, MATCH($B$1, resultados!$A$1:$ZZ$1, 0))</f>
        <v>0</v>
      </c>
      <c r="B150">
        <f>INDEX(resultados!$A$2:$ZZ$496, 144, MATCH($B$2, resultados!$A$1:$ZZ$1, 0))</f>
        <v>0</v>
      </c>
      <c r="C150">
        <f>INDEX(resultados!$A$2:$ZZ$496, 144, MATCH($B$3, resultados!$A$1:$ZZ$1, 0))</f>
        <v>0</v>
      </c>
    </row>
    <row r="151" spans="1:3">
      <c r="A151">
        <f>INDEX(resultados!$A$2:$ZZ$496, 145, MATCH($B$1, resultados!$A$1:$ZZ$1, 0))</f>
        <v>0</v>
      </c>
      <c r="B151">
        <f>INDEX(resultados!$A$2:$ZZ$496, 145, MATCH($B$2, resultados!$A$1:$ZZ$1, 0))</f>
        <v>0</v>
      </c>
      <c r="C151">
        <f>INDEX(resultados!$A$2:$ZZ$496, 145, MATCH($B$3, resultados!$A$1:$ZZ$1, 0))</f>
        <v>0</v>
      </c>
    </row>
    <row r="152" spans="1:3">
      <c r="A152">
        <f>INDEX(resultados!$A$2:$ZZ$496, 146, MATCH($B$1, resultados!$A$1:$ZZ$1, 0))</f>
        <v>0</v>
      </c>
      <c r="B152">
        <f>INDEX(resultados!$A$2:$ZZ$496, 146, MATCH($B$2, resultados!$A$1:$ZZ$1, 0))</f>
        <v>0</v>
      </c>
      <c r="C152">
        <f>INDEX(resultados!$A$2:$ZZ$496, 146, MATCH($B$3, resultados!$A$1:$ZZ$1, 0))</f>
        <v>0</v>
      </c>
    </row>
    <row r="153" spans="1:3">
      <c r="A153">
        <f>INDEX(resultados!$A$2:$ZZ$496, 147, MATCH($B$1, resultados!$A$1:$ZZ$1, 0))</f>
        <v>0</v>
      </c>
      <c r="B153">
        <f>INDEX(resultados!$A$2:$ZZ$496, 147, MATCH($B$2, resultados!$A$1:$ZZ$1, 0))</f>
        <v>0</v>
      </c>
      <c r="C153">
        <f>INDEX(resultados!$A$2:$ZZ$496, 147, MATCH($B$3, resultados!$A$1:$ZZ$1, 0))</f>
        <v>0</v>
      </c>
    </row>
    <row r="154" spans="1:3">
      <c r="A154">
        <f>INDEX(resultados!$A$2:$ZZ$496, 148, MATCH($B$1, resultados!$A$1:$ZZ$1, 0))</f>
        <v>0</v>
      </c>
      <c r="B154">
        <f>INDEX(resultados!$A$2:$ZZ$496, 148, MATCH($B$2, resultados!$A$1:$ZZ$1, 0))</f>
        <v>0</v>
      </c>
      <c r="C154">
        <f>INDEX(resultados!$A$2:$ZZ$496, 148, MATCH($B$3, resultados!$A$1:$ZZ$1, 0))</f>
        <v>0</v>
      </c>
    </row>
    <row r="155" spans="1:3">
      <c r="A155">
        <f>INDEX(resultados!$A$2:$ZZ$496, 149, MATCH($B$1, resultados!$A$1:$ZZ$1, 0))</f>
        <v>0</v>
      </c>
      <c r="B155">
        <f>INDEX(resultados!$A$2:$ZZ$496, 149, MATCH($B$2, resultados!$A$1:$ZZ$1, 0))</f>
        <v>0</v>
      </c>
      <c r="C155">
        <f>INDEX(resultados!$A$2:$ZZ$496, 149, MATCH($B$3, resultados!$A$1:$ZZ$1, 0))</f>
        <v>0</v>
      </c>
    </row>
    <row r="156" spans="1:3">
      <c r="A156">
        <f>INDEX(resultados!$A$2:$ZZ$496, 150, MATCH($B$1, resultados!$A$1:$ZZ$1, 0))</f>
        <v>0</v>
      </c>
      <c r="B156">
        <f>INDEX(resultados!$A$2:$ZZ$496, 150, MATCH($B$2, resultados!$A$1:$ZZ$1, 0))</f>
        <v>0</v>
      </c>
      <c r="C156">
        <f>INDEX(resultados!$A$2:$ZZ$496, 150, MATCH($B$3, resultados!$A$1:$ZZ$1, 0))</f>
        <v>0</v>
      </c>
    </row>
    <row r="157" spans="1:3">
      <c r="A157">
        <f>INDEX(resultados!$A$2:$ZZ$496, 151, MATCH($B$1, resultados!$A$1:$ZZ$1, 0))</f>
        <v>0</v>
      </c>
      <c r="B157">
        <f>INDEX(resultados!$A$2:$ZZ$496, 151, MATCH($B$2, resultados!$A$1:$ZZ$1, 0))</f>
        <v>0</v>
      </c>
      <c r="C157">
        <f>INDEX(resultados!$A$2:$ZZ$496, 151, MATCH($B$3, resultados!$A$1:$ZZ$1, 0))</f>
        <v>0</v>
      </c>
    </row>
    <row r="158" spans="1:3">
      <c r="A158">
        <f>INDEX(resultados!$A$2:$ZZ$496, 152, MATCH($B$1, resultados!$A$1:$ZZ$1, 0))</f>
        <v>0</v>
      </c>
      <c r="B158">
        <f>INDEX(resultados!$A$2:$ZZ$496, 152, MATCH($B$2, resultados!$A$1:$ZZ$1, 0))</f>
        <v>0</v>
      </c>
      <c r="C158">
        <f>INDEX(resultados!$A$2:$ZZ$496, 152, MATCH($B$3, resultados!$A$1:$ZZ$1, 0))</f>
        <v>0</v>
      </c>
    </row>
    <row r="159" spans="1:3">
      <c r="A159">
        <f>INDEX(resultados!$A$2:$ZZ$496, 153, MATCH($B$1, resultados!$A$1:$ZZ$1, 0))</f>
        <v>0</v>
      </c>
      <c r="B159">
        <f>INDEX(resultados!$A$2:$ZZ$496, 153, MATCH($B$2, resultados!$A$1:$ZZ$1, 0))</f>
        <v>0</v>
      </c>
      <c r="C159">
        <f>INDEX(resultados!$A$2:$ZZ$496, 153, MATCH($B$3, resultados!$A$1:$ZZ$1, 0))</f>
        <v>0</v>
      </c>
    </row>
    <row r="160" spans="1:3">
      <c r="A160">
        <f>INDEX(resultados!$A$2:$ZZ$496, 154, MATCH($B$1, resultados!$A$1:$ZZ$1, 0))</f>
        <v>0</v>
      </c>
      <c r="B160">
        <f>INDEX(resultados!$A$2:$ZZ$496, 154, MATCH($B$2, resultados!$A$1:$ZZ$1, 0))</f>
        <v>0</v>
      </c>
      <c r="C160">
        <f>INDEX(resultados!$A$2:$ZZ$496, 154, MATCH($B$3, resultados!$A$1:$ZZ$1, 0))</f>
        <v>0</v>
      </c>
    </row>
    <row r="161" spans="1:3">
      <c r="A161">
        <f>INDEX(resultados!$A$2:$ZZ$496, 155, MATCH($B$1, resultados!$A$1:$ZZ$1, 0))</f>
        <v>0</v>
      </c>
      <c r="B161">
        <f>INDEX(resultados!$A$2:$ZZ$496, 155, MATCH($B$2, resultados!$A$1:$ZZ$1, 0))</f>
        <v>0</v>
      </c>
      <c r="C161">
        <f>INDEX(resultados!$A$2:$ZZ$496, 155, MATCH($B$3, resultados!$A$1:$ZZ$1, 0))</f>
        <v>0</v>
      </c>
    </row>
    <row r="162" spans="1:3">
      <c r="A162">
        <f>INDEX(resultados!$A$2:$ZZ$496, 156, MATCH($B$1, resultados!$A$1:$ZZ$1, 0))</f>
        <v>0</v>
      </c>
      <c r="B162">
        <f>INDEX(resultados!$A$2:$ZZ$496, 156, MATCH($B$2, resultados!$A$1:$ZZ$1, 0))</f>
        <v>0</v>
      </c>
      <c r="C162">
        <f>INDEX(resultados!$A$2:$ZZ$496, 156, MATCH($B$3, resultados!$A$1:$ZZ$1, 0))</f>
        <v>0</v>
      </c>
    </row>
    <row r="163" spans="1:3">
      <c r="A163">
        <f>INDEX(resultados!$A$2:$ZZ$496, 157, MATCH($B$1, resultados!$A$1:$ZZ$1, 0))</f>
        <v>0</v>
      </c>
      <c r="B163">
        <f>INDEX(resultados!$A$2:$ZZ$496, 157, MATCH($B$2, resultados!$A$1:$ZZ$1, 0))</f>
        <v>0</v>
      </c>
      <c r="C163">
        <f>INDEX(resultados!$A$2:$ZZ$496, 157, MATCH($B$3, resultados!$A$1:$ZZ$1, 0))</f>
        <v>0</v>
      </c>
    </row>
    <row r="164" spans="1:3">
      <c r="A164">
        <f>INDEX(resultados!$A$2:$ZZ$496, 158, MATCH($B$1, resultados!$A$1:$ZZ$1, 0))</f>
        <v>0</v>
      </c>
      <c r="B164">
        <f>INDEX(resultados!$A$2:$ZZ$496, 158, MATCH($B$2, resultados!$A$1:$ZZ$1, 0))</f>
        <v>0</v>
      </c>
      <c r="C164">
        <f>INDEX(resultados!$A$2:$ZZ$496, 158, MATCH($B$3, resultados!$A$1:$ZZ$1, 0))</f>
        <v>0</v>
      </c>
    </row>
    <row r="165" spans="1:3">
      <c r="A165">
        <f>INDEX(resultados!$A$2:$ZZ$496, 159, MATCH($B$1, resultados!$A$1:$ZZ$1, 0))</f>
        <v>0</v>
      </c>
      <c r="B165">
        <f>INDEX(resultados!$A$2:$ZZ$496, 159, MATCH($B$2, resultados!$A$1:$ZZ$1, 0))</f>
        <v>0</v>
      </c>
      <c r="C165">
        <f>INDEX(resultados!$A$2:$ZZ$496, 159, MATCH($B$3, resultados!$A$1:$ZZ$1, 0))</f>
        <v>0</v>
      </c>
    </row>
    <row r="166" spans="1:3">
      <c r="A166">
        <f>INDEX(resultados!$A$2:$ZZ$496, 160, MATCH($B$1, resultados!$A$1:$ZZ$1, 0))</f>
        <v>0</v>
      </c>
      <c r="B166">
        <f>INDEX(resultados!$A$2:$ZZ$496, 160, MATCH($B$2, resultados!$A$1:$ZZ$1, 0))</f>
        <v>0</v>
      </c>
      <c r="C166">
        <f>INDEX(resultados!$A$2:$ZZ$496, 160, MATCH($B$3, resultados!$A$1:$ZZ$1, 0))</f>
        <v>0</v>
      </c>
    </row>
    <row r="167" spans="1:3">
      <c r="A167">
        <f>INDEX(resultados!$A$2:$ZZ$496, 161, MATCH($B$1, resultados!$A$1:$ZZ$1, 0))</f>
        <v>0</v>
      </c>
      <c r="B167">
        <f>INDEX(resultados!$A$2:$ZZ$496, 161, MATCH($B$2, resultados!$A$1:$ZZ$1, 0))</f>
        <v>0</v>
      </c>
      <c r="C167">
        <f>INDEX(resultados!$A$2:$ZZ$496, 161, MATCH($B$3, resultados!$A$1:$ZZ$1, 0))</f>
        <v>0</v>
      </c>
    </row>
    <row r="168" spans="1:3">
      <c r="A168">
        <f>INDEX(resultados!$A$2:$ZZ$496, 162, MATCH($B$1, resultados!$A$1:$ZZ$1, 0))</f>
        <v>0</v>
      </c>
      <c r="B168">
        <f>INDEX(resultados!$A$2:$ZZ$496, 162, MATCH($B$2, resultados!$A$1:$ZZ$1, 0))</f>
        <v>0</v>
      </c>
      <c r="C168">
        <f>INDEX(resultados!$A$2:$ZZ$496, 162, MATCH($B$3, resultados!$A$1:$ZZ$1, 0))</f>
        <v>0</v>
      </c>
    </row>
    <row r="169" spans="1:3">
      <c r="A169">
        <f>INDEX(resultados!$A$2:$ZZ$496, 163, MATCH($B$1, resultados!$A$1:$ZZ$1, 0))</f>
        <v>0</v>
      </c>
      <c r="B169">
        <f>INDEX(resultados!$A$2:$ZZ$496, 163, MATCH($B$2, resultados!$A$1:$ZZ$1, 0))</f>
        <v>0</v>
      </c>
      <c r="C169">
        <f>INDEX(resultados!$A$2:$ZZ$496, 163, MATCH($B$3, resultados!$A$1:$ZZ$1, 0))</f>
        <v>0</v>
      </c>
    </row>
    <row r="170" spans="1:3">
      <c r="A170">
        <f>INDEX(resultados!$A$2:$ZZ$496, 164, MATCH($B$1, resultados!$A$1:$ZZ$1, 0))</f>
        <v>0</v>
      </c>
      <c r="B170">
        <f>INDEX(resultados!$A$2:$ZZ$496, 164, MATCH($B$2, resultados!$A$1:$ZZ$1, 0))</f>
        <v>0</v>
      </c>
      <c r="C170">
        <f>INDEX(resultados!$A$2:$ZZ$496, 164, MATCH($B$3, resultados!$A$1:$ZZ$1, 0))</f>
        <v>0</v>
      </c>
    </row>
    <row r="171" spans="1:3">
      <c r="A171">
        <f>INDEX(resultados!$A$2:$ZZ$496, 165, MATCH($B$1, resultados!$A$1:$ZZ$1, 0))</f>
        <v>0</v>
      </c>
      <c r="B171">
        <f>INDEX(resultados!$A$2:$ZZ$496, 165, MATCH($B$2, resultados!$A$1:$ZZ$1, 0))</f>
        <v>0</v>
      </c>
      <c r="C171">
        <f>INDEX(resultados!$A$2:$ZZ$496, 165, MATCH($B$3, resultados!$A$1:$ZZ$1, 0))</f>
        <v>0</v>
      </c>
    </row>
    <row r="172" spans="1:3">
      <c r="A172">
        <f>INDEX(resultados!$A$2:$ZZ$496, 166, MATCH($B$1, resultados!$A$1:$ZZ$1, 0))</f>
        <v>0</v>
      </c>
      <c r="B172">
        <f>INDEX(resultados!$A$2:$ZZ$496, 166, MATCH($B$2, resultados!$A$1:$ZZ$1, 0))</f>
        <v>0</v>
      </c>
      <c r="C172">
        <f>INDEX(resultados!$A$2:$ZZ$496, 166, MATCH($B$3, resultados!$A$1:$ZZ$1, 0))</f>
        <v>0</v>
      </c>
    </row>
    <row r="173" spans="1:3">
      <c r="A173">
        <f>INDEX(resultados!$A$2:$ZZ$496, 167, MATCH($B$1, resultados!$A$1:$ZZ$1, 0))</f>
        <v>0</v>
      </c>
      <c r="B173">
        <f>INDEX(resultados!$A$2:$ZZ$496, 167, MATCH($B$2, resultados!$A$1:$ZZ$1, 0))</f>
        <v>0</v>
      </c>
      <c r="C173">
        <f>INDEX(resultados!$A$2:$ZZ$496, 167, MATCH($B$3, resultados!$A$1:$ZZ$1, 0))</f>
        <v>0</v>
      </c>
    </row>
    <row r="174" spans="1:3">
      <c r="A174">
        <f>INDEX(resultados!$A$2:$ZZ$496, 168, MATCH($B$1, resultados!$A$1:$ZZ$1, 0))</f>
        <v>0</v>
      </c>
      <c r="B174">
        <f>INDEX(resultados!$A$2:$ZZ$496, 168, MATCH($B$2, resultados!$A$1:$ZZ$1, 0))</f>
        <v>0</v>
      </c>
      <c r="C174">
        <f>INDEX(resultados!$A$2:$ZZ$496, 168, MATCH($B$3, resultados!$A$1:$ZZ$1, 0))</f>
        <v>0</v>
      </c>
    </row>
    <row r="175" spans="1:3">
      <c r="A175">
        <f>INDEX(resultados!$A$2:$ZZ$496, 169, MATCH($B$1, resultados!$A$1:$ZZ$1, 0))</f>
        <v>0</v>
      </c>
      <c r="B175">
        <f>INDEX(resultados!$A$2:$ZZ$496, 169, MATCH($B$2, resultados!$A$1:$ZZ$1, 0))</f>
        <v>0</v>
      </c>
      <c r="C175">
        <f>INDEX(resultados!$A$2:$ZZ$496, 169, MATCH($B$3, resultados!$A$1:$ZZ$1, 0))</f>
        <v>0</v>
      </c>
    </row>
    <row r="176" spans="1:3">
      <c r="A176">
        <f>INDEX(resultados!$A$2:$ZZ$496, 170, MATCH($B$1, resultados!$A$1:$ZZ$1, 0))</f>
        <v>0</v>
      </c>
      <c r="B176">
        <f>INDEX(resultados!$A$2:$ZZ$496, 170, MATCH($B$2, resultados!$A$1:$ZZ$1, 0))</f>
        <v>0</v>
      </c>
      <c r="C176">
        <f>INDEX(resultados!$A$2:$ZZ$496, 170, MATCH($B$3, resultados!$A$1:$ZZ$1, 0))</f>
        <v>0</v>
      </c>
    </row>
    <row r="177" spans="1:3">
      <c r="A177">
        <f>INDEX(resultados!$A$2:$ZZ$496, 171, MATCH($B$1, resultados!$A$1:$ZZ$1, 0))</f>
        <v>0</v>
      </c>
      <c r="B177">
        <f>INDEX(resultados!$A$2:$ZZ$496, 171, MATCH($B$2, resultados!$A$1:$ZZ$1, 0))</f>
        <v>0</v>
      </c>
      <c r="C177">
        <f>INDEX(resultados!$A$2:$ZZ$496, 171, MATCH($B$3, resultados!$A$1:$ZZ$1, 0))</f>
        <v>0</v>
      </c>
    </row>
    <row r="178" spans="1:3">
      <c r="A178">
        <f>INDEX(resultados!$A$2:$ZZ$496, 172, MATCH($B$1, resultados!$A$1:$ZZ$1, 0))</f>
        <v>0</v>
      </c>
      <c r="B178">
        <f>INDEX(resultados!$A$2:$ZZ$496, 172, MATCH($B$2, resultados!$A$1:$ZZ$1, 0))</f>
        <v>0</v>
      </c>
      <c r="C178">
        <f>INDEX(resultados!$A$2:$ZZ$496, 172, MATCH($B$3, resultados!$A$1:$ZZ$1, 0))</f>
        <v>0</v>
      </c>
    </row>
    <row r="179" spans="1:3">
      <c r="A179">
        <f>INDEX(resultados!$A$2:$ZZ$496, 173, MATCH($B$1, resultados!$A$1:$ZZ$1, 0))</f>
        <v>0</v>
      </c>
      <c r="B179">
        <f>INDEX(resultados!$A$2:$ZZ$496, 173, MATCH($B$2, resultados!$A$1:$ZZ$1, 0))</f>
        <v>0</v>
      </c>
      <c r="C179">
        <f>INDEX(resultados!$A$2:$ZZ$496, 173, MATCH($B$3, resultados!$A$1:$ZZ$1, 0))</f>
        <v>0</v>
      </c>
    </row>
    <row r="180" spans="1:3">
      <c r="A180">
        <f>INDEX(resultados!$A$2:$ZZ$496, 174, MATCH($B$1, resultados!$A$1:$ZZ$1, 0))</f>
        <v>0</v>
      </c>
      <c r="B180">
        <f>INDEX(resultados!$A$2:$ZZ$496, 174, MATCH($B$2, resultados!$A$1:$ZZ$1, 0))</f>
        <v>0</v>
      </c>
      <c r="C180">
        <f>INDEX(resultados!$A$2:$ZZ$496, 174, MATCH($B$3, resultados!$A$1:$ZZ$1, 0))</f>
        <v>0</v>
      </c>
    </row>
    <row r="181" spans="1:3">
      <c r="A181">
        <f>INDEX(resultados!$A$2:$ZZ$496, 175, MATCH($B$1, resultados!$A$1:$ZZ$1, 0))</f>
        <v>0</v>
      </c>
      <c r="B181">
        <f>INDEX(resultados!$A$2:$ZZ$496, 175, MATCH($B$2, resultados!$A$1:$ZZ$1, 0))</f>
        <v>0</v>
      </c>
      <c r="C181">
        <f>INDEX(resultados!$A$2:$ZZ$496, 175, MATCH($B$3, resultados!$A$1:$ZZ$1, 0))</f>
        <v>0</v>
      </c>
    </row>
    <row r="182" spans="1:3">
      <c r="A182">
        <f>INDEX(resultados!$A$2:$ZZ$496, 176, MATCH($B$1, resultados!$A$1:$ZZ$1, 0))</f>
        <v>0</v>
      </c>
      <c r="B182">
        <f>INDEX(resultados!$A$2:$ZZ$496, 176, MATCH($B$2, resultados!$A$1:$ZZ$1, 0))</f>
        <v>0</v>
      </c>
      <c r="C182">
        <f>INDEX(resultados!$A$2:$ZZ$496, 176, MATCH($B$3, resultados!$A$1:$ZZ$1, 0))</f>
        <v>0</v>
      </c>
    </row>
    <row r="183" spans="1:3">
      <c r="A183">
        <f>INDEX(resultados!$A$2:$ZZ$496, 177, MATCH($B$1, resultados!$A$1:$ZZ$1, 0))</f>
        <v>0</v>
      </c>
      <c r="B183">
        <f>INDEX(resultados!$A$2:$ZZ$496, 177, MATCH($B$2, resultados!$A$1:$ZZ$1, 0))</f>
        <v>0</v>
      </c>
      <c r="C183">
        <f>INDEX(resultados!$A$2:$ZZ$496, 177, MATCH($B$3, resultados!$A$1:$ZZ$1, 0))</f>
        <v>0</v>
      </c>
    </row>
    <row r="184" spans="1:3">
      <c r="A184">
        <f>INDEX(resultados!$A$2:$ZZ$496, 178, MATCH($B$1, resultados!$A$1:$ZZ$1, 0))</f>
        <v>0</v>
      </c>
      <c r="B184">
        <f>INDEX(resultados!$A$2:$ZZ$496, 178, MATCH($B$2, resultados!$A$1:$ZZ$1, 0))</f>
        <v>0</v>
      </c>
      <c r="C184">
        <f>INDEX(resultados!$A$2:$ZZ$496, 178, MATCH($B$3, resultados!$A$1:$ZZ$1, 0))</f>
        <v>0</v>
      </c>
    </row>
    <row r="185" spans="1:3">
      <c r="A185">
        <f>INDEX(resultados!$A$2:$ZZ$496, 179, MATCH($B$1, resultados!$A$1:$ZZ$1, 0))</f>
        <v>0</v>
      </c>
      <c r="B185">
        <f>INDEX(resultados!$A$2:$ZZ$496, 179, MATCH($B$2, resultados!$A$1:$ZZ$1, 0))</f>
        <v>0</v>
      </c>
      <c r="C185">
        <f>INDEX(resultados!$A$2:$ZZ$496, 179, MATCH($B$3, resultados!$A$1:$ZZ$1, 0))</f>
        <v>0</v>
      </c>
    </row>
    <row r="186" spans="1:3">
      <c r="A186">
        <f>INDEX(resultados!$A$2:$ZZ$496, 180, MATCH($B$1, resultados!$A$1:$ZZ$1, 0))</f>
        <v>0</v>
      </c>
      <c r="B186">
        <f>INDEX(resultados!$A$2:$ZZ$496, 180, MATCH($B$2, resultados!$A$1:$ZZ$1, 0))</f>
        <v>0</v>
      </c>
      <c r="C186">
        <f>INDEX(resultados!$A$2:$ZZ$496, 180, MATCH($B$3, resultados!$A$1:$ZZ$1, 0))</f>
        <v>0</v>
      </c>
    </row>
    <row r="187" spans="1:3">
      <c r="A187">
        <f>INDEX(resultados!$A$2:$ZZ$496, 181, MATCH($B$1, resultados!$A$1:$ZZ$1, 0))</f>
        <v>0</v>
      </c>
      <c r="B187">
        <f>INDEX(resultados!$A$2:$ZZ$496, 181, MATCH($B$2, resultados!$A$1:$ZZ$1, 0))</f>
        <v>0</v>
      </c>
      <c r="C187">
        <f>INDEX(resultados!$A$2:$ZZ$496, 181, MATCH($B$3, resultados!$A$1:$ZZ$1, 0))</f>
        <v>0</v>
      </c>
    </row>
    <row r="188" spans="1:3">
      <c r="A188">
        <f>INDEX(resultados!$A$2:$ZZ$496, 182, MATCH($B$1, resultados!$A$1:$ZZ$1, 0))</f>
        <v>0</v>
      </c>
      <c r="B188">
        <f>INDEX(resultados!$A$2:$ZZ$496, 182, MATCH($B$2, resultados!$A$1:$ZZ$1, 0))</f>
        <v>0</v>
      </c>
      <c r="C188">
        <f>INDEX(resultados!$A$2:$ZZ$496, 182, MATCH($B$3, resultados!$A$1:$ZZ$1, 0))</f>
        <v>0</v>
      </c>
    </row>
    <row r="189" spans="1:3">
      <c r="A189">
        <f>INDEX(resultados!$A$2:$ZZ$496, 183, MATCH($B$1, resultados!$A$1:$ZZ$1, 0))</f>
        <v>0</v>
      </c>
      <c r="B189">
        <f>INDEX(resultados!$A$2:$ZZ$496, 183, MATCH($B$2, resultados!$A$1:$ZZ$1, 0))</f>
        <v>0</v>
      </c>
      <c r="C189">
        <f>INDEX(resultados!$A$2:$ZZ$496, 183, MATCH($B$3, resultados!$A$1:$ZZ$1, 0))</f>
        <v>0</v>
      </c>
    </row>
    <row r="190" spans="1:3">
      <c r="A190">
        <f>INDEX(resultados!$A$2:$ZZ$496, 184, MATCH($B$1, resultados!$A$1:$ZZ$1, 0))</f>
        <v>0</v>
      </c>
      <c r="B190">
        <f>INDEX(resultados!$A$2:$ZZ$496, 184, MATCH($B$2, resultados!$A$1:$ZZ$1, 0))</f>
        <v>0</v>
      </c>
      <c r="C190">
        <f>INDEX(resultados!$A$2:$ZZ$496, 184, MATCH($B$3, resultados!$A$1:$ZZ$1, 0))</f>
        <v>0</v>
      </c>
    </row>
    <row r="191" spans="1:3">
      <c r="A191">
        <f>INDEX(resultados!$A$2:$ZZ$496, 185, MATCH($B$1, resultados!$A$1:$ZZ$1, 0))</f>
        <v>0</v>
      </c>
      <c r="B191">
        <f>INDEX(resultados!$A$2:$ZZ$496, 185, MATCH($B$2, resultados!$A$1:$ZZ$1, 0))</f>
        <v>0</v>
      </c>
      <c r="C191">
        <f>INDEX(resultados!$A$2:$ZZ$496, 185, MATCH($B$3, resultados!$A$1:$ZZ$1, 0))</f>
        <v>0</v>
      </c>
    </row>
    <row r="192" spans="1:3">
      <c r="A192">
        <f>INDEX(resultados!$A$2:$ZZ$496, 186, MATCH($B$1, resultados!$A$1:$ZZ$1, 0))</f>
        <v>0</v>
      </c>
      <c r="B192">
        <f>INDEX(resultados!$A$2:$ZZ$496, 186, MATCH($B$2, resultados!$A$1:$ZZ$1, 0))</f>
        <v>0</v>
      </c>
      <c r="C192">
        <f>INDEX(resultados!$A$2:$ZZ$496, 186, MATCH($B$3, resultados!$A$1:$ZZ$1, 0))</f>
        <v>0</v>
      </c>
    </row>
    <row r="193" spans="1:3">
      <c r="A193">
        <f>INDEX(resultados!$A$2:$ZZ$496, 187, MATCH($B$1, resultados!$A$1:$ZZ$1, 0))</f>
        <v>0</v>
      </c>
      <c r="B193">
        <f>INDEX(resultados!$A$2:$ZZ$496, 187, MATCH($B$2, resultados!$A$1:$ZZ$1, 0))</f>
        <v>0</v>
      </c>
      <c r="C193">
        <f>INDEX(resultados!$A$2:$ZZ$496, 187, MATCH($B$3, resultados!$A$1:$ZZ$1, 0))</f>
        <v>0</v>
      </c>
    </row>
    <row r="194" spans="1:3">
      <c r="A194">
        <f>INDEX(resultados!$A$2:$ZZ$496, 188, MATCH($B$1, resultados!$A$1:$ZZ$1, 0))</f>
        <v>0</v>
      </c>
      <c r="B194">
        <f>INDEX(resultados!$A$2:$ZZ$496, 188, MATCH($B$2, resultados!$A$1:$ZZ$1, 0))</f>
        <v>0</v>
      </c>
      <c r="C194">
        <f>INDEX(resultados!$A$2:$ZZ$496, 188, MATCH($B$3, resultados!$A$1:$ZZ$1, 0))</f>
        <v>0</v>
      </c>
    </row>
    <row r="195" spans="1:3">
      <c r="A195">
        <f>INDEX(resultados!$A$2:$ZZ$496, 189, MATCH($B$1, resultados!$A$1:$ZZ$1, 0))</f>
        <v>0</v>
      </c>
      <c r="B195">
        <f>INDEX(resultados!$A$2:$ZZ$496, 189, MATCH($B$2, resultados!$A$1:$ZZ$1, 0))</f>
        <v>0</v>
      </c>
      <c r="C195">
        <f>INDEX(resultados!$A$2:$ZZ$496, 189, MATCH($B$3, resultados!$A$1:$ZZ$1, 0))</f>
        <v>0</v>
      </c>
    </row>
    <row r="196" spans="1:3">
      <c r="A196">
        <f>INDEX(resultados!$A$2:$ZZ$496, 190, MATCH($B$1, resultados!$A$1:$ZZ$1, 0))</f>
        <v>0</v>
      </c>
      <c r="B196">
        <f>INDEX(resultados!$A$2:$ZZ$496, 190, MATCH($B$2, resultados!$A$1:$ZZ$1, 0))</f>
        <v>0</v>
      </c>
      <c r="C196">
        <f>INDEX(resultados!$A$2:$ZZ$496, 190, MATCH($B$3, resultados!$A$1:$ZZ$1, 0))</f>
        <v>0</v>
      </c>
    </row>
    <row r="197" spans="1:3">
      <c r="A197">
        <f>INDEX(resultados!$A$2:$ZZ$496, 191, MATCH($B$1, resultados!$A$1:$ZZ$1, 0))</f>
        <v>0</v>
      </c>
      <c r="B197">
        <f>INDEX(resultados!$A$2:$ZZ$496, 191, MATCH($B$2, resultados!$A$1:$ZZ$1, 0))</f>
        <v>0</v>
      </c>
      <c r="C197">
        <f>INDEX(resultados!$A$2:$ZZ$496, 191, MATCH($B$3, resultados!$A$1:$ZZ$1, 0))</f>
        <v>0</v>
      </c>
    </row>
    <row r="198" spans="1:3">
      <c r="A198">
        <f>INDEX(resultados!$A$2:$ZZ$496, 192, MATCH($B$1, resultados!$A$1:$ZZ$1, 0))</f>
        <v>0</v>
      </c>
      <c r="B198">
        <f>INDEX(resultados!$A$2:$ZZ$496, 192, MATCH($B$2, resultados!$A$1:$ZZ$1, 0))</f>
        <v>0</v>
      </c>
      <c r="C198">
        <f>INDEX(resultados!$A$2:$ZZ$496, 192, MATCH($B$3, resultados!$A$1:$ZZ$1, 0))</f>
        <v>0</v>
      </c>
    </row>
    <row r="199" spans="1:3">
      <c r="A199">
        <f>INDEX(resultados!$A$2:$ZZ$496, 193, MATCH($B$1, resultados!$A$1:$ZZ$1, 0))</f>
        <v>0</v>
      </c>
      <c r="B199">
        <f>INDEX(resultados!$A$2:$ZZ$496, 193, MATCH($B$2, resultados!$A$1:$ZZ$1, 0))</f>
        <v>0</v>
      </c>
      <c r="C199">
        <f>INDEX(resultados!$A$2:$ZZ$496, 193, MATCH($B$3, resultados!$A$1:$ZZ$1, 0))</f>
        <v>0</v>
      </c>
    </row>
    <row r="200" spans="1:3">
      <c r="A200">
        <f>INDEX(resultados!$A$2:$ZZ$496, 194, MATCH($B$1, resultados!$A$1:$ZZ$1, 0))</f>
        <v>0</v>
      </c>
      <c r="B200">
        <f>INDEX(resultados!$A$2:$ZZ$496, 194, MATCH($B$2, resultados!$A$1:$ZZ$1, 0))</f>
        <v>0</v>
      </c>
      <c r="C200">
        <f>INDEX(resultados!$A$2:$ZZ$496, 194, MATCH($B$3, resultados!$A$1:$ZZ$1, 0))</f>
        <v>0</v>
      </c>
    </row>
    <row r="201" spans="1:3">
      <c r="A201">
        <f>INDEX(resultados!$A$2:$ZZ$496, 195, MATCH($B$1, resultados!$A$1:$ZZ$1, 0))</f>
        <v>0</v>
      </c>
      <c r="B201">
        <f>INDEX(resultados!$A$2:$ZZ$496, 195, MATCH($B$2, resultados!$A$1:$ZZ$1, 0))</f>
        <v>0</v>
      </c>
      <c r="C201">
        <f>INDEX(resultados!$A$2:$ZZ$496, 195, MATCH($B$3, resultados!$A$1:$ZZ$1, 0))</f>
        <v>0</v>
      </c>
    </row>
    <row r="202" spans="1:3">
      <c r="A202">
        <f>INDEX(resultados!$A$2:$ZZ$496, 196, MATCH($B$1, resultados!$A$1:$ZZ$1, 0))</f>
        <v>0</v>
      </c>
      <c r="B202">
        <f>INDEX(resultados!$A$2:$ZZ$496, 196, MATCH($B$2, resultados!$A$1:$ZZ$1, 0))</f>
        <v>0</v>
      </c>
      <c r="C202">
        <f>INDEX(resultados!$A$2:$ZZ$496, 196, MATCH($B$3, resultados!$A$1:$ZZ$1, 0))</f>
        <v>0</v>
      </c>
    </row>
    <row r="203" spans="1:3">
      <c r="A203">
        <f>INDEX(resultados!$A$2:$ZZ$496, 197, MATCH($B$1, resultados!$A$1:$ZZ$1, 0))</f>
        <v>0</v>
      </c>
      <c r="B203">
        <f>INDEX(resultados!$A$2:$ZZ$496, 197, MATCH($B$2, resultados!$A$1:$ZZ$1, 0))</f>
        <v>0</v>
      </c>
      <c r="C203">
        <f>INDEX(resultados!$A$2:$ZZ$496, 197, MATCH($B$3, resultados!$A$1:$ZZ$1, 0))</f>
        <v>0</v>
      </c>
    </row>
    <row r="204" spans="1:3">
      <c r="A204">
        <f>INDEX(resultados!$A$2:$ZZ$496, 198, MATCH($B$1, resultados!$A$1:$ZZ$1, 0))</f>
        <v>0</v>
      </c>
      <c r="B204">
        <f>INDEX(resultados!$A$2:$ZZ$496, 198, MATCH($B$2, resultados!$A$1:$ZZ$1, 0))</f>
        <v>0</v>
      </c>
      <c r="C204">
        <f>INDEX(resultados!$A$2:$ZZ$496, 198, MATCH($B$3, resultados!$A$1:$ZZ$1, 0))</f>
        <v>0</v>
      </c>
    </row>
    <row r="205" spans="1:3">
      <c r="A205">
        <f>INDEX(resultados!$A$2:$ZZ$496, 199, MATCH($B$1, resultados!$A$1:$ZZ$1, 0))</f>
        <v>0</v>
      </c>
      <c r="B205">
        <f>INDEX(resultados!$A$2:$ZZ$496, 199, MATCH($B$2, resultados!$A$1:$ZZ$1, 0))</f>
        <v>0</v>
      </c>
      <c r="C205">
        <f>INDEX(resultados!$A$2:$ZZ$496, 199, MATCH($B$3, resultados!$A$1:$ZZ$1, 0))</f>
        <v>0</v>
      </c>
    </row>
    <row r="206" spans="1:3">
      <c r="A206">
        <f>INDEX(resultados!$A$2:$ZZ$496, 200, MATCH($B$1, resultados!$A$1:$ZZ$1, 0))</f>
        <v>0</v>
      </c>
      <c r="B206">
        <f>INDEX(resultados!$A$2:$ZZ$496, 200, MATCH($B$2, resultados!$A$1:$ZZ$1, 0))</f>
        <v>0</v>
      </c>
      <c r="C206">
        <f>INDEX(resultados!$A$2:$ZZ$496, 200, MATCH($B$3, resultados!$A$1:$ZZ$1, 0))</f>
        <v>0</v>
      </c>
    </row>
    <row r="207" spans="1:3">
      <c r="A207">
        <f>INDEX(resultados!$A$2:$ZZ$496, 201, MATCH($B$1, resultados!$A$1:$ZZ$1, 0))</f>
        <v>0</v>
      </c>
      <c r="B207">
        <f>INDEX(resultados!$A$2:$ZZ$496, 201, MATCH($B$2, resultados!$A$1:$ZZ$1, 0))</f>
        <v>0</v>
      </c>
      <c r="C207">
        <f>INDEX(resultados!$A$2:$ZZ$496, 201, MATCH($B$3, resultados!$A$1:$ZZ$1, 0))</f>
        <v>0</v>
      </c>
    </row>
    <row r="208" spans="1:3">
      <c r="A208">
        <f>INDEX(resultados!$A$2:$ZZ$496, 202, MATCH($B$1, resultados!$A$1:$ZZ$1, 0))</f>
        <v>0</v>
      </c>
      <c r="B208">
        <f>INDEX(resultados!$A$2:$ZZ$496, 202, MATCH($B$2, resultados!$A$1:$ZZ$1, 0))</f>
        <v>0</v>
      </c>
      <c r="C208">
        <f>INDEX(resultados!$A$2:$ZZ$496, 202, MATCH($B$3, resultados!$A$1:$ZZ$1, 0))</f>
        <v>0</v>
      </c>
    </row>
    <row r="209" spans="1:3">
      <c r="A209">
        <f>INDEX(resultados!$A$2:$ZZ$496, 203, MATCH($B$1, resultados!$A$1:$ZZ$1, 0))</f>
        <v>0</v>
      </c>
      <c r="B209">
        <f>INDEX(resultados!$A$2:$ZZ$496, 203, MATCH($B$2, resultados!$A$1:$ZZ$1, 0))</f>
        <v>0</v>
      </c>
      <c r="C209">
        <f>INDEX(resultados!$A$2:$ZZ$496, 203, MATCH($B$3, resultados!$A$1:$ZZ$1, 0))</f>
        <v>0</v>
      </c>
    </row>
    <row r="210" spans="1:3">
      <c r="A210">
        <f>INDEX(resultados!$A$2:$ZZ$496, 204, MATCH($B$1, resultados!$A$1:$ZZ$1, 0))</f>
        <v>0</v>
      </c>
      <c r="B210">
        <f>INDEX(resultados!$A$2:$ZZ$496, 204, MATCH($B$2, resultados!$A$1:$ZZ$1, 0))</f>
        <v>0</v>
      </c>
      <c r="C210">
        <f>INDEX(resultados!$A$2:$ZZ$496, 204, MATCH($B$3, resultados!$A$1:$ZZ$1, 0))</f>
        <v>0</v>
      </c>
    </row>
    <row r="211" spans="1:3">
      <c r="A211">
        <f>INDEX(resultados!$A$2:$ZZ$496, 205, MATCH($B$1, resultados!$A$1:$ZZ$1, 0))</f>
        <v>0</v>
      </c>
      <c r="B211">
        <f>INDEX(resultados!$A$2:$ZZ$496, 205, MATCH($B$2, resultados!$A$1:$ZZ$1, 0))</f>
        <v>0</v>
      </c>
      <c r="C211">
        <f>INDEX(resultados!$A$2:$ZZ$496, 205, MATCH($B$3, resultados!$A$1:$ZZ$1, 0))</f>
        <v>0</v>
      </c>
    </row>
    <row r="212" spans="1:3">
      <c r="A212">
        <f>INDEX(resultados!$A$2:$ZZ$496, 206, MATCH($B$1, resultados!$A$1:$ZZ$1, 0))</f>
        <v>0</v>
      </c>
      <c r="B212">
        <f>INDEX(resultados!$A$2:$ZZ$496, 206, MATCH($B$2, resultados!$A$1:$ZZ$1, 0))</f>
        <v>0</v>
      </c>
      <c r="C212">
        <f>INDEX(resultados!$A$2:$ZZ$496, 206, MATCH($B$3, resultados!$A$1:$ZZ$1, 0))</f>
        <v>0</v>
      </c>
    </row>
    <row r="213" spans="1:3">
      <c r="A213">
        <f>INDEX(resultados!$A$2:$ZZ$496, 207, MATCH($B$1, resultados!$A$1:$ZZ$1, 0))</f>
        <v>0</v>
      </c>
      <c r="B213">
        <f>INDEX(resultados!$A$2:$ZZ$496, 207, MATCH($B$2, resultados!$A$1:$ZZ$1, 0))</f>
        <v>0</v>
      </c>
      <c r="C213">
        <f>INDEX(resultados!$A$2:$ZZ$496, 207, MATCH($B$3, resultados!$A$1:$ZZ$1, 0))</f>
        <v>0</v>
      </c>
    </row>
    <row r="214" spans="1:3">
      <c r="A214">
        <f>INDEX(resultados!$A$2:$ZZ$496, 208, MATCH($B$1, resultados!$A$1:$ZZ$1, 0))</f>
        <v>0</v>
      </c>
      <c r="B214">
        <f>INDEX(resultados!$A$2:$ZZ$496, 208, MATCH($B$2, resultados!$A$1:$ZZ$1, 0))</f>
        <v>0</v>
      </c>
      <c r="C214">
        <f>INDEX(resultados!$A$2:$ZZ$496, 208, MATCH($B$3, resultados!$A$1:$ZZ$1, 0))</f>
        <v>0</v>
      </c>
    </row>
    <row r="215" spans="1:3">
      <c r="A215">
        <f>INDEX(resultados!$A$2:$ZZ$496, 209, MATCH($B$1, resultados!$A$1:$ZZ$1, 0))</f>
        <v>0</v>
      </c>
      <c r="B215">
        <f>INDEX(resultados!$A$2:$ZZ$496, 209, MATCH($B$2, resultados!$A$1:$ZZ$1, 0))</f>
        <v>0</v>
      </c>
      <c r="C215">
        <f>INDEX(resultados!$A$2:$ZZ$496, 209, MATCH($B$3, resultados!$A$1:$ZZ$1, 0))</f>
        <v>0</v>
      </c>
    </row>
    <row r="216" spans="1:3">
      <c r="A216">
        <f>INDEX(resultados!$A$2:$ZZ$496, 210, MATCH($B$1, resultados!$A$1:$ZZ$1, 0))</f>
        <v>0</v>
      </c>
      <c r="B216">
        <f>INDEX(resultados!$A$2:$ZZ$496, 210, MATCH($B$2, resultados!$A$1:$ZZ$1, 0))</f>
        <v>0</v>
      </c>
      <c r="C216">
        <f>INDEX(resultados!$A$2:$ZZ$496, 210, MATCH($B$3, resultados!$A$1:$ZZ$1, 0))</f>
        <v>0</v>
      </c>
    </row>
    <row r="217" spans="1:3">
      <c r="A217">
        <f>INDEX(resultados!$A$2:$ZZ$496, 211, MATCH($B$1, resultados!$A$1:$ZZ$1, 0))</f>
        <v>0</v>
      </c>
      <c r="B217">
        <f>INDEX(resultados!$A$2:$ZZ$496, 211, MATCH($B$2, resultados!$A$1:$ZZ$1, 0))</f>
        <v>0</v>
      </c>
      <c r="C217">
        <f>INDEX(resultados!$A$2:$ZZ$496, 211, MATCH($B$3, resultados!$A$1:$ZZ$1, 0))</f>
        <v>0</v>
      </c>
    </row>
    <row r="218" spans="1:3">
      <c r="A218">
        <f>INDEX(resultados!$A$2:$ZZ$496, 212, MATCH($B$1, resultados!$A$1:$ZZ$1, 0))</f>
        <v>0</v>
      </c>
      <c r="B218">
        <f>INDEX(resultados!$A$2:$ZZ$496, 212, MATCH($B$2, resultados!$A$1:$ZZ$1, 0))</f>
        <v>0</v>
      </c>
      <c r="C218">
        <f>INDEX(resultados!$A$2:$ZZ$496, 212, MATCH($B$3, resultados!$A$1:$ZZ$1, 0))</f>
        <v>0</v>
      </c>
    </row>
    <row r="219" spans="1:3">
      <c r="A219">
        <f>INDEX(resultados!$A$2:$ZZ$496, 213, MATCH($B$1, resultados!$A$1:$ZZ$1, 0))</f>
        <v>0</v>
      </c>
      <c r="B219">
        <f>INDEX(resultados!$A$2:$ZZ$496, 213, MATCH($B$2, resultados!$A$1:$ZZ$1, 0))</f>
        <v>0</v>
      </c>
      <c r="C219">
        <f>INDEX(resultados!$A$2:$ZZ$496, 213, MATCH($B$3, resultados!$A$1:$ZZ$1, 0))</f>
        <v>0</v>
      </c>
    </row>
    <row r="220" spans="1:3">
      <c r="A220">
        <f>INDEX(resultados!$A$2:$ZZ$496, 214, MATCH($B$1, resultados!$A$1:$ZZ$1, 0))</f>
        <v>0</v>
      </c>
      <c r="B220">
        <f>INDEX(resultados!$A$2:$ZZ$496, 214, MATCH($B$2, resultados!$A$1:$ZZ$1, 0))</f>
        <v>0</v>
      </c>
      <c r="C220">
        <f>INDEX(resultados!$A$2:$ZZ$496, 214, MATCH($B$3, resultados!$A$1:$ZZ$1, 0))</f>
        <v>0</v>
      </c>
    </row>
    <row r="221" spans="1:3">
      <c r="A221">
        <f>INDEX(resultados!$A$2:$ZZ$496, 215, MATCH($B$1, resultados!$A$1:$ZZ$1, 0))</f>
        <v>0</v>
      </c>
      <c r="B221">
        <f>INDEX(resultados!$A$2:$ZZ$496, 215, MATCH($B$2, resultados!$A$1:$ZZ$1, 0))</f>
        <v>0</v>
      </c>
      <c r="C221">
        <f>INDEX(resultados!$A$2:$ZZ$496, 215, MATCH($B$3, resultados!$A$1:$ZZ$1, 0))</f>
        <v>0</v>
      </c>
    </row>
    <row r="222" spans="1:3">
      <c r="A222">
        <f>INDEX(resultados!$A$2:$ZZ$496, 216, MATCH($B$1, resultados!$A$1:$ZZ$1, 0))</f>
        <v>0</v>
      </c>
      <c r="B222">
        <f>INDEX(resultados!$A$2:$ZZ$496, 216, MATCH($B$2, resultados!$A$1:$ZZ$1, 0))</f>
        <v>0</v>
      </c>
      <c r="C222">
        <f>INDEX(resultados!$A$2:$ZZ$496, 216, MATCH($B$3, resultados!$A$1:$ZZ$1, 0))</f>
        <v>0</v>
      </c>
    </row>
    <row r="223" spans="1:3">
      <c r="A223">
        <f>INDEX(resultados!$A$2:$ZZ$496, 217, MATCH($B$1, resultados!$A$1:$ZZ$1, 0))</f>
        <v>0</v>
      </c>
      <c r="B223">
        <f>INDEX(resultados!$A$2:$ZZ$496, 217, MATCH($B$2, resultados!$A$1:$ZZ$1, 0))</f>
        <v>0</v>
      </c>
      <c r="C223">
        <f>INDEX(resultados!$A$2:$ZZ$496, 217, MATCH($B$3, resultados!$A$1:$ZZ$1, 0))</f>
        <v>0</v>
      </c>
    </row>
    <row r="224" spans="1:3">
      <c r="A224">
        <f>INDEX(resultados!$A$2:$ZZ$496, 218, MATCH($B$1, resultados!$A$1:$ZZ$1, 0))</f>
        <v>0</v>
      </c>
      <c r="B224">
        <f>INDEX(resultados!$A$2:$ZZ$496, 218, MATCH($B$2, resultados!$A$1:$ZZ$1, 0))</f>
        <v>0</v>
      </c>
      <c r="C224">
        <f>INDEX(resultados!$A$2:$ZZ$496, 218, MATCH($B$3, resultados!$A$1:$ZZ$1, 0))</f>
        <v>0</v>
      </c>
    </row>
    <row r="225" spans="1:3">
      <c r="A225">
        <f>INDEX(resultados!$A$2:$ZZ$496, 219, MATCH($B$1, resultados!$A$1:$ZZ$1, 0))</f>
        <v>0</v>
      </c>
      <c r="B225">
        <f>INDEX(resultados!$A$2:$ZZ$496, 219, MATCH($B$2, resultados!$A$1:$ZZ$1, 0))</f>
        <v>0</v>
      </c>
      <c r="C225">
        <f>INDEX(resultados!$A$2:$ZZ$496, 219, MATCH($B$3, resultados!$A$1:$ZZ$1, 0))</f>
        <v>0</v>
      </c>
    </row>
    <row r="226" spans="1:3">
      <c r="A226">
        <f>INDEX(resultados!$A$2:$ZZ$496, 220, MATCH($B$1, resultados!$A$1:$ZZ$1, 0))</f>
        <v>0</v>
      </c>
      <c r="B226">
        <f>INDEX(resultados!$A$2:$ZZ$496, 220, MATCH($B$2, resultados!$A$1:$ZZ$1, 0))</f>
        <v>0</v>
      </c>
      <c r="C226">
        <f>INDEX(resultados!$A$2:$ZZ$496, 220, MATCH($B$3, resultados!$A$1:$ZZ$1, 0))</f>
        <v>0</v>
      </c>
    </row>
    <row r="227" spans="1:3">
      <c r="A227">
        <f>INDEX(resultados!$A$2:$ZZ$496, 221, MATCH($B$1, resultados!$A$1:$ZZ$1, 0))</f>
        <v>0</v>
      </c>
      <c r="B227">
        <f>INDEX(resultados!$A$2:$ZZ$496, 221, MATCH($B$2, resultados!$A$1:$ZZ$1, 0))</f>
        <v>0</v>
      </c>
      <c r="C227">
        <f>INDEX(resultados!$A$2:$ZZ$496, 221, MATCH($B$3, resultados!$A$1:$ZZ$1, 0))</f>
        <v>0</v>
      </c>
    </row>
    <row r="228" spans="1:3">
      <c r="A228">
        <f>INDEX(resultados!$A$2:$ZZ$496, 222, MATCH($B$1, resultados!$A$1:$ZZ$1, 0))</f>
        <v>0</v>
      </c>
      <c r="B228">
        <f>INDEX(resultados!$A$2:$ZZ$496, 222, MATCH($B$2, resultados!$A$1:$ZZ$1, 0))</f>
        <v>0</v>
      </c>
      <c r="C228">
        <f>INDEX(resultados!$A$2:$ZZ$496, 222, MATCH($B$3, resultados!$A$1:$ZZ$1, 0))</f>
        <v>0</v>
      </c>
    </row>
    <row r="229" spans="1:3">
      <c r="A229">
        <f>INDEX(resultados!$A$2:$ZZ$496, 223, MATCH($B$1, resultados!$A$1:$ZZ$1, 0))</f>
        <v>0</v>
      </c>
      <c r="B229">
        <f>INDEX(resultados!$A$2:$ZZ$496, 223, MATCH($B$2, resultados!$A$1:$ZZ$1, 0))</f>
        <v>0</v>
      </c>
      <c r="C229">
        <f>INDEX(resultados!$A$2:$ZZ$496, 223, MATCH($B$3, resultados!$A$1:$ZZ$1, 0))</f>
        <v>0</v>
      </c>
    </row>
    <row r="230" spans="1:3">
      <c r="A230">
        <f>INDEX(resultados!$A$2:$ZZ$496, 224, MATCH($B$1, resultados!$A$1:$ZZ$1, 0))</f>
        <v>0</v>
      </c>
      <c r="B230">
        <f>INDEX(resultados!$A$2:$ZZ$496, 224, MATCH($B$2, resultados!$A$1:$ZZ$1, 0))</f>
        <v>0</v>
      </c>
      <c r="C230">
        <f>INDEX(resultados!$A$2:$ZZ$496, 224, MATCH($B$3, resultados!$A$1:$ZZ$1, 0))</f>
        <v>0</v>
      </c>
    </row>
    <row r="231" spans="1:3">
      <c r="A231">
        <f>INDEX(resultados!$A$2:$ZZ$496, 225, MATCH($B$1, resultados!$A$1:$ZZ$1, 0))</f>
        <v>0</v>
      </c>
      <c r="B231">
        <f>INDEX(resultados!$A$2:$ZZ$496, 225, MATCH($B$2, resultados!$A$1:$ZZ$1, 0))</f>
        <v>0</v>
      </c>
      <c r="C231">
        <f>INDEX(resultados!$A$2:$ZZ$496, 225, MATCH($B$3, resultados!$A$1:$ZZ$1, 0))</f>
        <v>0</v>
      </c>
    </row>
    <row r="232" spans="1:3">
      <c r="A232">
        <f>INDEX(resultados!$A$2:$ZZ$496, 226, MATCH($B$1, resultados!$A$1:$ZZ$1, 0))</f>
        <v>0</v>
      </c>
      <c r="B232">
        <f>INDEX(resultados!$A$2:$ZZ$496, 226, MATCH($B$2, resultados!$A$1:$ZZ$1, 0))</f>
        <v>0</v>
      </c>
      <c r="C232">
        <f>INDEX(resultados!$A$2:$ZZ$496, 226, MATCH($B$3, resultados!$A$1:$ZZ$1, 0))</f>
        <v>0</v>
      </c>
    </row>
    <row r="233" spans="1:3">
      <c r="A233">
        <f>INDEX(resultados!$A$2:$ZZ$496, 227, MATCH($B$1, resultados!$A$1:$ZZ$1, 0))</f>
        <v>0</v>
      </c>
      <c r="B233">
        <f>INDEX(resultados!$A$2:$ZZ$496, 227, MATCH($B$2, resultados!$A$1:$ZZ$1, 0))</f>
        <v>0</v>
      </c>
      <c r="C233">
        <f>INDEX(resultados!$A$2:$ZZ$496, 227, MATCH($B$3, resultados!$A$1:$ZZ$1, 0))</f>
        <v>0</v>
      </c>
    </row>
    <row r="234" spans="1:3">
      <c r="A234">
        <f>INDEX(resultados!$A$2:$ZZ$496, 228, MATCH($B$1, resultados!$A$1:$ZZ$1, 0))</f>
        <v>0</v>
      </c>
      <c r="B234">
        <f>INDEX(resultados!$A$2:$ZZ$496, 228, MATCH($B$2, resultados!$A$1:$ZZ$1, 0))</f>
        <v>0</v>
      </c>
      <c r="C234">
        <f>INDEX(resultados!$A$2:$ZZ$496, 228, MATCH($B$3, resultados!$A$1:$ZZ$1, 0))</f>
        <v>0</v>
      </c>
    </row>
    <row r="235" spans="1:3">
      <c r="A235">
        <f>INDEX(resultados!$A$2:$ZZ$496, 229, MATCH($B$1, resultados!$A$1:$ZZ$1, 0))</f>
        <v>0</v>
      </c>
      <c r="B235">
        <f>INDEX(resultados!$A$2:$ZZ$496, 229, MATCH($B$2, resultados!$A$1:$ZZ$1, 0))</f>
        <v>0</v>
      </c>
      <c r="C235">
        <f>INDEX(resultados!$A$2:$ZZ$496, 229, MATCH($B$3, resultados!$A$1:$ZZ$1, 0))</f>
        <v>0</v>
      </c>
    </row>
    <row r="236" spans="1:3">
      <c r="A236">
        <f>INDEX(resultados!$A$2:$ZZ$496, 230, MATCH($B$1, resultados!$A$1:$ZZ$1, 0))</f>
        <v>0</v>
      </c>
      <c r="B236">
        <f>INDEX(resultados!$A$2:$ZZ$496, 230, MATCH($B$2, resultados!$A$1:$ZZ$1, 0))</f>
        <v>0</v>
      </c>
      <c r="C236">
        <f>INDEX(resultados!$A$2:$ZZ$496, 230, MATCH($B$3, resultados!$A$1:$ZZ$1, 0))</f>
        <v>0</v>
      </c>
    </row>
    <row r="237" spans="1:3">
      <c r="A237">
        <f>INDEX(resultados!$A$2:$ZZ$496, 231, MATCH($B$1, resultados!$A$1:$ZZ$1, 0))</f>
        <v>0</v>
      </c>
      <c r="B237">
        <f>INDEX(resultados!$A$2:$ZZ$496, 231, MATCH($B$2, resultados!$A$1:$ZZ$1, 0))</f>
        <v>0</v>
      </c>
      <c r="C237">
        <f>INDEX(resultados!$A$2:$ZZ$496, 231, MATCH($B$3, resultados!$A$1:$ZZ$1, 0))</f>
        <v>0</v>
      </c>
    </row>
    <row r="238" spans="1:3">
      <c r="A238">
        <f>INDEX(resultados!$A$2:$ZZ$496, 232, MATCH($B$1, resultados!$A$1:$ZZ$1, 0))</f>
        <v>0</v>
      </c>
      <c r="B238">
        <f>INDEX(resultados!$A$2:$ZZ$496, 232, MATCH($B$2, resultados!$A$1:$ZZ$1, 0))</f>
        <v>0</v>
      </c>
      <c r="C238">
        <f>INDEX(resultados!$A$2:$ZZ$496, 232, MATCH($B$3, resultados!$A$1:$ZZ$1, 0))</f>
        <v>0</v>
      </c>
    </row>
    <row r="239" spans="1:3">
      <c r="A239">
        <f>INDEX(resultados!$A$2:$ZZ$496, 233, MATCH($B$1, resultados!$A$1:$ZZ$1, 0))</f>
        <v>0</v>
      </c>
      <c r="B239">
        <f>INDEX(resultados!$A$2:$ZZ$496, 233, MATCH($B$2, resultados!$A$1:$ZZ$1, 0))</f>
        <v>0</v>
      </c>
      <c r="C239">
        <f>INDEX(resultados!$A$2:$ZZ$496, 233, MATCH($B$3, resultados!$A$1:$ZZ$1, 0))</f>
        <v>0</v>
      </c>
    </row>
    <row r="240" spans="1:3">
      <c r="A240">
        <f>INDEX(resultados!$A$2:$ZZ$496, 234, MATCH($B$1, resultados!$A$1:$ZZ$1, 0))</f>
        <v>0</v>
      </c>
      <c r="B240">
        <f>INDEX(resultados!$A$2:$ZZ$496, 234, MATCH($B$2, resultados!$A$1:$ZZ$1, 0))</f>
        <v>0</v>
      </c>
      <c r="C240">
        <f>INDEX(resultados!$A$2:$ZZ$496, 234, MATCH($B$3, resultados!$A$1:$ZZ$1, 0))</f>
        <v>0</v>
      </c>
    </row>
    <row r="241" spans="1:3">
      <c r="A241">
        <f>INDEX(resultados!$A$2:$ZZ$496, 235, MATCH($B$1, resultados!$A$1:$ZZ$1, 0))</f>
        <v>0</v>
      </c>
      <c r="B241">
        <f>INDEX(resultados!$A$2:$ZZ$496, 235, MATCH($B$2, resultados!$A$1:$ZZ$1, 0))</f>
        <v>0</v>
      </c>
      <c r="C241">
        <f>INDEX(resultados!$A$2:$ZZ$496, 235, MATCH($B$3, resultados!$A$1:$ZZ$1, 0))</f>
        <v>0</v>
      </c>
    </row>
    <row r="242" spans="1:3">
      <c r="A242">
        <f>INDEX(resultados!$A$2:$ZZ$496, 236, MATCH($B$1, resultados!$A$1:$ZZ$1, 0))</f>
        <v>0</v>
      </c>
      <c r="B242">
        <f>INDEX(resultados!$A$2:$ZZ$496, 236, MATCH($B$2, resultados!$A$1:$ZZ$1, 0))</f>
        <v>0</v>
      </c>
      <c r="C242">
        <f>INDEX(resultados!$A$2:$ZZ$496, 236, MATCH($B$3, resultados!$A$1:$ZZ$1, 0))</f>
        <v>0</v>
      </c>
    </row>
    <row r="243" spans="1:3">
      <c r="A243">
        <f>INDEX(resultados!$A$2:$ZZ$496, 237, MATCH($B$1, resultados!$A$1:$ZZ$1, 0))</f>
        <v>0</v>
      </c>
      <c r="B243">
        <f>INDEX(resultados!$A$2:$ZZ$496, 237, MATCH($B$2, resultados!$A$1:$ZZ$1, 0))</f>
        <v>0</v>
      </c>
      <c r="C243">
        <f>INDEX(resultados!$A$2:$ZZ$496, 237, MATCH($B$3, resultados!$A$1:$ZZ$1, 0))</f>
        <v>0</v>
      </c>
    </row>
    <row r="244" spans="1:3">
      <c r="A244">
        <f>INDEX(resultados!$A$2:$ZZ$496, 238, MATCH($B$1, resultados!$A$1:$ZZ$1, 0))</f>
        <v>0</v>
      </c>
      <c r="B244">
        <f>INDEX(resultados!$A$2:$ZZ$496, 238, MATCH($B$2, resultados!$A$1:$ZZ$1, 0))</f>
        <v>0</v>
      </c>
      <c r="C244">
        <f>INDEX(resultados!$A$2:$ZZ$496, 238, MATCH($B$3, resultados!$A$1:$ZZ$1, 0))</f>
        <v>0</v>
      </c>
    </row>
    <row r="245" spans="1:3">
      <c r="A245">
        <f>INDEX(resultados!$A$2:$ZZ$496, 239, MATCH($B$1, resultados!$A$1:$ZZ$1, 0))</f>
        <v>0</v>
      </c>
      <c r="B245">
        <f>INDEX(resultados!$A$2:$ZZ$496, 239, MATCH($B$2, resultados!$A$1:$ZZ$1, 0))</f>
        <v>0</v>
      </c>
      <c r="C245">
        <f>INDEX(resultados!$A$2:$ZZ$496, 239, MATCH($B$3, resultados!$A$1:$ZZ$1, 0))</f>
        <v>0</v>
      </c>
    </row>
    <row r="246" spans="1:3">
      <c r="A246">
        <f>INDEX(resultados!$A$2:$ZZ$496, 240, MATCH($B$1, resultados!$A$1:$ZZ$1, 0))</f>
        <v>0</v>
      </c>
      <c r="B246">
        <f>INDEX(resultados!$A$2:$ZZ$496, 240, MATCH($B$2, resultados!$A$1:$ZZ$1, 0))</f>
        <v>0</v>
      </c>
      <c r="C246">
        <f>INDEX(resultados!$A$2:$ZZ$496, 240, MATCH($B$3, resultados!$A$1:$ZZ$1, 0))</f>
        <v>0</v>
      </c>
    </row>
    <row r="247" spans="1:3">
      <c r="A247">
        <f>INDEX(resultados!$A$2:$ZZ$496, 241, MATCH($B$1, resultados!$A$1:$ZZ$1, 0))</f>
        <v>0</v>
      </c>
      <c r="B247">
        <f>INDEX(resultados!$A$2:$ZZ$496, 241, MATCH($B$2, resultados!$A$1:$ZZ$1, 0))</f>
        <v>0</v>
      </c>
      <c r="C247">
        <f>INDEX(resultados!$A$2:$ZZ$496, 241, MATCH($B$3, resultados!$A$1:$ZZ$1, 0))</f>
        <v>0</v>
      </c>
    </row>
    <row r="248" spans="1:3">
      <c r="A248">
        <f>INDEX(resultados!$A$2:$ZZ$496, 242, MATCH($B$1, resultados!$A$1:$ZZ$1, 0))</f>
        <v>0</v>
      </c>
      <c r="B248">
        <f>INDEX(resultados!$A$2:$ZZ$496, 242, MATCH($B$2, resultados!$A$1:$ZZ$1, 0))</f>
        <v>0</v>
      </c>
      <c r="C248">
        <f>INDEX(resultados!$A$2:$ZZ$496, 242, MATCH($B$3, resultados!$A$1:$ZZ$1, 0))</f>
        <v>0</v>
      </c>
    </row>
    <row r="249" spans="1:3">
      <c r="A249">
        <f>INDEX(resultados!$A$2:$ZZ$496, 243, MATCH($B$1, resultados!$A$1:$ZZ$1, 0))</f>
        <v>0</v>
      </c>
      <c r="B249">
        <f>INDEX(resultados!$A$2:$ZZ$496, 243, MATCH($B$2, resultados!$A$1:$ZZ$1, 0))</f>
        <v>0</v>
      </c>
      <c r="C249">
        <f>INDEX(resultados!$A$2:$ZZ$496, 243, MATCH($B$3, resultados!$A$1:$ZZ$1, 0))</f>
        <v>0</v>
      </c>
    </row>
    <row r="250" spans="1:3">
      <c r="A250">
        <f>INDEX(resultados!$A$2:$ZZ$496, 244, MATCH($B$1, resultados!$A$1:$ZZ$1, 0))</f>
        <v>0</v>
      </c>
      <c r="B250">
        <f>INDEX(resultados!$A$2:$ZZ$496, 244, MATCH($B$2, resultados!$A$1:$ZZ$1, 0))</f>
        <v>0</v>
      </c>
      <c r="C250">
        <f>INDEX(resultados!$A$2:$ZZ$496, 244, MATCH($B$3, resultados!$A$1:$ZZ$1, 0))</f>
        <v>0</v>
      </c>
    </row>
    <row r="251" spans="1:3">
      <c r="A251">
        <f>INDEX(resultados!$A$2:$ZZ$496, 245, MATCH($B$1, resultados!$A$1:$ZZ$1, 0))</f>
        <v>0</v>
      </c>
      <c r="B251">
        <f>INDEX(resultados!$A$2:$ZZ$496, 245, MATCH($B$2, resultados!$A$1:$ZZ$1, 0))</f>
        <v>0</v>
      </c>
      <c r="C251">
        <f>INDEX(resultados!$A$2:$ZZ$496, 245, MATCH($B$3, resultados!$A$1:$ZZ$1, 0))</f>
        <v>0</v>
      </c>
    </row>
    <row r="252" spans="1:3">
      <c r="A252">
        <f>INDEX(resultados!$A$2:$ZZ$496, 246, MATCH($B$1, resultados!$A$1:$ZZ$1, 0))</f>
        <v>0</v>
      </c>
      <c r="B252">
        <f>INDEX(resultados!$A$2:$ZZ$496, 246, MATCH($B$2, resultados!$A$1:$ZZ$1, 0))</f>
        <v>0</v>
      </c>
      <c r="C252">
        <f>INDEX(resultados!$A$2:$ZZ$496, 246, MATCH($B$3, resultados!$A$1:$ZZ$1, 0))</f>
        <v>0</v>
      </c>
    </row>
    <row r="253" spans="1:3">
      <c r="A253">
        <f>INDEX(resultados!$A$2:$ZZ$496, 247, MATCH($B$1, resultados!$A$1:$ZZ$1, 0))</f>
        <v>0</v>
      </c>
      <c r="B253">
        <f>INDEX(resultados!$A$2:$ZZ$496, 247, MATCH($B$2, resultados!$A$1:$ZZ$1, 0))</f>
        <v>0</v>
      </c>
      <c r="C253">
        <f>INDEX(resultados!$A$2:$ZZ$496, 247, MATCH($B$3, resultados!$A$1:$ZZ$1, 0))</f>
        <v>0</v>
      </c>
    </row>
    <row r="254" spans="1:3">
      <c r="A254">
        <f>INDEX(resultados!$A$2:$ZZ$496, 248, MATCH($B$1, resultados!$A$1:$ZZ$1, 0))</f>
        <v>0</v>
      </c>
      <c r="B254">
        <f>INDEX(resultados!$A$2:$ZZ$496, 248, MATCH($B$2, resultados!$A$1:$ZZ$1, 0))</f>
        <v>0</v>
      </c>
      <c r="C254">
        <f>INDEX(resultados!$A$2:$ZZ$496, 248, MATCH($B$3, resultados!$A$1:$ZZ$1, 0))</f>
        <v>0</v>
      </c>
    </row>
    <row r="255" spans="1:3">
      <c r="A255">
        <f>INDEX(resultados!$A$2:$ZZ$496, 249, MATCH($B$1, resultados!$A$1:$ZZ$1, 0))</f>
        <v>0</v>
      </c>
      <c r="B255">
        <f>INDEX(resultados!$A$2:$ZZ$496, 249, MATCH($B$2, resultados!$A$1:$ZZ$1, 0))</f>
        <v>0</v>
      </c>
      <c r="C255">
        <f>INDEX(resultados!$A$2:$ZZ$496, 249, MATCH($B$3, resultados!$A$1:$ZZ$1, 0))</f>
        <v>0</v>
      </c>
    </row>
    <row r="256" spans="1:3">
      <c r="A256">
        <f>INDEX(resultados!$A$2:$ZZ$496, 250, MATCH($B$1, resultados!$A$1:$ZZ$1, 0))</f>
        <v>0</v>
      </c>
      <c r="B256">
        <f>INDEX(resultados!$A$2:$ZZ$496, 250, MATCH($B$2, resultados!$A$1:$ZZ$1, 0))</f>
        <v>0</v>
      </c>
      <c r="C256">
        <f>INDEX(resultados!$A$2:$ZZ$496, 250, MATCH($B$3, resultados!$A$1:$ZZ$1, 0))</f>
        <v>0</v>
      </c>
    </row>
    <row r="257" spans="1:3">
      <c r="A257">
        <f>INDEX(resultados!$A$2:$ZZ$496, 251, MATCH($B$1, resultados!$A$1:$ZZ$1, 0))</f>
        <v>0</v>
      </c>
      <c r="B257">
        <f>INDEX(resultados!$A$2:$ZZ$496, 251, MATCH($B$2, resultados!$A$1:$ZZ$1, 0))</f>
        <v>0</v>
      </c>
      <c r="C257">
        <f>INDEX(resultados!$A$2:$ZZ$496, 251, MATCH($B$3, resultados!$A$1:$ZZ$1, 0))</f>
        <v>0</v>
      </c>
    </row>
    <row r="258" spans="1:3">
      <c r="A258">
        <f>INDEX(resultados!$A$2:$ZZ$496, 252, MATCH($B$1, resultados!$A$1:$ZZ$1, 0))</f>
        <v>0</v>
      </c>
      <c r="B258">
        <f>INDEX(resultados!$A$2:$ZZ$496, 252, MATCH($B$2, resultados!$A$1:$ZZ$1, 0))</f>
        <v>0</v>
      </c>
      <c r="C258">
        <f>INDEX(resultados!$A$2:$ZZ$496, 252, MATCH($B$3, resultados!$A$1:$ZZ$1, 0))</f>
        <v>0</v>
      </c>
    </row>
    <row r="259" spans="1:3">
      <c r="A259">
        <f>INDEX(resultados!$A$2:$ZZ$496, 253, MATCH($B$1, resultados!$A$1:$ZZ$1, 0))</f>
        <v>0</v>
      </c>
      <c r="B259">
        <f>INDEX(resultados!$A$2:$ZZ$496, 253, MATCH($B$2, resultados!$A$1:$ZZ$1, 0))</f>
        <v>0</v>
      </c>
      <c r="C259">
        <f>INDEX(resultados!$A$2:$ZZ$496, 253, MATCH($B$3, resultados!$A$1:$ZZ$1, 0))</f>
        <v>0</v>
      </c>
    </row>
    <row r="260" spans="1:3">
      <c r="A260">
        <f>INDEX(resultados!$A$2:$ZZ$496, 254, MATCH($B$1, resultados!$A$1:$ZZ$1, 0))</f>
        <v>0</v>
      </c>
      <c r="B260">
        <f>INDEX(resultados!$A$2:$ZZ$496, 254, MATCH($B$2, resultados!$A$1:$ZZ$1, 0))</f>
        <v>0</v>
      </c>
      <c r="C260">
        <f>INDEX(resultados!$A$2:$ZZ$496, 254, MATCH($B$3, resultados!$A$1:$ZZ$1, 0))</f>
        <v>0</v>
      </c>
    </row>
    <row r="261" spans="1:3">
      <c r="A261">
        <f>INDEX(resultados!$A$2:$ZZ$496, 255, MATCH($B$1, resultados!$A$1:$ZZ$1, 0))</f>
        <v>0</v>
      </c>
      <c r="B261">
        <f>INDEX(resultados!$A$2:$ZZ$496, 255, MATCH($B$2, resultados!$A$1:$ZZ$1, 0))</f>
        <v>0</v>
      </c>
      <c r="C261">
        <f>INDEX(resultados!$A$2:$ZZ$496, 255, MATCH($B$3, resultados!$A$1:$ZZ$1, 0))</f>
        <v>0</v>
      </c>
    </row>
    <row r="262" spans="1:3">
      <c r="A262">
        <f>INDEX(resultados!$A$2:$ZZ$496, 256, MATCH($B$1, resultados!$A$1:$ZZ$1, 0))</f>
        <v>0</v>
      </c>
      <c r="B262">
        <f>INDEX(resultados!$A$2:$ZZ$496, 256, MATCH($B$2, resultados!$A$1:$ZZ$1, 0))</f>
        <v>0</v>
      </c>
      <c r="C262">
        <f>INDEX(resultados!$A$2:$ZZ$496, 256, MATCH($B$3, resultados!$A$1:$ZZ$1, 0))</f>
        <v>0</v>
      </c>
    </row>
    <row r="263" spans="1:3">
      <c r="A263">
        <f>INDEX(resultados!$A$2:$ZZ$496, 257, MATCH($B$1, resultados!$A$1:$ZZ$1, 0))</f>
        <v>0</v>
      </c>
      <c r="B263">
        <f>INDEX(resultados!$A$2:$ZZ$496, 257, MATCH($B$2, resultados!$A$1:$ZZ$1, 0))</f>
        <v>0</v>
      </c>
      <c r="C263">
        <f>INDEX(resultados!$A$2:$ZZ$496, 257, MATCH($B$3, resultados!$A$1:$ZZ$1, 0))</f>
        <v>0</v>
      </c>
    </row>
    <row r="264" spans="1:3">
      <c r="A264">
        <f>INDEX(resultados!$A$2:$ZZ$496, 258, MATCH($B$1, resultados!$A$1:$ZZ$1, 0))</f>
        <v>0</v>
      </c>
      <c r="B264">
        <f>INDEX(resultados!$A$2:$ZZ$496, 258, MATCH($B$2, resultados!$A$1:$ZZ$1, 0))</f>
        <v>0</v>
      </c>
      <c r="C264">
        <f>INDEX(resultados!$A$2:$ZZ$496, 258, MATCH($B$3, resultados!$A$1:$ZZ$1, 0))</f>
        <v>0</v>
      </c>
    </row>
    <row r="265" spans="1:3">
      <c r="A265">
        <f>INDEX(resultados!$A$2:$ZZ$496, 259, MATCH($B$1, resultados!$A$1:$ZZ$1, 0))</f>
        <v>0</v>
      </c>
      <c r="B265">
        <f>INDEX(resultados!$A$2:$ZZ$496, 259, MATCH($B$2, resultados!$A$1:$ZZ$1, 0))</f>
        <v>0</v>
      </c>
      <c r="C265">
        <f>INDEX(resultados!$A$2:$ZZ$496, 259, MATCH($B$3, resultados!$A$1:$ZZ$1, 0))</f>
        <v>0</v>
      </c>
    </row>
    <row r="266" spans="1:3">
      <c r="A266">
        <f>INDEX(resultados!$A$2:$ZZ$496, 260, MATCH($B$1, resultados!$A$1:$ZZ$1, 0))</f>
        <v>0</v>
      </c>
      <c r="B266">
        <f>INDEX(resultados!$A$2:$ZZ$496, 260, MATCH($B$2, resultados!$A$1:$ZZ$1, 0))</f>
        <v>0</v>
      </c>
      <c r="C266">
        <f>INDEX(resultados!$A$2:$ZZ$496, 260, MATCH($B$3, resultados!$A$1:$ZZ$1, 0))</f>
        <v>0</v>
      </c>
    </row>
    <row r="267" spans="1:3">
      <c r="A267">
        <f>INDEX(resultados!$A$2:$ZZ$496, 261, MATCH($B$1, resultados!$A$1:$ZZ$1, 0))</f>
        <v>0</v>
      </c>
      <c r="B267">
        <f>INDEX(resultados!$A$2:$ZZ$496, 261, MATCH($B$2, resultados!$A$1:$ZZ$1, 0))</f>
        <v>0</v>
      </c>
      <c r="C267">
        <f>INDEX(resultados!$A$2:$ZZ$496, 261, MATCH($B$3, resultados!$A$1:$ZZ$1, 0))</f>
        <v>0</v>
      </c>
    </row>
    <row r="268" spans="1:3">
      <c r="A268">
        <f>INDEX(resultados!$A$2:$ZZ$496, 262, MATCH($B$1, resultados!$A$1:$ZZ$1, 0))</f>
        <v>0</v>
      </c>
      <c r="B268">
        <f>INDEX(resultados!$A$2:$ZZ$496, 262, MATCH($B$2, resultados!$A$1:$ZZ$1, 0))</f>
        <v>0</v>
      </c>
      <c r="C268">
        <f>INDEX(resultados!$A$2:$ZZ$496, 262, MATCH($B$3, resultados!$A$1:$ZZ$1, 0))</f>
        <v>0</v>
      </c>
    </row>
    <row r="269" spans="1:3">
      <c r="A269">
        <f>INDEX(resultados!$A$2:$ZZ$496, 263, MATCH($B$1, resultados!$A$1:$ZZ$1, 0))</f>
        <v>0</v>
      </c>
      <c r="B269">
        <f>INDEX(resultados!$A$2:$ZZ$496, 263, MATCH($B$2, resultados!$A$1:$ZZ$1, 0))</f>
        <v>0</v>
      </c>
      <c r="C269">
        <f>INDEX(resultados!$A$2:$ZZ$496, 263, MATCH($B$3, resultados!$A$1:$ZZ$1, 0))</f>
        <v>0</v>
      </c>
    </row>
    <row r="270" spans="1:3">
      <c r="A270">
        <f>INDEX(resultados!$A$2:$ZZ$496, 264, MATCH($B$1, resultados!$A$1:$ZZ$1, 0))</f>
        <v>0</v>
      </c>
      <c r="B270">
        <f>INDEX(resultados!$A$2:$ZZ$496, 264, MATCH($B$2, resultados!$A$1:$ZZ$1, 0))</f>
        <v>0</v>
      </c>
      <c r="C270">
        <f>INDEX(resultados!$A$2:$ZZ$496, 264, MATCH($B$3, resultados!$A$1:$ZZ$1, 0))</f>
        <v>0</v>
      </c>
    </row>
    <row r="271" spans="1:3">
      <c r="A271">
        <f>INDEX(resultados!$A$2:$ZZ$496, 265, MATCH($B$1, resultados!$A$1:$ZZ$1, 0))</f>
        <v>0</v>
      </c>
      <c r="B271">
        <f>INDEX(resultados!$A$2:$ZZ$496, 265, MATCH($B$2, resultados!$A$1:$ZZ$1, 0))</f>
        <v>0</v>
      </c>
      <c r="C271">
        <f>INDEX(resultados!$A$2:$ZZ$496, 265, MATCH($B$3, resultados!$A$1:$ZZ$1, 0))</f>
        <v>0</v>
      </c>
    </row>
    <row r="272" spans="1:3">
      <c r="A272">
        <f>INDEX(resultados!$A$2:$ZZ$496, 266, MATCH($B$1, resultados!$A$1:$ZZ$1, 0))</f>
        <v>0</v>
      </c>
      <c r="B272">
        <f>INDEX(resultados!$A$2:$ZZ$496, 266, MATCH($B$2, resultados!$A$1:$ZZ$1, 0))</f>
        <v>0</v>
      </c>
      <c r="C272">
        <f>INDEX(resultados!$A$2:$ZZ$496, 266, MATCH($B$3, resultados!$A$1:$ZZ$1, 0))</f>
        <v>0</v>
      </c>
    </row>
    <row r="273" spans="1:3">
      <c r="A273">
        <f>INDEX(resultados!$A$2:$ZZ$496, 267, MATCH($B$1, resultados!$A$1:$ZZ$1, 0))</f>
        <v>0</v>
      </c>
      <c r="B273">
        <f>INDEX(resultados!$A$2:$ZZ$496, 267, MATCH($B$2, resultados!$A$1:$ZZ$1, 0))</f>
        <v>0</v>
      </c>
      <c r="C273">
        <f>INDEX(resultados!$A$2:$ZZ$496, 267, MATCH($B$3, resultados!$A$1:$ZZ$1, 0))</f>
        <v>0</v>
      </c>
    </row>
    <row r="274" spans="1:3">
      <c r="A274">
        <f>INDEX(resultados!$A$2:$ZZ$496, 268, MATCH($B$1, resultados!$A$1:$ZZ$1, 0))</f>
        <v>0</v>
      </c>
      <c r="B274">
        <f>INDEX(resultados!$A$2:$ZZ$496, 268, MATCH($B$2, resultados!$A$1:$ZZ$1, 0))</f>
        <v>0</v>
      </c>
      <c r="C274">
        <f>INDEX(resultados!$A$2:$ZZ$496, 268, MATCH($B$3, resultados!$A$1:$ZZ$1, 0))</f>
        <v>0</v>
      </c>
    </row>
    <row r="275" spans="1:3">
      <c r="A275">
        <f>INDEX(resultados!$A$2:$ZZ$496, 269, MATCH($B$1, resultados!$A$1:$ZZ$1, 0))</f>
        <v>0</v>
      </c>
      <c r="B275">
        <f>INDEX(resultados!$A$2:$ZZ$496, 269, MATCH($B$2, resultados!$A$1:$ZZ$1, 0))</f>
        <v>0</v>
      </c>
      <c r="C275">
        <f>INDEX(resultados!$A$2:$ZZ$496, 269, MATCH($B$3, resultados!$A$1:$ZZ$1, 0))</f>
        <v>0</v>
      </c>
    </row>
    <row r="276" spans="1:3">
      <c r="A276">
        <f>INDEX(resultados!$A$2:$ZZ$496, 270, MATCH($B$1, resultados!$A$1:$ZZ$1, 0))</f>
        <v>0</v>
      </c>
      <c r="B276">
        <f>INDEX(resultados!$A$2:$ZZ$496, 270, MATCH($B$2, resultados!$A$1:$ZZ$1, 0))</f>
        <v>0</v>
      </c>
      <c r="C276">
        <f>INDEX(resultados!$A$2:$ZZ$496, 270, MATCH($B$3, resultados!$A$1:$ZZ$1, 0))</f>
        <v>0</v>
      </c>
    </row>
    <row r="277" spans="1:3">
      <c r="A277">
        <f>INDEX(resultados!$A$2:$ZZ$496, 271, MATCH($B$1, resultados!$A$1:$ZZ$1, 0))</f>
        <v>0</v>
      </c>
      <c r="B277">
        <f>INDEX(resultados!$A$2:$ZZ$496, 271, MATCH($B$2, resultados!$A$1:$ZZ$1, 0))</f>
        <v>0</v>
      </c>
      <c r="C277">
        <f>INDEX(resultados!$A$2:$ZZ$496, 271, MATCH($B$3, resultados!$A$1:$ZZ$1, 0))</f>
        <v>0</v>
      </c>
    </row>
    <row r="278" spans="1:3">
      <c r="A278">
        <f>INDEX(resultados!$A$2:$ZZ$496, 272, MATCH($B$1, resultados!$A$1:$ZZ$1, 0))</f>
        <v>0</v>
      </c>
      <c r="B278">
        <f>INDEX(resultados!$A$2:$ZZ$496, 272, MATCH($B$2, resultados!$A$1:$ZZ$1, 0))</f>
        <v>0</v>
      </c>
      <c r="C278">
        <f>INDEX(resultados!$A$2:$ZZ$496, 272, MATCH($B$3, resultados!$A$1:$ZZ$1, 0))</f>
        <v>0</v>
      </c>
    </row>
    <row r="279" spans="1:3">
      <c r="A279">
        <f>INDEX(resultados!$A$2:$ZZ$496, 273, MATCH($B$1, resultados!$A$1:$ZZ$1, 0))</f>
        <v>0</v>
      </c>
      <c r="B279">
        <f>INDEX(resultados!$A$2:$ZZ$496, 273, MATCH($B$2, resultados!$A$1:$ZZ$1, 0))</f>
        <v>0</v>
      </c>
      <c r="C279">
        <f>INDEX(resultados!$A$2:$ZZ$496, 273, MATCH($B$3, resultados!$A$1:$ZZ$1, 0))</f>
        <v>0</v>
      </c>
    </row>
    <row r="280" spans="1:3">
      <c r="A280">
        <f>INDEX(resultados!$A$2:$ZZ$496, 274, MATCH($B$1, resultados!$A$1:$ZZ$1, 0))</f>
        <v>0</v>
      </c>
      <c r="B280">
        <f>INDEX(resultados!$A$2:$ZZ$496, 274, MATCH($B$2, resultados!$A$1:$ZZ$1, 0))</f>
        <v>0</v>
      </c>
      <c r="C280">
        <f>INDEX(resultados!$A$2:$ZZ$496, 274, MATCH($B$3, resultados!$A$1:$ZZ$1, 0))</f>
        <v>0</v>
      </c>
    </row>
    <row r="281" spans="1:3">
      <c r="A281">
        <f>INDEX(resultados!$A$2:$ZZ$496, 275, MATCH($B$1, resultados!$A$1:$ZZ$1, 0))</f>
        <v>0</v>
      </c>
      <c r="B281">
        <f>INDEX(resultados!$A$2:$ZZ$496, 275, MATCH($B$2, resultados!$A$1:$ZZ$1, 0))</f>
        <v>0</v>
      </c>
      <c r="C281">
        <f>INDEX(resultados!$A$2:$ZZ$496, 275, MATCH($B$3, resultados!$A$1:$ZZ$1, 0))</f>
        <v>0</v>
      </c>
    </row>
    <row r="282" spans="1:3">
      <c r="A282">
        <f>INDEX(resultados!$A$2:$ZZ$496, 276, MATCH($B$1, resultados!$A$1:$ZZ$1, 0))</f>
        <v>0</v>
      </c>
      <c r="B282">
        <f>INDEX(resultados!$A$2:$ZZ$496, 276, MATCH($B$2, resultados!$A$1:$ZZ$1, 0))</f>
        <v>0</v>
      </c>
      <c r="C282">
        <f>INDEX(resultados!$A$2:$ZZ$496, 276, MATCH($B$3, resultados!$A$1:$ZZ$1, 0))</f>
        <v>0</v>
      </c>
    </row>
    <row r="283" spans="1:3">
      <c r="A283">
        <f>INDEX(resultados!$A$2:$ZZ$496, 277, MATCH($B$1, resultados!$A$1:$ZZ$1, 0))</f>
        <v>0</v>
      </c>
      <c r="B283">
        <f>INDEX(resultados!$A$2:$ZZ$496, 277, MATCH($B$2, resultados!$A$1:$ZZ$1, 0))</f>
        <v>0</v>
      </c>
      <c r="C283">
        <f>INDEX(resultados!$A$2:$ZZ$496, 277, MATCH($B$3, resultados!$A$1:$ZZ$1, 0))</f>
        <v>0</v>
      </c>
    </row>
    <row r="284" spans="1:3">
      <c r="A284">
        <f>INDEX(resultados!$A$2:$ZZ$496, 278, MATCH($B$1, resultados!$A$1:$ZZ$1, 0))</f>
        <v>0</v>
      </c>
      <c r="B284">
        <f>INDEX(resultados!$A$2:$ZZ$496, 278, MATCH($B$2, resultados!$A$1:$ZZ$1, 0))</f>
        <v>0</v>
      </c>
      <c r="C284">
        <f>INDEX(resultados!$A$2:$ZZ$496, 278, MATCH($B$3, resultados!$A$1:$ZZ$1, 0))</f>
        <v>0</v>
      </c>
    </row>
    <row r="285" spans="1:3">
      <c r="A285">
        <f>INDEX(resultados!$A$2:$ZZ$496, 279, MATCH($B$1, resultados!$A$1:$ZZ$1, 0))</f>
        <v>0</v>
      </c>
      <c r="B285">
        <f>INDEX(resultados!$A$2:$ZZ$496, 279, MATCH($B$2, resultados!$A$1:$ZZ$1, 0))</f>
        <v>0</v>
      </c>
      <c r="C285">
        <f>INDEX(resultados!$A$2:$ZZ$496, 279, MATCH($B$3, resultados!$A$1:$ZZ$1, 0))</f>
        <v>0</v>
      </c>
    </row>
    <row r="286" spans="1:3">
      <c r="A286">
        <f>INDEX(resultados!$A$2:$ZZ$496, 280, MATCH($B$1, resultados!$A$1:$ZZ$1, 0))</f>
        <v>0</v>
      </c>
      <c r="B286">
        <f>INDEX(resultados!$A$2:$ZZ$496, 280, MATCH($B$2, resultados!$A$1:$ZZ$1, 0))</f>
        <v>0</v>
      </c>
      <c r="C286">
        <f>INDEX(resultados!$A$2:$ZZ$496, 280, MATCH($B$3, resultados!$A$1:$ZZ$1, 0))</f>
        <v>0</v>
      </c>
    </row>
    <row r="287" spans="1:3">
      <c r="A287">
        <f>INDEX(resultados!$A$2:$ZZ$496, 281, MATCH($B$1, resultados!$A$1:$ZZ$1, 0))</f>
        <v>0</v>
      </c>
      <c r="B287">
        <f>INDEX(resultados!$A$2:$ZZ$496, 281, MATCH($B$2, resultados!$A$1:$ZZ$1, 0))</f>
        <v>0</v>
      </c>
      <c r="C287">
        <f>INDEX(resultados!$A$2:$ZZ$496, 281, MATCH($B$3, resultados!$A$1:$ZZ$1, 0))</f>
        <v>0</v>
      </c>
    </row>
    <row r="288" spans="1:3">
      <c r="A288">
        <f>INDEX(resultados!$A$2:$ZZ$496, 282, MATCH($B$1, resultados!$A$1:$ZZ$1, 0))</f>
        <v>0</v>
      </c>
      <c r="B288">
        <f>INDEX(resultados!$A$2:$ZZ$496, 282, MATCH($B$2, resultados!$A$1:$ZZ$1, 0))</f>
        <v>0</v>
      </c>
      <c r="C288">
        <f>INDEX(resultados!$A$2:$ZZ$496, 282, MATCH($B$3, resultados!$A$1:$ZZ$1, 0))</f>
        <v>0</v>
      </c>
    </row>
    <row r="289" spans="1:3">
      <c r="A289">
        <f>INDEX(resultados!$A$2:$ZZ$496, 283, MATCH($B$1, resultados!$A$1:$ZZ$1, 0))</f>
        <v>0</v>
      </c>
      <c r="B289">
        <f>INDEX(resultados!$A$2:$ZZ$496, 283, MATCH($B$2, resultados!$A$1:$ZZ$1, 0))</f>
        <v>0</v>
      </c>
      <c r="C289">
        <f>INDEX(resultados!$A$2:$ZZ$496, 283, MATCH($B$3, resultados!$A$1:$ZZ$1, 0))</f>
        <v>0</v>
      </c>
    </row>
    <row r="290" spans="1:3">
      <c r="A290">
        <f>INDEX(resultados!$A$2:$ZZ$496, 284, MATCH($B$1, resultados!$A$1:$ZZ$1, 0))</f>
        <v>0</v>
      </c>
      <c r="B290">
        <f>INDEX(resultados!$A$2:$ZZ$496, 284, MATCH($B$2, resultados!$A$1:$ZZ$1, 0))</f>
        <v>0</v>
      </c>
      <c r="C290">
        <f>INDEX(resultados!$A$2:$ZZ$496, 284, MATCH($B$3, resultados!$A$1:$ZZ$1, 0))</f>
        <v>0</v>
      </c>
    </row>
    <row r="291" spans="1:3">
      <c r="A291">
        <f>INDEX(resultados!$A$2:$ZZ$496, 285, MATCH($B$1, resultados!$A$1:$ZZ$1, 0))</f>
        <v>0</v>
      </c>
      <c r="B291">
        <f>INDEX(resultados!$A$2:$ZZ$496, 285, MATCH($B$2, resultados!$A$1:$ZZ$1, 0))</f>
        <v>0</v>
      </c>
      <c r="C291">
        <f>INDEX(resultados!$A$2:$ZZ$496, 285, MATCH($B$3, resultados!$A$1:$ZZ$1, 0))</f>
        <v>0</v>
      </c>
    </row>
    <row r="292" spans="1:3">
      <c r="A292">
        <f>INDEX(resultados!$A$2:$ZZ$496, 286, MATCH($B$1, resultados!$A$1:$ZZ$1, 0))</f>
        <v>0</v>
      </c>
      <c r="B292">
        <f>INDEX(resultados!$A$2:$ZZ$496, 286, MATCH($B$2, resultados!$A$1:$ZZ$1, 0))</f>
        <v>0</v>
      </c>
      <c r="C292">
        <f>INDEX(resultados!$A$2:$ZZ$496, 286, MATCH($B$3, resultados!$A$1:$ZZ$1, 0))</f>
        <v>0</v>
      </c>
    </row>
    <row r="293" spans="1:3">
      <c r="A293">
        <f>INDEX(resultados!$A$2:$ZZ$496, 287, MATCH($B$1, resultados!$A$1:$ZZ$1, 0))</f>
        <v>0</v>
      </c>
      <c r="B293">
        <f>INDEX(resultados!$A$2:$ZZ$496, 287, MATCH($B$2, resultados!$A$1:$ZZ$1, 0))</f>
        <v>0</v>
      </c>
      <c r="C293">
        <f>INDEX(resultados!$A$2:$ZZ$496, 287, MATCH($B$3, resultados!$A$1:$ZZ$1, 0))</f>
        <v>0</v>
      </c>
    </row>
    <row r="294" spans="1:3">
      <c r="A294">
        <f>INDEX(resultados!$A$2:$ZZ$496, 288, MATCH($B$1, resultados!$A$1:$ZZ$1, 0))</f>
        <v>0</v>
      </c>
      <c r="B294">
        <f>INDEX(resultados!$A$2:$ZZ$496, 288, MATCH($B$2, resultados!$A$1:$ZZ$1, 0))</f>
        <v>0</v>
      </c>
      <c r="C294">
        <f>INDEX(resultados!$A$2:$ZZ$496, 288, MATCH($B$3, resultados!$A$1:$ZZ$1, 0))</f>
        <v>0</v>
      </c>
    </row>
    <row r="295" spans="1:3">
      <c r="A295">
        <f>INDEX(resultados!$A$2:$ZZ$496, 289, MATCH($B$1, resultados!$A$1:$ZZ$1, 0))</f>
        <v>0</v>
      </c>
      <c r="B295">
        <f>INDEX(resultados!$A$2:$ZZ$496, 289, MATCH($B$2, resultados!$A$1:$ZZ$1, 0))</f>
        <v>0</v>
      </c>
      <c r="C295">
        <f>INDEX(resultados!$A$2:$ZZ$496, 289, MATCH($B$3, resultados!$A$1:$ZZ$1, 0))</f>
        <v>0</v>
      </c>
    </row>
    <row r="296" spans="1:3">
      <c r="A296">
        <f>INDEX(resultados!$A$2:$ZZ$496, 290, MATCH($B$1, resultados!$A$1:$ZZ$1, 0))</f>
        <v>0</v>
      </c>
      <c r="B296">
        <f>INDEX(resultados!$A$2:$ZZ$496, 290, MATCH($B$2, resultados!$A$1:$ZZ$1, 0))</f>
        <v>0</v>
      </c>
      <c r="C296">
        <f>INDEX(resultados!$A$2:$ZZ$496, 290, MATCH($B$3, resultados!$A$1:$ZZ$1, 0))</f>
        <v>0</v>
      </c>
    </row>
    <row r="297" spans="1:3">
      <c r="A297">
        <f>INDEX(resultados!$A$2:$ZZ$496, 291, MATCH($B$1, resultados!$A$1:$ZZ$1, 0))</f>
        <v>0</v>
      </c>
      <c r="B297">
        <f>INDEX(resultados!$A$2:$ZZ$496, 291, MATCH($B$2, resultados!$A$1:$ZZ$1, 0))</f>
        <v>0</v>
      </c>
      <c r="C297">
        <f>INDEX(resultados!$A$2:$ZZ$496, 291, MATCH($B$3, resultados!$A$1:$ZZ$1, 0))</f>
        <v>0</v>
      </c>
    </row>
    <row r="298" spans="1:3">
      <c r="A298">
        <f>INDEX(resultados!$A$2:$ZZ$496, 292, MATCH($B$1, resultados!$A$1:$ZZ$1, 0))</f>
        <v>0</v>
      </c>
      <c r="B298">
        <f>INDEX(resultados!$A$2:$ZZ$496, 292, MATCH($B$2, resultados!$A$1:$ZZ$1, 0))</f>
        <v>0</v>
      </c>
      <c r="C298">
        <f>INDEX(resultados!$A$2:$ZZ$496, 292, MATCH($B$3, resultados!$A$1:$ZZ$1, 0))</f>
        <v>0</v>
      </c>
    </row>
    <row r="299" spans="1:3">
      <c r="A299">
        <f>INDEX(resultados!$A$2:$ZZ$496, 293, MATCH($B$1, resultados!$A$1:$ZZ$1, 0))</f>
        <v>0</v>
      </c>
      <c r="B299">
        <f>INDEX(resultados!$A$2:$ZZ$496, 293, MATCH($B$2, resultados!$A$1:$ZZ$1, 0))</f>
        <v>0</v>
      </c>
      <c r="C299">
        <f>INDEX(resultados!$A$2:$ZZ$496, 293, MATCH($B$3, resultados!$A$1:$ZZ$1, 0))</f>
        <v>0</v>
      </c>
    </row>
    <row r="300" spans="1:3">
      <c r="A300">
        <f>INDEX(resultados!$A$2:$ZZ$496, 294, MATCH($B$1, resultados!$A$1:$ZZ$1, 0))</f>
        <v>0</v>
      </c>
      <c r="B300">
        <f>INDEX(resultados!$A$2:$ZZ$496, 294, MATCH($B$2, resultados!$A$1:$ZZ$1, 0))</f>
        <v>0</v>
      </c>
      <c r="C300">
        <f>INDEX(resultados!$A$2:$ZZ$496, 294, MATCH($B$3, resultados!$A$1:$ZZ$1, 0))</f>
        <v>0</v>
      </c>
    </row>
    <row r="301" spans="1:3">
      <c r="A301">
        <f>INDEX(resultados!$A$2:$ZZ$496, 295, MATCH($B$1, resultados!$A$1:$ZZ$1, 0))</f>
        <v>0</v>
      </c>
      <c r="B301">
        <f>INDEX(resultados!$A$2:$ZZ$496, 295, MATCH($B$2, resultados!$A$1:$ZZ$1, 0))</f>
        <v>0</v>
      </c>
      <c r="C301">
        <f>INDEX(resultados!$A$2:$ZZ$496, 295, MATCH($B$3, resultados!$A$1:$ZZ$1, 0))</f>
        <v>0</v>
      </c>
    </row>
    <row r="302" spans="1:3">
      <c r="A302">
        <f>INDEX(resultados!$A$2:$ZZ$496, 296, MATCH($B$1, resultados!$A$1:$ZZ$1, 0))</f>
        <v>0</v>
      </c>
      <c r="B302">
        <f>INDEX(resultados!$A$2:$ZZ$496, 296, MATCH($B$2, resultados!$A$1:$ZZ$1, 0))</f>
        <v>0</v>
      </c>
      <c r="C302">
        <f>INDEX(resultados!$A$2:$ZZ$496, 296, MATCH($B$3, resultados!$A$1:$ZZ$1, 0))</f>
        <v>0</v>
      </c>
    </row>
    <row r="303" spans="1:3">
      <c r="A303">
        <f>INDEX(resultados!$A$2:$ZZ$496, 297, MATCH($B$1, resultados!$A$1:$ZZ$1, 0))</f>
        <v>0</v>
      </c>
      <c r="B303">
        <f>INDEX(resultados!$A$2:$ZZ$496, 297, MATCH($B$2, resultados!$A$1:$ZZ$1, 0))</f>
        <v>0</v>
      </c>
      <c r="C303">
        <f>INDEX(resultados!$A$2:$ZZ$496, 297, MATCH($B$3, resultados!$A$1:$ZZ$1, 0))</f>
        <v>0</v>
      </c>
    </row>
    <row r="304" spans="1:3">
      <c r="A304">
        <f>INDEX(resultados!$A$2:$ZZ$496, 298, MATCH($B$1, resultados!$A$1:$ZZ$1, 0))</f>
        <v>0</v>
      </c>
      <c r="B304">
        <f>INDEX(resultados!$A$2:$ZZ$496, 298, MATCH($B$2, resultados!$A$1:$ZZ$1, 0))</f>
        <v>0</v>
      </c>
      <c r="C304">
        <f>INDEX(resultados!$A$2:$ZZ$496, 298, MATCH($B$3, resultados!$A$1:$ZZ$1, 0))</f>
        <v>0</v>
      </c>
    </row>
    <row r="305" spans="1:3">
      <c r="A305">
        <f>INDEX(resultados!$A$2:$ZZ$496, 299, MATCH($B$1, resultados!$A$1:$ZZ$1, 0))</f>
        <v>0</v>
      </c>
      <c r="B305">
        <f>INDEX(resultados!$A$2:$ZZ$496, 299, MATCH($B$2, resultados!$A$1:$ZZ$1, 0))</f>
        <v>0</v>
      </c>
      <c r="C305">
        <f>INDEX(resultados!$A$2:$ZZ$496, 299, MATCH($B$3, resultados!$A$1:$ZZ$1, 0))</f>
        <v>0</v>
      </c>
    </row>
    <row r="306" spans="1:3">
      <c r="A306">
        <f>INDEX(resultados!$A$2:$ZZ$496, 300, MATCH($B$1, resultados!$A$1:$ZZ$1, 0))</f>
        <v>0</v>
      </c>
      <c r="B306">
        <f>INDEX(resultados!$A$2:$ZZ$496, 300, MATCH($B$2, resultados!$A$1:$ZZ$1, 0))</f>
        <v>0</v>
      </c>
      <c r="C306">
        <f>INDEX(resultados!$A$2:$ZZ$496, 300, MATCH($B$3, resultados!$A$1:$ZZ$1, 0))</f>
        <v>0</v>
      </c>
    </row>
    <row r="307" spans="1:3">
      <c r="A307">
        <f>INDEX(resultados!$A$2:$ZZ$496, 301, MATCH($B$1, resultados!$A$1:$ZZ$1, 0))</f>
        <v>0</v>
      </c>
      <c r="B307">
        <f>INDEX(resultados!$A$2:$ZZ$496, 301, MATCH($B$2, resultados!$A$1:$ZZ$1, 0))</f>
        <v>0</v>
      </c>
      <c r="C307">
        <f>INDEX(resultados!$A$2:$ZZ$496, 301, MATCH($B$3, resultados!$A$1:$ZZ$1, 0))</f>
        <v>0</v>
      </c>
    </row>
    <row r="308" spans="1:3">
      <c r="A308">
        <f>INDEX(resultados!$A$2:$ZZ$496, 302, MATCH($B$1, resultados!$A$1:$ZZ$1, 0))</f>
        <v>0</v>
      </c>
      <c r="B308">
        <f>INDEX(resultados!$A$2:$ZZ$496, 302, MATCH($B$2, resultados!$A$1:$ZZ$1, 0))</f>
        <v>0</v>
      </c>
      <c r="C308">
        <f>INDEX(resultados!$A$2:$ZZ$496, 302, MATCH($B$3, resultados!$A$1:$ZZ$1, 0))</f>
        <v>0</v>
      </c>
    </row>
    <row r="309" spans="1:3">
      <c r="A309">
        <f>INDEX(resultados!$A$2:$ZZ$496, 303, MATCH($B$1, resultados!$A$1:$ZZ$1, 0))</f>
        <v>0</v>
      </c>
      <c r="B309">
        <f>INDEX(resultados!$A$2:$ZZ$496, 303, MATCH($B$2, resultados!$A$1:$ZZ$1, 0))</f>
        <v>0</v>
      </c>
      <c r="C309">
        <f>INDEX(resultados!$A$2:$ZZ$496, 303, MATCH($B$3, resultados!$A$1:$ZZ$1, 0))</f>
        <v>0</v>
      </c>
    </row>
    <row r="310" spans="1:3">
      <c r="A310">
        <f>INDEX(resultados!$A$2:$ZZ$496, 304, MATCH($B$1, resultados!$A$1:$ZZ$1, 0))</f>
        <v>0</v>
      </c>
      <c r="B310">
        <f>INDEX(resultados!$A$2:$ZZ$496, 304, MATCH($B$2, resultados!$A$1:$ZZ$1, 0))</f>
        <v>0</v>
      </c>
      <c r="C310">
        <f>INDEX(resultados!$A$2:$ZZ$496, 304, MATCH($B$3, resultados!$A$1:$ZZ$1, 0))</f>
        <v>0</v>
      </c>
    </row>
    <row r="311" spans="1:3">
      <c r="A311">
        <f>INDEX(resultados!$A$2:$ZZ$496, 305, MATCH($B$1, resultados!$A$1:$ZZ$1, 0))</f>
        <v>0</v>
      </c>
      <c r="B311">
        <f>INDEX(resultados!$A$2:$ZZ$496, 305, MATCH($B$2, resultados!$A$1:$ZZ$1, 0))</f>
        <v>0</v>
      </c>
      <c r="C311">
        <f>INDEX(resultados!$A$2:$ZZ$496, 305, MATCH($B$3, resultados!$A$1:$ZZ$1, 0))</f>
        <v>0</v>
      </c>
    </row>
    <row r="312" spans="1:3">
      <c r="A312">
        <f>INDEX(resultados!$A$2:$ZZ$496, 306, MATCH($B$1, resultados!$A$1:$ZZ$1, 0))</f>
        <v>0</v>
      </c>
      <c r="B312">
        <f>INDEX(resultados!$A$2:$ZZ$496, 306, MATCH($B$2, resultados!$A$1:$ZZ$1, 0))</f>
        <v>0</v>
      </c>
      <c r="C312">
        <f>INDEX(resultados!$A$2:$ZZ$496, 306, MATCH($B$3, resultados!$A$1:$ZZ$1, 0))</f>
        <v>0</v>
      </c>
    </row>
    <row r="313" spans="1:3">
      <c r="A313">
        <f>INDEX(resultados!$A$2:$ZZ$496, 307, MATCH($B$1, resultados!$A$1:$ZZ$1, 0))</f>
        <v>0</v>
      </c>
      <c r="B313">
        <f>INDEX(resultados!$A$2:$ZZ$496, 307, MATCH($B$2, resultados!$A$1:$ZZ$1, 0))</f>
        <v>0</v>
      </c>
      <c r="C313">
        <f>INDEX(resultados!$A$2:$ZZ$496, 307, MATCH($B$3, resultados!$A$1:$ZZ$1, 0))</f>
        <v>0</v>
      </c>
    </row>
    <row r="314" spans="1:3">
      <c r="A314">
        <f>INDEX(resultados!$A$2:$ZZ$496, 308, MATCH($B$1, resultados!$A$1:$ZZ$1, 0))</f>
        <v>0</v>
      </c>
      <c r="B314">
        <f>INDEX(resultados!$A$2:$ZZ$496, 308, MATCH($B$2, resultados!$A$1:$ZZ$1, 0))</f>
        <v>0</v>
      </c>
      <c r="C314">
        <f>INDEX(resultados!$A$2:$ZZ$496, 308, MATCH($B$3, resultados!$A$1:$ZZ$1, 0))</f>
        <v>0</v>
      </c>
    </row>
    <row r="315" spans="1:3">
      <c r="A315">
        <f>INDEX(resultados!$A$2:$ZZ$496, 309, MATCH($B$1, resultados!$A$1:$ZZ$1, 0))</f>
        <v>0</v>
      </c>
      <c r="B315">
        <f>INDEX(resultados!$A$2:$ZZ$496, 309, MATCH($B$2, resultados!$A$1:$ZZ$1, 0))</f>
        <v>0</v>
      </c>
      <c r="C315">
        <f>INDEX(resultados!$A$2:$ZZ$496, 309, MATCH($B$3, resultados!$A$1:$ZZ$1, 0))</f>
        <v>0</v>
      </c>
    </row>
    <row r="316" spans="1:3">
      <c r="A316">
        <f>INDEX(resultados!$A$2:$ZZ$496, 310, MATCH($B$1, resultados!$A$1:$ZZ$1, 0))</f>
        <v>0</v>
      </c>
      <c r="B316">
        <f>INDEX(resultados!$A$2:$ZZ$496, 310, MATCH($B$2, resultados!$A$1:$ZZ$1, 0))</f>
        <v>0</v>
      </c>
      <c r="C316">
        <f>INDEX(resultados!$A$2:$ZZ$496, 310, MATCH($B$3, resultados!$A$1:$ZZ$1, 0))</f>
        <v>0</v>
      </c>
    </row>
    <row r="317" spans="1:3">
      <c r="A317">
        <f>INDEX(resultados!$A$2:$ZZ$496, 311, MATCH($B$1, resultados!$A$1:$ZZ$1, 0))</f>
        <v>0</v>
      </c>
      <c r="B317">
        <f>INDEX(resultados!$A$2:$ZZ$496, 311, MATCH($B$2, resultados!$A$1:$ZZ$1, 0))</f>
        <v>0</v>
      </c>
      <c r="C317">
        <f>INDEX(resultados!$A$2:$ZZ$496, 311, MATCH($B$3, resultados!$A$1:$ZZ$1, 0))</f>
        <v>0</v>
      </c>
    </row>
    <row r="318" spans="1:3">
      <c r="A318">
        <f>INDEX(resultados!$A$2:$ZZ$496, 312, MATCH($B$1, resultados!$A$1:$ZZ$1, 0))</f>
        <v>0</v>
      </c>
      <c r="B318">
        <f>INDEX(resultados!$A$2:$ZZ$496, 312, MATCH($B$2, resultados!$A$1:$ZZ$1, 0))</f>
        <v>0</v>
      </c>
      <c r="C318">
        <f>INDEX(resultados!$A$2:$ZZ$496, 312, MATCH($B$3, resultados!$A$1:$ZZ$1, 0))</f>
        <v>0</v>
      </c>
    </row>
    <row r="319" spans="1:3">
      <c r="A319">
        <f>INDEX(resultados!$A$2:$ZZ$496, 313, MATCH($B$1, resultados!$A$1:$ZZ$1, 0))</f>
        <v>0</v>
      </c>
      <c r="B319">
        <f>INDEX(resultados!$A$2:$ZZ$496, 313, MATCH($B$2, resultados!$A$1:$ZZ$1, 0))</f>
        <v>0</v>
      </c>
      <c r="C319">
        <f>INDEX(resultados!$A$2:$ZZ$496, 313, MATCH($B$3, resultados!$A$1:$ZZ$1, 0))</f>
        <v>0</v>
      </c>
    </row>
    <row r="320" spans="1:3">
      <c r="A320">
        <f>INDEX(resultados!$A$2:$ZZ$496, 314, MATCH($B$1, resultados!$A$1:$ZZ$1, 0))</f>
        <v>0</v>
      </c>
      <c r="B320">
        <f>INDEX(resultados!$A$2:$ZZ$496, 314, MATCH($B$2, resultados!$A$1:$ZZ$1, 0))</f>
        <v>0</v>
      </c>
      <c r="C320">
        <f>INDEX(resultados!$A$2:$ZZ$496, 314, MATCH($B$3, resultados!$A$1:$ZZ$1, 0))</f>
        <v>0</v>
      </c>
    </row>
    <row r="321" spans="1:3">
      <c r="A321">
        <f>INDEX(resultados!$A$2:$ZZ$496, 315, MATCH($B$1, resultados!$A$1:$ZZ$1, 0))</f>
        <v>0</v>
      </c>
      <c r="B321">
        <f>INDEX(resultados!$A$2:$ZZ$496, 315, MATCH($B$2, resultados!$A$1:$ZZ$1, 0))</f>
        <v>0</v>
      </c>
      <c r="C321">
        <f>INDEX(resultados!$A$2:$ZZ$496, 315, MATCH($B$3, resultados!$A$1:$ZZ$1, 0))</f>
        <v>0</v>
      </c>
    </row>
    <row r="322" spans="1:3">
      <c r="A322">
        <f>INDEX(resultados!$A$2:$ZZ$496, 316, MATCH($B$1, resultados!$A$1:$ZZ$1, 0))</f>
        <v>0</v>
      </c>
      <c r="B322">
        <f>INDEX(resultados!$A$2:$ZZ$496, 316, MATCH($B$2, resultados!$A$1:$ZZ$1, 0))</f>
        <v>0</v>
      </c>
      <c r="C322">
        <f>INDEX(resultados!$A$2:$ZZ$496, 316, MATCH($B$3, resultados!$A$1:$ZZ$1, 0))</f>
        <v>0</v>
      </c>
    </row>
    <row r="323" spans="1:3">
      <c r="A323">
        <f>INDEX(resultados!$A$2:$ZZ$496, 317, MATCH($B$1, resultados!$A$1:$ZZ$1, 0))</f>
        <v>0</v>
      </c>
      <c r="B323">
        <f>INDEX(resultados!$A$2:$ZZ$496, 317, MATCH($B$2, resultados!$A$1:$ZZ$1, 0))</f>
        <v>0</v>
      </c>
      <c r="C323">
        <f>INDEX(resultados!$A$2:$ZZ$496, 317, MATCH($B$3, resultados!$A$1:$ZZ$1, 0))</f>
        <v>0</v>
      </c>
    </row>
    <row r="324" spans="1:3">
      <c r="A324">
        <f>INDEX(resultados!$A$2:$ZZ$496, 318, MATCH($B$1, resultados!$A$1:$ZZ$1, 0))</f>
        <v>0</v>
      </c>
      <c r="B324">
        <f>INDEX(resultados!$A$2:$ZZ$496, 318, MATCH($B$2, resultados!$A$1:$ZZ$1, 0))</f>
        <v>0</v>
      </c>
      <c r="C324">
        <f>INDEX(resultados!$A$2:$ZZ$496, 318, MATCH($B$3, resultados!$A$1:$ZZ$1, 0))</f>
        <v>0</v>
      </c>
    </row>
    <row r="325" spans="1:3">
      <c r="A325">
        <f>INDEX(resultados!$A$2:$ZZ$496, 319, MATCH($B$1, resultados!$A$1:$ZZ$1, 0))</f>
        <v>0</v>
      </c>
      <c r="B325">
        <f>INDEX(resultados!$A$2:$ZZ$496, 319, MATCH($B$2, resultados!$A$1:$ZZ$1, 0))</f>
        <v>0</v>
      </c>
      <c r="C325">
        <f>INDEX(resultados!$A$2:$ZZ$496, 319, MATCH($B$3, resultados!$A$1:$ZZ$1, 0))</f>
        <v>0</v>
      </c>
    </row>
    <row r="326" spans="1:3">
      <c r="A326">
        <f>INDEX(resultados!$A$2:$ZZ$496, 320, MATCH($B$1, resultados!$A$1:$ZZ$1, 0))</f>
        <v>0</v>
      </c>
      <c r="B326">
        <f>INDEX(resultados!$A$2:$ZZ$496, 320, MATCH($B$2, resultados!$A$1:$ZZ$1, 0))</f>
        <v>0</v>
      </c>
      <c r="C326">
        <f>INDEX(resultados!$A$2:$ZZ$496, 320, MATCH($B$3, resultados!$A$1:$ZZ$1, 0))</f>
        <v>0</v>
      </c>
    </row>
    <row r="327" spans="1:3">
      <c r="A327">
        <f>INDEX(resultados!$A$2:$ZZ$496, 321, MATCH($B$1, resultados!$A$1:$ZZ$1, 0))</f>
        <v>0</v>
      </c>
      <c r="B327">
        <f>INDEX(resultados!$A$2:$ZZ$496, 321, MATCH($B$2, resultados!$A$1:$ZZ$1, 0))</f>
        <v>0</v>
      </c>
      <c r="C327">
        <f>INDEX(resultados!$A$2:$ZZ$496, 321, MATCH($B$3, resultados!$A$1:$ZZ$1, 0))</f>
        <v>0</v>
      </c>
    </row>
    <row r="328" spans="1:3">
      <c r="A328">
        <f>INDEX(resultados!$A$2:$ZZ$496, 322, MATCH($B$1, resultados!$A$1:$ZZ$1, 0))</f>
        <v>0</v>
      </c>
      <c r="B328">
        <f>INDEX(resultados!$A$2:$ZZ$496, 322, MATCH($B$2, resultados!$A$1:$ZZ$1, 0))</f>
        <v>0</v>
      </c>
      <c r="C328">
        <f>INDEX(resultados!$A$2:$ZZ$496, 322, MATCH($B$3, resultados!$A$1:$ZZ$1, 0))</f>
        <v>0</v>
      </c>
    </row>
    <row r="329" spans="1:3">
      <c r="A329">
        <f>INDEX(resultados!$A$2:$ZZ$496, 323, MATCH($B$1, resultados!$A$1:$ZZ$1, 0))</f>
        <v>0</v>
      </c>
      <c r="B329">
        <f>INDEX(resultados!$A$2:$ZZ$496, 323, MATCH($B$2, resultados!$A$1:$ZZ$1, 0))</f>
        <v>0</v>
      </c>
      <c r="C329">
        <f>INDEX(resultados!$A$2:$ZZ$496, 323, MATCH($B$3, resultados!$A$1:$ZZ$1, 0))</f>
        <v>0</v>
      </c>
    </row>
    <row r="330" spans="1:3">
      <c r="A330">
        <f>INDEX(resultados!$A$2:$ZZ$496, 324, MATCH($B$1, resultados!$A$1:$ZZ$1, 0))</f>
        <v>0</v>
      </c>
      <c r="B330">
        <f>INDEX(resultados!$A$2:$ZZ$496, 324, MATCH($B$2, resultados!$A$1:$ZZ$1, 0))</f>
        <v>0</v>
      </c>
      <c r="C330">
        <f>INDEX(resultados!$A$2:$ZZ$496, 324, MATCH($B$3, resultados!$A$1:$ZZ$1, 0))</f>
        <v>0</v>
      </c>
    </row>
    <row r="331" spans="1:3">
      <c r="A331">
        <f>INDEX(resultados!$A$2:$ZZ$496, 325, MATCH($B$1, resultados!$A$1:$ZZ$1, 0))</f>
        <v>0</v>
      </c>
      <c r="B331">
        <f>INDEX(resultados!$A$2:$ZZ$496, 325, MATCH($B$2, resultados!$A$1:$ZZ$1, 0))</f>
        <v>0</v>
      </c>
      <c r="C331">
        <f>INDEX(resultados!$A$2:$ZZ$496, 325, MATCH($B$3, resultados!$A$1:$ZZ$1, 0))</f>
        <v>0</v>
      </c>
    </row>
    <row r="332" spans="1:3">
      <c r="A332">
        <f>INDEX(resultados!$A$2:$ZZ$496, 326, MATCH($B$1, resultados!$A$1:$ZZ$1, 0))</f>
        <v>0</v>
      </c>
      <c r="B332">
        <f>INDEX(resultados!$A$2:$ZZ$496, 326, MATCH($B$2, resultados!$A$1:$ZZ$1, 0))</f>
        <v>0</v>
      </c>
      <c r="C332">
        <f>INDEX(resultados!$A$2:$ZZ$496, 326, MATCH($B$3, resultados!$A$1:$ZZ$1, 0))</f>
        <v>0</v>
      </c>
    </row>
    <row r="333" spans="1:3">
      <c r="A333">
        <f>INDEX(resultados!$A$2:$ZZ$496, 327, MATCH($B$1, resultados!$A$1:$ZZ$1, 0))</f>
        <v>0</v>
      </c>
      <c r="B333">
        <f>INDEX(resultados!$A$2:$ZZ$496, 327, MATCH($B$2, resultados!$A$1:$ZZ$1, 0))</f>
        <v>0</v>
      </c>
      <c r="C333">
        <f>INDEX(resultados!$A$2:$ZZ$496, 327, MATCH($B$3, resultados!$A$1:$ZZ$1, 0))</f>
        <v>0</v>
      </c>
    </row>
    <row r="334" spans="1:3">
      <c r="A334">
        <f>INDEX(resultados!$A$2:$ZZ$496, 328, MATCH($B$1, resultados!$A$1:$ZZ$1, 0))</f>
        <v>0</v>
      </c>
      <c r="B334">
        <f>INDEX(resultados!$A$2:$ZZ$496, 328, MATCH($B$2, resultados!$A$1:$ZZ$1, 0))</f>
        <v>0</v>
      </c>
      <c r="C334">
        <f>INDEX(resultados!$A$2:$ZZ$496, 328, MATCH($B$3, resultados!$A$1:$ZZ$1, 0))</f>
        <v>0</v>
      </c>
    </row>
    <row r="335" spans="1:3">
      <c r="A335">
        <f>INDEX(resultados!$A$2:$ZZ$496, 329, MATCH($B$1, resultados!$A$1:$ZZ$1, 0))</f>
        <v>0</v>
      </c>
      <c r="B335">
        <f>INDEX(resultados!$A$2:$ZZ$496, 329, MATCH($B$2, resultados!$A$1:$ZZ$1, 0))</f>
        <v>0</v>
      </c>
      <c r="C335">
        <f>INDEX(resultados!$A$2:$ZZ$496, 329, MATCH($B$3, resultados!$A$1:$ZZ$1, 0))</f>
        <v>0</v>
      </c>
    </row>
    <row r="336" spans="1:3">
      <c r="A336">
        <f>INDEX(resultados!$A$2:$ZZ$496, 330, MATCH($B$1, resultados!$A$1:$ZZ$1, 0))</f>
        <v>0</v>
      </c>
      <c r="B336">
        <f>INDEX(resultados!$A$2:$ZZ$496, 330, MATCH($B$2, resultados!$A$1:$ZZ$1, 0))</f>
        <v>0</v>
      </c>
      <c r="C336">
        <f>INDEX(resultados!$A$2:$ZZ$496, 330, MATCH($B$3, resultados!$A$1:$ZZ$1, 0))</f>
        <v>0</v>
      </c>
    </row>
    <row r="337" spans="1:3">
      <c r="A337">
        <f>INDEX(resultados!$A$2:$ZZ$496, 331, MATCH($B$1, resultados!$A$1:$ZZ$1, 0))</f>
        <v>0</v>
      </c>
      <c r="B337">
        <f>INDEX(resultados!$A$2:$ZZ$496, 331, MATCH($B$2, resultados!$A$1:$ZZ$1, 0))</f>
        <v>0</v>
      </c>
      <c r="C337">
        <f>INDEX(resultados!$A$2:$ZZ$496, 331, MATCH($B$3, resultados!$A$1:$ZZ$1, 0))</f>
        <v>0</v>
      </c>
    </row>
    <row r="338" spans="1:3">
      <c r="A338">
        <f>INDEX(resultados!$A$2:$ZZ$496, 332, MATCH($B$1, resultados!$A$1:$ZZ$1, 0))</f>
        <v>0</v>
      </c>
      <c r="B338">
        <f>INDEX(resultados!$A$2:$ZZ$496, 332, MATCH($B$2, resultados!$A$1:$ZZ$1, 0))</f>
        <v>0</v>
      </c>
      <c r="C338">
        <f>INDEX(resultados!$A$2:$ZZ$496, 332, MATCH($B$3, resultados!$A$1:$ZZ$1, 0))</f>
        <v>0</v>
      </c>
    </row>
    <row r="339" spans="1:3">
      <c r="A339">
        <f>INDEX(resultados!$A$2:$ZZ$496, 333, MATCH($B$1, resultados!$A$1:$ZZ$1, 0))</f>
        <v>0</v>
      </c>
      <c r="B339">
        <f>INDEX(resultados!$A$2:$ZZ$496, 333, MATCH($B$2, resultados!$A$1:$ZZ$1, 0))</f>
        <v>0</v>
      </c>
      <c r="C339">
        <f>INDEX(resultados!$A$2:$ZZ$496, 333, MATCH($B$3, resultados!$A$1:$ZZ$1, 0))</f>
        <v>0</v>
      </c>
    </row>
    <row r="340" spans="1:3">
      <c r="A340">
        <f>INDEX(resultados!$A$2:$ZZ$496, 334, MATCH($B$1, resultados!$A$1:$ZZ$1, 0))</f>
        <v>0</v>
      </c>
      <c r="B340">
        <f>INDEX(resultados!$A$2:$ZZ$496, 334, MATCH($B$2, resultados!$A$1:$ZZ$1, 0))</f>
        <v>0</v>
      </c>
      <c r="C340">
        <f>INDEX(resultados!$A$2:$ZZ$496, 334, MATCH($B$3, resultados!$A$1:$ZZ$1, 0))</f>
        <v>0</v>
      </c>
    </row>
    <row r="341" spans="1:3">
      <c r="A341">
        <f>INDEX(resultados!$A$2:$ZZ$496, 335, MATCH($B$1, resultados!$A$1:$ZZ$1, 0))</f>
        <v>0</v>
      </c>
      <c r="B341">
        <f>INDEX(resultados!$A$2:$ZZ$496, 335, MATCH($B$2, resultados!$A$1:$ZZ$1, 0))</f>
        <v>0</v>
      </c>
      <c r="C341">
        <f>INDEX(resultados!$A$2:$ZZ$496, 335, MATCH($B$3, resultados!$A$1:$ZZ$1, 0))</f>
        <v>0</v>
      </c>
    </row>
    <row r="342" spans="1:3">
      <c r="A342">
        <f>INDEX(resultados!$A$2:$ZZ$496, 336, MATCH($B$1, resultados!$A$1:$ZZ$1, 0))</f>
        <v>0</v>
      </c>
      <c r="B342">
        <f>INDEX(resultados!$A$2:$ZZ$496, 336, MATCH($B$2, resultados!$A$1:$ZZ$1, 0))</f>
        <v>0</v>
      </c>
      <c r="C342">
        <f>INDEX(resultados!$A$2:$ZZ$496, 336, MATCH($B$3, resultados!$A$1:$ZZ$1, 0))</f>
        <v>0</v>
      </c>
    </row>
    <row r="343" spans="1:3">
      <c r="A343">
        <f>INDEX(resultados!$A$2:$ZZ$496, 337, MATCH($B$1, resultados!$A$1:$ZZ$1, 0))</f>
        <v>0</v>
      </c>
      <c r="B343">
        <f>INDEX(resultados!$A$2:$ZZ$496, 337, MATCH($B$2, resultados!$A$1:$ZZ$1, 0))</f>
        <v>0</v>
      </c>
      <c r="C343">
        <f>INDEX(resultados!$A$2:$ZZ$496, 337, MATCH($B$3, resultados!$A$1:$ZZ$1, 0))</f>
        <v>0</v>
      </c>
    </row>
    <row r="344" spans="1:3">
      <c r="A344">
        <f>INDEX(resultados!$A$2:$ZZ$496, 338, MATCH($B$1, resultados!$A$1:$ZZ$1, 0))</f>
        <v>0</v>
      </c>
      <c r="B344">
        <f>INDEX(resultados!$A$2:$ZZ$496, 338, MATCH($B$2, resultados!$A$1:$ZZ$1, 0))</f>
        <v>0</v>
      </c>
      <c r="C344">
        <f>INDEX(resultados!$A$2:$ZZ$496, 338, MATCH($B$3, resultados!$A$1:$ZZ$1, 0))</f>
        <v>0</v>
      </c>
    </row>
    <row r="345" spans="1:3">
      <c r="A345">
        <f>INDEX(resultados!$A$2:$ZZ$496, 339, MATCH($B$1, resultados!$A$1:$ZZ$1, 0))</f>
        <v>0</v>
      </c>
      <c r="B345">
        <f>INDEX(resultados!$A$2:$ZZ$496, 339, MATCH($B$2, resultados!$A$1:$ZZ$1, 0))</f>
        <v>0</v>
      </c>
      <c r="C345">
        <f>INDEX(resultados!$A$2:$ZZ$496, 339, MATCH($B$3, resultados!$A$1:$ZZ$1, 0))</f>
        <v>0</v>
      </c>
    </row>
    <row r="346" spans="1:3">
      <c r="A346">
        <f>INDEX(resultados!$A$2:$ZZ$496, 340, MATCH($B$1, resultados!$A$1:$ZZ$1, 0))</f>
        <v>0</v>
      </c>
      <c r="B346">
        <f>INDEX(resultados!$A$2:$ZZ$496, 340, MATCH($B$2, resultados!$A$1:$ZZ$1, 0))</f>
        <v>0</v>
      </c>
      <c r="C346">
        <f>INDEX(resultados!$A$2:$ZZ$496, 340, MATCH($B$3, resultados!$A$1:$ZZ$1, 0))</f>
        <v>0</v>
      </c>
    </row>
    <row r="347" spans="1:3">
      <c r="A347">
        <f>INDEX(resultados!$A$2:$ZZ$496, 341, MATCH($B$1, resultados!$A$1:$ZZ$1, 0))</f>
        <v>0</v>
      </c>
      <c r="B347">
        <f>INDEX(resultados!$A$2:$ZZ$496, 341, MATCH($B$2, resultados!$A$1:$ZZ$1, 0))</f>
        <v>0</v>
      </c>
      <c r="C347">
        <f>INDEX(resultados!$A$2:$ZZ$496, 341, MATCH($B$3, resultados!$A$1:$ZZ$1, 0))</f>
        <v>0</v>
      </c>
    </row>
    <row r="348" spans="1:3">
      <c r="A348">
        <f>INDEX(resultados!$A$2:$ZZ$496, 342, MATCH($B$1, resultados!$A$1:$ZZ$1, 0))</f>
        <v>0</v>
      </c>
      <c r="B348">
        <f>INDEX(resultados!$A$2:$ZZ$496, 342, MATCH($B$2, resultados!$A$1:$ZZ$1, 0))</f>
        <v>0</v>
      </c>
      <c r="C348">
        <f>INDEX(resultados!$A$2:$ZZ$496, 342, MATCH($B$3, resultados!$A$1:$ZZ$1, 0))</f>
        <v>0</v>
      </c>
    </row>
    <row r="349" spans="1:3">
      <c r="A349">
        <f>INDEX(resultados!$A$2:$ZZ$496, 343, MATCH($B$1, resultados!$A$1:$ZZ$1, 0))</f>
        <v>0</v>
      </c>
      <c r="B349">
        <f>INDEX(resultados!$A$2:$ZZ$496, 343, MATCH($B$2, resultados!$A$1:$ZZ$1, 0))</f>
        <v>0</v>
      </c>
      <c r="C349">
        <f>INDEX(resultados!$A$2:$ZZ$496, 343, MATCH($B$3, resultados!$A$1:$ZZ$1, 0))</f>
        <v>0</v>
      </c>
    </row>
    <row r="350" spans="1:3">
      <c r="A350">
        <f>INDEX(resultados!$A$2:$ZZ$496, 344, MATCH($B$1, resultados!$A$1:$ZZ$1, 0))</f>
        <v>0</v>
      </c>
      <c r="B350">
        <f>INDEX(resultados!$A$2:$ZZ$496, 344, MATCH($B$2, resultados!$A$1:$ZZ$1, 0))</f>
        <v>0</v>
      </c>
      <c r="C350">
        <f>INDEX(resultados!$A$2:$ZZ$496, 344, MATCH($B$3, resultados!$A$1:$ZZ$1, 0))</f>
        <v>0</v>
      </c>
    </row>
    <row r="351" spans="1:3">
      <c r="A351">
        <f>INDEX(resultados!$A$2:$ZZ$496, 345, MATCH($B$1, resultados!$A$1:$ZZ$1, 0))</f>
        <v>0</v>
      </c>
      <c r="B351">
        <f>INDEX(resultados!$A$2:$ZZ$496, 345, MATCH($B$2, resultados!$A$1:$ZZ$1, 0))</f>
        <v>0</v>
      </c>
      <c r="C351">
        <f>INDEX(resultados!$A$2:$ZZ$496, 345, MATCH($B$3, resultados!$A$1:$ZZ$1, 0))</f>
        <v>0</v>
      </c>
    </row>
    <row r="352" spans="1:3">
      <c r="A352">
        <f>INDEX(resultados!$A$2:$ZZ$496, 346, MATCH($B$1, resultados!$A$1:$ZZ$1, 0))</f>
        <v>0</v>
      </c>
      <c r="B352">
        <f>INDEX(resultados!$A$2:$ZZ$496, 346, MATCH($B$2, resultados!$A$1:$ZZ$1, 0))</f>
        <v>0</v>
      </c>
      <c r="C352">
        <f>INDEX(resultados!$A$2:$ZZ$496, 346, MATCH($B$3, resultados!$A$1:$ZZ$1, 0))</f>
        <v>0</v>
      </c>
    </row>
    <row r="353" spans="1:3">
      <c r="A353">
        <f>INDEX(resultados!$A$2:$ZZ$496, 347, MATCH($B$1, resultados!$A$1:$ZZ$1, 0))</f>
        <v>0</v>
      </c>
      <c r="B353">
        <f>INDEX(resultados!$A$2:$ZZ$496, 347, MATCH($B$2, resultados!$A$1:$ZZ$1, 0))</f>
        <v>0</v>
      </c>
      <c r="C353">
        <f>INDEX(resultados!$A$2:$ZZ$496, 347, MATCH($B$3, resultados!$A$1:$ZZ$1, 0))</f>
        <v>0</v>
      </c>
    </row>
    <row r="354" spans="1:3">
      <c r="A354">
        <f>INDEX(resultados!$A$2:$ZZ$496, 348, MATCH($B$1, resultados!$A$1:$ZZ$1, 0))</f>
        <v>0</v>
      </c>
      <c r="B354">
        <f>INDEX(resultados!$A$2:$ZZ$496, 348, MATCH($B$2, resultados!$A$1:$ZZ$1, 0))</f>
        <v>0</v>
      </c>
      <c r="C354">
        <f>INDEX(resultados!$A$2:$ZZ$496, 348, MATCH($B$3, resultados!$A$1:$ZZ$1, 0))</f>
        <v>0</v>
      </c>
    </row>
    <row r="355" spans="1:3">
      <c r="A355">
        <f>INDEX(resultados!$A$2:$ZZ$496, 349, MATCH($B$1, resultados!$A$1:$ZZ$1, 0))</f>
        <v>0</v>
      </c>
      <c r="B355">
        <f>INDEX(resultados!$A$2:$ZZ$496, 349, MATCH($B$2, resultados!$A$1:$ZZ$1, 0))</f>
        <v>0</v>
      </c>
      <c r="C355">
        <f>INDEX(resultados!$A$2:$ZZ$496, 349, MATCH($B$3, resultados!$A$1:$ZZ$1, 0))</f>
        <v>0</v>
      </c>
    </row>
    <row r="356" spans="1:3">
      <c r="A356">
        <f>INDEX(resultados!$A$2:$ZZ$496, 350, MATCH($B$1, resultados!$A$1:$ZZ$1, 0))</f>
        <v>0</v>
      </c>
      <c r="B356">
        <f>INDEX(resultados!$A$2:$ZZ$496, 350, MATCH($B$2, resultados!$A$1:$ZZ$1, 0))</f>
        <v>0</v>
      </c>
      <c r="C356">
        <f>INDEX(resultados!$A$2:$ZZ$496, 350, MATCH($B$3, resultados!$A$1:$ZZ$1, 0))</f>
        <v>0</v>
      </c>
    </row>
    <row r="357" spans="1:3">
      <c r="A357">
        <f>INDEX(resultados!$A$2:$ZZ$496, 351, MATCH($B$1, resultados!$A$1:$ZZ$1, 0))</f>
        <v>0</v>
      </c>
      <c r="B357">
        <f>INDEX(resultados!$A$2:$ZZ$496, 351, MATCH($B$2, resultados!$A$1:$ZZ$1, 0))</f>
        <v>0</v>
      </c>
      <c r="C357">
        <f>INDEX(resultados!$A$2:$ZZ$496, 351, MATCH($B$3, resultados!$A$1:$ZZ$1, 0))</f>
        <v>0</v>
      </c>
    </row>
    <row r="358" spans="1:3">
      <c r="A358">
        <f>INDEX(resultados!$A$2:$ZZ$496, 352, MATCH($B$1, resultados!$A$1:$ZZ$1, 0))</f>
        <v>0</v>
      </c>
      <c r="B358">
        <f>INDEX(resultados!$A$2:$ZZ$496, 352, MATCH($B$2, resultados!$A$1:$ZZ$1, 0))</f>
        <v>0</v>
      </c>
      <c r="C358">
        <f>INDEX(resultados!$A$2:$ZZ$496, 352, MATCH($B$3, resultados!$A$1:$ZZ$1, 0))</f>
        <v>0</v>
      </c>
    </row>
    <row r="359" spans="1:3">
      <c r="A359">
        <f>INDEX(resultados!$A$2:$ZZ$496, 353, MATCH($B$1, resultados!$A$1:$ZZ$1, 0))</f>
        <v>0</v>
      </c>
      <c r="B359">
        <f>INDEX(resultados!$A$2:$ZZ$496, 353, MATCH($B$2, resultados!$A$1:$ZZ$1, 0))</f>
        <v>0</v>
      </c>
      <c r="C359">
        <f>INDEX(resultados!$A$2:$ZZ$496, 353, MATCH($B$3, resultados!$A$1:$ZZ$1, 0))</f>
        <v>0</v>
      </c>
    </row>
    <row r="360" spans="1:3">
      <c r="A360">
        <f>INDEX(resultados!$A$2:$ZZ$496, 354, MATCH($B$1, resultados!$A$1:$ZZ$1, 0))</f>
        <v>0</v>
      </c>
      <c r="B360">
        <f>INDEX(resultados!$A$2:$ZZ$496, 354, MATCH($B$2, resultados!$A$1:$ZZ$1, 0))</f>
        <v>0</v>
      </c>
      <c r="C360">
        <f>INDEX(resultados!$A$2:$ZZ$496, 354, MATCH($B$3, resultados!$A$1:$ZZ$1, 0))</f>
        <v>0</v>
      </c>
    </row>
    <row r="361" spans="1:3">
      <c r="A361">
        <f>INDEX(resultados!$A$2:$ZZ$496, 355, MATCH($B$1, resultados!$A$1:$ZZ$1, 0))</f>
        <v>0</v>
      </c>
      <c r="B361">
        <f>INDEX(resultados!$A$2:$ZZ$496, 355, MATCH($B$2, resultados!$A$1:$ZZ$1, 0))</f>
        <v>0</v>
      </c>
      <c r="C361">
        <f>INDEX(resultados!$A$2:$ZZ$496, 355, MATCH($B$3, resultados!$A$1:$ZZ$1, 0))</f>
        <v>0</v>
      </c>
    </row>
    <row r="362" spans="1:3">
      <c r="A362">
        <f>INDEX(resultados!$A$2:$ZZ$496, 356, MATCH($B$1, resultados!$A$1:$ZZ$1, 0))</f>
        <v>0</v>
      </c>
      <c r="B362">
        <f>INDEX(resultados!$A$2:$ZZ$496, 356, MATCH($B$2, resultados!$A$1:$ZZ$1, 0))</f>
        <v>0</v>
      </c>
      <c r="C362">
        <f>INDEX(resultados!$A$2:$ZZ$496, 356, MATCH($B$3, resultados!$A$1:$ZZ$1, 0))</f>
        <v>0</v>
      </c>
    </row>
    <row r="363" spans="1:3">
      <c r="A363">
        <f>INDEX(resultados!$A$2:$ZZ$496, 357, MATCH($B$1, resultados!$A$1:$ZZ$1, 0))</f>
        <v>0</v>
      </c>
      <c r="B363">
        <f>INDEX(resultados!$A$2:$ZZ$496, 357, MATCH($B$2, resultados!$A$1:$ZZ$1, 0))</f>
        <v>0</v>
      </c>
      <c r="C363">
        <f>INDEX(resultados!$A$2:$ZZ$496, 357, MATCH($B$3, resultados!$A$1:$ZZ$1, 0))</f>
        <v>0</v>
      </c>
    </row>
    <row r="364" spans="1:3">
      <c r="A364">
        <f>INDEX(resultados!$A$2:$ZZ$496, 358, MATCH($B$1, resultados!$A$1:$ZZ$1, 0))</f>
        <v>0</v>
      </c>
      <c r="B364">
        <f>INDEX(resultados!$A$2:$ZZ$496, 358, MATCH($B$2, resultados!$A$1:$ZZ$1, 0))</f>
        <v>0</v>
      </c>
      <c r="C364">
        <f>INDEX(resultados!$A$2:$ZZ$496, 358, MATCH($B$3, resultados!$A$1:$ZZ$1, 0))</f>
        <v>0</v>
      </c>
    </row>
    <row r="365" spans="1:3">
      <c r="A365">
        <f>INDEX(resultados!$A$2:$ZZ$496, 359, MATCH($B$1, resultados!$A$1:$ZZ$1, 0))</f>
        <v>0</v>
      </c>
      <c r="B365">
        <f>INDEX(resultados!$A$2:$ZZ$496, 359, MATCH($B$2, resultados!$A$1:$ZZ$1, 0))</f>
        <v>0</v>
      </c>
      <c r="C365">
        <f>INDEX(resultados!$A$2:$ZZ$496, 359, MATCH($B$3, resultados!$A$1:$ZZ$1, 0))</f>
        <v>0</v>
      </c>
    </row>
    <row r="366" spans="1:3">
      <c r="A366">
        <f>INDEX(resultados!$A$2:$ZZ$496, 360, MATCH($B$1, resultados!$A$1:$ZZ$1, 0))</f>
        <v>0</v>
      </c>
      <c r="B366">
        <f>INDEX(resultados!$A$2:$ZZ$496, 360, MATCH($B$2, resultados!$A$1:$ZZ$1, 0))</f>
        <v>0</v>
      </c>
      <c r="C366">
        <f>INDEX(resultados!$A$2:$ZZ$496, 360, MATCH($B$3, resultados!$A$1:$ZZ$1, 0))</f>
        <v>0</v>
      </c>
    </row>
    <row r="367" spans="1:3">
      <c r="A367">
        <f>INDEX(resultados!$A$2:$ZZ$496, 361, MATCH($B$1, resultados!$A$1:$ZZ$1, 0))</f>
        <v>0</v>
      </c>
      <c r="B367">
        <f>INDEX(resultados!$A$2:$ZZ$496, 361, MATCH($B$2, resultados!$A$1:$ZZ$1, 0))</f>
        <v>0</v>
      </c>
      <c r="C367">
        <f>INDEX(resultados!$A$2:$ZZ$496, 361, MATCH($B$3, resultados!$A$1:$ZZ$1, 0))</f>
        <v>0</v>
      </c>
    </row>
    <row r="368" spans="1:3">
      <c r="A368">
        <f>INDEX(resultados!$A$2:$ZZ$496, 362, MATCH($B$1, resultados!$A$1:$ZZ$1, 0))</f>
        <v>0</v>
      </c>
      <c r="B368">
        <f>INDEX(resultados!$A$2:$ZZ$496, 362, MATCH($B$2, resultados!$A$1:$ZZ$1, 0))</f>
        <v>0</v>
      </c>
      <c r="C368">
        <f>INDEX(resultados!$A$2:$ZZ$496, 362, MATCH($B$3, resultados!$A$1:$ZZ$1, 0))</f>
        <v>0</v>
      </c>
    </row>
    <row r="369" spans="1:3">
      <c r="A369">
        <f>INDEX(resultados!$A$2:$ZZ$496, 363, MATCH($B$1, resultados!$A$1:$ZZ$1, 0))</f>
        <v>0</v>
      </c>
      <c r="B369">
        <f>INDEX(resultados!$A$2:$ZZ$496, 363, MATCH($B$2, resultados!$A$1:$ZZ$1, 0))</f>
        <v>0</v>
      </c>
      <c r="C369">
        <f>INDEX(resultados!$A$2:$ZZ$496, 363, MATCH($B$3, resultados!$A$1:$ZZ$1, 0))</f>
        <v>0</v>
      </c>
    </row>
    <row r="370" spans="1:3">
      <c r="A370">
        <f>INDEX(resultados!$A$2:$ZZ$496, 364, MATCH($B$1, resultados!$A$1:$ZZ$1, 0))</f>
        <v>0</v>
      </c>
      <c r="B370">
        <f>INDEX(resultados!$A$2:$ZZ$496, 364, MATCH($B$2, resultados!$A$1:$ZZ$1, 0))</f>
        <v>0</v>
      </c>
      <c r="C370">
        <f>INDEX(resultados!$A$2:$ZZ$496, 364, MATCH($B$3, resultados!$A$1:$ZZ$1, 0))</f>
        <v>0</v>
      </c>
    </row>
    <row r="371" spans="1:3">
      <c r="A371">
        <f>INDEX(resultados!$A$2:$ZZ$496, 365, MATCH($B$1, resultados!$A$1:$ZZ$1, 0))</f>
        <v>0</v>
      </c>
      <c r="B371">
        <f>INDEX(resultados!$A$2:$ZZ$496, 365, MATCH($B$2, resultados!$A$1:$ZZ$1, 0))</f>
        <v>0</v>
      </c>
      <c r="C371">
        <f>INDEX(resultados!$A$2:$ZZ$496, 365, MATCH($B$3, resultados!$A$1:$ZZ$1, 0))</f>
        <v>0</v>
      </c>
    </row>
    <row r="372" spans="1:3">
      <c r="A372">
        <f>INDEX(resultados!$A$2:$ZZ$496, 366, MATCH($B$1, resultados!$A$1:$ZZ$1, 0))</f>
        <v>0</v>
      </c>
      <c r="B372">
        <f>INDEX(resultados!$A$2:$ZZ$496, 366, MATCH($B$2, resultados!$A$1:$ZZ$1, 0))</f>
        <v>0</v>
      </c>
      <c r="C372">
        <f>INDEX(resultados!$A$2:$ZZ$496, 366, MATCH($B$3, resultados!$A$1:$ZZ$1, 0))</f>
        <v>0</v>
      </c>
    </row>
    <row r="373" spans="1:3">
      <c r="A373">
        <f>INDEX(resultados!$A$2:$ZZ$496, 367, MATCH($B$1, resultados!$A$1:$ZZ$1, 0))</f>
        <v>0</v>
      </c>
      <c r="B373">
        <f>INDEX(resultados!$A$2:$ZZ$496, 367, MATCH($B$2, resultados!$A$1:$ZZ$1, 0))</f>
        <v>0</v>
      </c>
      <c r="C373">
        <f>INDEX(resultados!$A$2:$ZZ$496, 367, MATCH($B$3, resultados!$A$1:$ZZ$1, 0))</f>
        <v>0</v>
      </c>
    </row>
    <row r="374" spans="1:3">
      <c r="A374">
        <f>INDEX(resultados!$A$2:$ZZ$496, 368, MATCH($B$1, resultados!$A$1:$ZZ$1, 0))</f>
        <v>0</v>
      </c>
      <c r="B374">
        <f>INDEX(resultados!$A$2:$ZZ$496, 368, MATCH($B$2, resultados!$A$1:$ZZ$1, 0))</f>
        <v>0</v>
      </c>
      <c r="C374">
        <f>INDEX(resultados!$A$2:$ZZ$496, 368, MATCH($B$3, resultados!$A$1:$ZZ$1, 0))</f>
        <v>0</v>
      </c>
    </row>
    <row r="375" spans="1:3">
      <c r="A375">
        <f>INDEX(resultados!$A$2:$ZZ$496, 369, MATCH($B$1, resultados!$A$1:$ZZ$1, 0))</f>
        <v>0</v>
      </c>
      <c r="B375">
        <f>INDEX(resultados!$A$2:$ZZ$496, 369, MATCH($B$2, resultados!$A$1:$ZZ$1, 0))</f>
        <v>0</v>
      </c>
      <c r="C375">
        <f>INDEX(resultados!$A$2:$ZZ$496, 369, MATCH($B$3, resultados!$A$1:$ZZ$1, 0))</f>
        <v>0</v>
      </c>
    </row>
    <row r="376" spans="1:3">
      <c r="A376">
        <f>INDEX(resultados!$A$2:$ZZ$496, 370, MATCH($B$1, resultados!$A$1:$ZZ$1, 0))</f>
        <v>0</v>
      </c>
      <c r="B376">
        <f>INDEX(resultados!$A$2:$ZZ$496, 370, MATCH($B$2, resultados!$A$1:$ZZ$1, 0))</f>
        <v>0</v>
      </c>
      <c r="C376">
        <f>INDEX(resultados!$A$2:$ZZ$496, 370, MATCH($B$3, resultados!$A$1:$ZZ$1, 0))</f>
        <v>0</v>
      </c>
    </row>
    <row r="377" spans="1:3">
      <c r="A377">
        <f>INDEX(resultados!$A$2:$ZZ$496, 371, MATCH($B$1, resultados!$A$1:$ZZ$1, 0))</f>
        <v>0</v>
      </c>
      <c r="B377">
        <f>INDEX(resultados!$A$2:$ZZ$496, 371, MATCH($B$2, resultados!$A$1:$ZZ$1, 0))</f>
        <v>0</v>
      </c>
      <c r="C377">
        <f>INDEX(resultados!$A$2:$ZZ$496, 371, MATCH($B$3, resultados!$A$1:$ZZ$1, 0))</f>
        <v>0</v>
      </c>
    </row>
    <row r="378" spans="1:3">
      <c r="A378">
        <f>INDEX(resultados!$A$2:$ZZ$496, 372, MATCH($B$1, resultados!$A$1:$ZZ$1, 0))</f>
        <v>0</v>
      </c>
      <c r="B378">
        <f>INDEX(resultados!$A$2:$ZZ$496, 372, MATCH($B$2, resultados!$A$1:$ZZ$1, 0))</f>
        <v>0</v>
      </c>
      <c r="C378">
        <f>INDEX(resultados!$A$2:$ZZ$496, 372, MATCH($B$3, resultados!$A$1:$ZZ$1, 0))</f>
        <v>0</v>
      </c>
    </row>
    <row r="379" spans="1:3">
      <c r="A379">
        <f>INDEX(resultados!$A$2:$ZZ$496, 373, MATCH($B$1, resultados!$A$1:$ZZ$1, 0))</f>
        <v>0</v>
      </c>
      <c r="B379">
        <f>INDEX(resultados!$A$2:$ZZ$496, 373, MATCH($B$2, resultados!$A$1:$ZZ$1, 0))</f>
        <v>0</v>
      </c>
      <c r="C379">
        <f>INDEX(resultados!$A$2:$ZZ$496, 373, MATCH($B$3, resultados!$A$1:$ZZ$1, 0))</f>
        <v>0</v>
      </c>
    </row>
    <row r="380" spans="1:3">
      <c r="A380">
        <f>INDEX(resultados!$A$2:$ZZ$496, 374, MATCH($B$1, resultados!$A$1:$ZZ$1, 0))</f>
        <v>0</v>
      </c>
      <c r="B380">
        <f>INDEX(resultados!$A$2:$ZZ$496, 374, MATCH($B$2, resultados!$A$1:$ZZ$1, 0))</f>
        <v>0</v>
      </c>
      <c r="C380">
        <f>INDEX(resultados!$A$2:$ZZ$496, 374, MATCH($B$3, resultados!$A$1:$ZZ$1, 0))</f>
        <v>0</v>
      </c>
    </row>
    <row r="381" spans="1:3">
      <c r="A381">
        <f>INDEX(resultados!$A$2:$ZZ$496, 375, MATCH($B$1, resultados!$A$1:$ZZ$1, 0))</f>
        <v>0</v>
      </c>
      <c r="B381">
        <f>INDEX(resultados!$A$2:$ZZ$496, 375, MATCH($B$2, resultados!$A$1:$ZZ$1, 0))</f>
        <v>0</v>
      </c>
      <c r="C381">
        <f>INDEX(resultados!$A$2:$ZZ$496, 375, MATCH($B$3, resultados!$A$1:$ZZ$1, 0))</f>
        <v>0</v>
      </c>
    </row>
    <row r="382" spans="1:3">
      <c r="A382">
        <f>INDEX(resultados!$A$2:$ZZ$496, 376, MATCH($B$1, resultados!$A$1:$ZZ$1, 0))</f>
        <v>0</v>
      </c>
      <c r="B382">
        <f>INDEX(resultados!$A$2:$ZZ$496, 376, MATCH($B$2, resultados!$A$1:$ZZ$1, 0))</f>
        <v>0</v>
      </c>
      <c r="C382">
        <f>INDEX(resultados!$A$2:$ZZ$496, 376, MATCH($B$3, resultados!$A$1:$ZZ$1, 0))</f>
        <v>0</v>
      </c>
    </row>
    <row r="383" spans="1:3">
      <c r="A383">
        <f>INDEX(resultados!$A$2:$ZZ$496, 377, MATCH($B$1, resultados!$A$1:$ZZ$1, 0))</f>
        <v>0</v>
      </c>
      <c r="B383">
        <f>INDEX(resultados!$A$2:$ZZ$496, 377, MATCH($B$2, resultados!$A$1:$ZZ$1, 0))</f>
        <v>0</v>
      </c>
      <c r="C383">
        <f>INDEX(resultados!$A$2:$ZZ$496, 377, MATCH($B$3, resultados!$A$1:$ZZ$1, 0))</f>
        <v>0</v>
      </c>
    </row>
    <row r="384" spans="1:3">
      <c r="A384">
        <f>INDEX(resultados!$A$2:$ZZ$496, 378, MATCH($B$1, resultados!$A$1:$ZZ$1, 0))</f>
        <v>0</v>
      </c>
      <c r="B384">
        <f>INDEX(resultados!$A$2:$ZZ$496, 378, MATCH($B$2, resultados!$A$1:$ZZ$1, 0))</f>
        <v>0</v>
      </c>
      <c r="C384">
        <f>INDEX(resultados!$A$2:$ZZ$496, 378, MATCH($B$3, resultados!$A$1:$ZZ$1, 0))</f>
        <v>0</v>
      </c>
    </row>
    <row r="385" spans="1:3">
      <c r="A385">
        <f>INDEX(resultados!$A$2:$ZZ$496, 379, MATCH($B$1, resultados!$A$1:$ZZ$1, 0))</f>
        <v>0</v>
      </c>
      <c r="B385">
        <f>INDEX(resultados!$A$2:$ZZ$496, 379, MATCH($B$2, resultados!$A$1:$ZZ$1, 0))</f>
        <v>0</v>
      </c>
      <c r="C385">
        <f>INDEX(resultados!$A$2:$ZZ$496, 379, MATCH($B$3, resultados!$A$1:$ZZ$1, 0))</f>
        <v>0</v>
      </c>
    </row>
    <row r="386" spans="1:3">
      <c r="A386">
        <f>INDEX(resultados!$A$2:$ZZ$496, 380, MATCH($B$1, resultados!$A$1:$ZZ$1, 0))</f>
        <v>0</v>
      </c>
      <c r="B386">
        <f>INDEX(resultados!$A$2:$ZZ$496, 380, MATCH($B$2, resultados!$A$1:$ZZ$1, 0))</f>
        <v>0</v>
      </c>
      <c r="C386">
        <f>INDEX(resultados!$A$2:$ZZ$496, 380, MATCH($B$3, resultados!$A$1:$ZZ$1, 0))</f>
        <v>0</v>
      </c>
    </row>
    <row r="387" spans="1:3">
      <c r="A387">
        <f>INDEX(resultados!$A$2:$ZZ$496, 381, MATCH($B$1, resultados!$A$1:$ZZ$1, 0))</f>
        <v>0</v>
      </c>
      <c r="B387">
        <f>INDEX(resultados!$A$2:$ZZ$496, 381, MATCH($B$2, resultados!$A$1:$ZZ$1, 0))</f>
        <v>0</v>
      </c>
      <c r="C387">
        <f>INDEX(resultados!$A$2:$ZZ$496, 381, MATCH($B$3, resultados!$A$1:$ZZ$1, 0))</f>
        <v>0</v>
      </c>
    </row>
    <row r="388" spans="1:3">
      <c r="A388">
        <f>INDEX(resultados!$A$2:$ZZ$496, 382, MATCH($B$1, resultados!$A$1:$ZZ$1, 0))</f>
        <v>0</v>
      </c>
      <c r="B388">
        <f>INDEX(resultados!$A$2:$ZZ$496, 382, MATCH($B$2, resultados!$A$1:$ZZ$1, 0))</f>
        <v>0</v>
      </c>
      <c r="C388">
        <f>INDEX(resultados!$A$2:$ZZ$496, 382, MATCH($B$3, resultados!$A$1:$ZZ$1, 0))</f>
        <v>0</v>
      </c>
    </row>
    <row r="389" spans="1:3">
      <c r="A389">
        <f>INDEX(resultados!$A$2:$ZZ$496, 383, MATCH($B$1, resultados!$A$1:$ZZ$1, 0))</f>
        <v>0</v>
      </c>
      <c r="B389">
        <f>INDEX(resultados!$A$2:$ZZ$496, 383, MATCH($B$2, resultados!$A$1:$ZZ$1, 0))</f>
        <v>0</v>
      </c>
      <c r="C389">
        <f>INDEX(resultados!$A$2:$ZZ$496, 383, MATCH($B$3, resultados!$A$1:$ZZ$1, 0))</f>
        <v>0</v>
      </c>
    </row>
    <row r="390" spans="1:3">
      <c r="A390">
        <f>INDEX(resultados!$A$2:$ZZ$496, 384, MATCH($B$1, resultados!$A$1:$ZZ$1, 0))</f>
        <v>0</v>
      </c>
      <c r="B390">
        <f>INDEX(resultados!$A$2:$ZZ$496, 384, MATCH($B$2, resultados!$A$1:$ZZ$1, 0))</f>
        <v>0</v>
      </c>
      <c r="C390">
        <f>INDEX(resultados!$A$2:$ZZ$496, 384, MATCH($B$3, resultados!$A$1:$ZZ$1, 0))</f>
        <v>0</v>
      </c>
    </row>
    <row r="391" spans="1:3">
      <c r="A391">
        <f>INDEX(resultados!$A$2:$ZZ$496, 385, MATCH($B$1, resultados!$A$1:$ZZ$1, 0))</f>
        <v>0</v>
      </c>
      <c r="B391">
        <f>INDEX(resultados!$A$2:$ZZ$496, 385, MATCH($B$2, resultados!$A$1:$ZZ$1, 0))</f>
        <v>0</v>
      </c>
      <c r="C391">
        <f>INDEX(resultados!$A$2:$ZZ$496, 385, MATCH($B$3, resultados!$A$1:$ZZ$1, 0))</f>
        <v>0</v>
      </c>
    </row>
    <row r="392" spans="1:3">
      <c r="A392">
        <f>INDEX(resultados!$A$2:$ZZ$496, 386, MATCH($B$1, resultados!$A$1:$ZZ$1, 0))</f>
        <v>0</v>
      </c>
      <c r="B392">
        <f>INDEX(resultados!$A$2:$ZZ$496, 386, MATCH($B$2, resultados!$A$1:$ZZ$1, 0))</f>
        <v>0</v>
      </c>
      <c r="C392">
        <f>INDEX(resultados!$A$2:$ZZ$496, 386, MATCH($B$3, resultados!$A$1:$ZZ$1, 0))</f>
        <v>0</v>
      </c>
    </row>
    <row r="393" spans="1:3">
      <c r="A393">
        <f>INDEX(resultados!$A$2:$ZZ$496, 387, MATCH($B$1, resultados!$A$1:$ZZ$1, 0))</f>
        <v>0</v>
      </c>
      <c r="B393">
        <f>INDEX(resultados!$A$2:$ZZ$496, 387, MATCH($B$2, resultados!$A$1:$ZZ$1, 0))</f>
        <v>0</v>
      </c>
      <c r="C393">
        <f>INDEX(resultados!$A$2:$ZZ$496, 387, MATCH($B$3, resultados!$A$1:$ZZ$1, 0))</f>
        <v>0</v>
      </c>
    </row>
    <row r="394" spans="1:3">
      <c r="A394">
        <f>INDEX(resultados!$A$2:$ZZ$496, 388, MATCH($B$1, resultados!$A$1:$ZZ$1, 0))</f>
        <v>0</v>
      </c>
      <c r="B394">
        <f>INDEX(resultados!$A$2:$ZZ$496, 388, MATCH($B$2, resultados!$A$1:$ZZ$1, 0))</f>
        <v>0</v>
      </c>
      <c r="C394">
        <f>INDEX(resultados!$A$2:$ZZ$496, 388, MATCH($B$3, resultados!$A$1:$ZZ$1, 0))</f>
        <v>0</v>
      </c>
    </row>
    <row r="395" spans="1:3">
      <c r="A395">
        <f>INDEX(resultados!$A$2:$ZZ$496, 389, MATCH($B$1, resultados!$A$1:$ZZ$1, 0))</f>
        <v>0</v>
      </c>
      <c r="B395">
        <f>INDEX(resultados!$A$2:$ZZ$496, 389, MATCH($B$2, resultados!$A$1:$ZZ$1, 0))</f>
        <v>0</v>
      </c>
      <c r="C395">
        <f>INDEX(resultados!$A$2:$ZZ$496, 389, MATCH($B$3, resultados!$A$1:$ZZ$1, 0))</f>
        <v>0</v>
      </c>
    </row>
    <row r="396" spans="1:3">
      <c r="A396">
        <f>INDEX(resultados!$A$2:$ZZ$496, 390, MATCH($B$1, resultados!$A$1:$ZZ$1, 0))</f>
        <v>0</v>
      </c>
      <c r="B396">
        <f>INDEX(resultados!$A$2:$ZZ$496, 390, MATCH($B$2, resultados!$A$1:$ZZ$1, 0))</f>
        <v>0</v>
      </c>
      <c r="C396">
        <f>INDEX(resultados!$A$2:$ZZ$496, 390, MATCH($B$3, resultados!$A$1:$ZZ$1, 0))</f>
        <v>0</v>
      </c>
    </row>
    <row r="397" spans="1:3">
      <c r="A397">
        <f>INDEX(resultados!$A$2:$ZZ$496, 391, MATCH($B$1, resultados!$A$1:$ZZ$1, 0))</f>
        <v>0</v>
      </c>
      <c r="B397">
        <f>INDEX(resultados!$A$2:$ZZ$496, 391, MATCH($B$2, resultados!$A$1:$ZZ$1, 0))</f>
        <v>0</v>
      </c>
      <c r="C397">
        <f>INDEX(resultados!$A$2:$ZZ$496, 391, MATCH($B$3, resultados!$A$1:$ZZ$1, 0))</f>
        <v>0</v>
      </c>
    </row>
    <row r="398" spans="1:3">
      <c r="A398">
        <f>INDEX(resultados!$A$2:$ZZ$496, 392, MATCH($B$1, resultados!$A$1:$ZZ$1, 0))</f>
        <v>0</v>
      </c>
      <c r="B398">
        <f>INDEX(resultados!$A$2:$ZZ$496, 392, MATCH($B$2, resultados!$A$1:$ZZ$1, 0))</f>
        <v>0</v>
      </c>
      <c r="C398">
        <f>INDEX(resultados!$A$2:$ZZ$496, 392, MATCH($B$3, resultados!$A$1:$ZZ$1, 0))</f>
        <v>0</v>
      </c>
    </row>
    <row r="399" spans="1:3">
      <c r="A399">
        <f>INDEX(resultados!$A$2:$ZZ$496, 393, MATCH($B$1, resultados!$A$1:$ZZ$1, 0))</f>
        <v>0</v>
      </c>
      <c r="B399">
        <f>INDEX(resultados!$A$2:$ZZ$496, 393, MATCH($B$2, resultados!$A$1:$ZZ$1, 0))</f>
        <v>0</v>
      </c>
      <c r="C399">
        <f>INDEX(resultados!$A$2:$ZZ$496, 393, MATCH($B$3, resultados!$A$1:$ZZ$1, 0))</f>
        <v>0</v>
      </c>
    </row>
    <row r="400" spans="1:3">
      <c r="A400">
        <f>INDEX(resultados!$A$2:$ZZ$496, 394, MATCH($B$1, resultados!$A$1:$ZZ$1, 0))</f>
        <v>0</v>
      </c>
      <c r="B400">
        <f>INDEX(resultados!$A$2:$ZZ$496, 394, MATCH($B$2, resultados!$A$1:$ZZ$1, 0))</f>
        <v>0</v>
      </c>
      <c r="C400">
        <f>INDEX(resultados!$A$2:$ZZ$496, 394, MATCH($B$3, resultados!$A$1:$ZZ$1, 0))</f>
        <v>0</v>
      </c>
    </row>
    <row r="401" spans="1:3">
      <c r="A401">
        <f>INDEX(resultados!$A$2:$ZZ$496, 395, MATCH($B$1, resultados!$A$1:$ZZ$1, 0))</f>
        <v>0</v>
      </c>
      <c r="B401">
        <f>INDEX(resultados!$A$2:$ZZ$496, 395, MATCH($B$2, resultados!$A$1:$ZZ$1, 0))</f>
        <v>0</v>
      </c>
      <c r="C401">
        <f>INDEX(resultados!$A$2:$ZZ$496, 395, MATCH($B$3, resultados!$A$1:$ZZ$1, 0))</f>
        <v>0</v>
      </c>
    </row>
    <row r="402" spans="1:3">
      <c r="A402">
        <f>INDEX(resultados!$A$2:$ZZ$496, 396, MATCH($B$1, resultados!$A$1:$ZZ$1, 0))</f>
        <v>0</v>
      </c>
      <c r="B402">
        <f>INDEX(resultados!$A$2:$ZZ$496, 396, MATCH($B$2, resultados!$A$1:$ZZ$1, 0))</f>
        <v>0</v>
      </c>
      <c r="C402">
        <f>INDEX(resultados!$A$2:$ZZ$496, 396, MATCH($B$3, resultados!$A$1:$ZZ$1, 0))</f>
        <v>0</v>
      </c>
    </row>
    <row r="403" spans="1:3">
      <c r="A403">
        <f>INDEX(resultados!$A$2:$ZZ$496, 397, MATCH($B$1, resultados!$A$1:$ZZ$1, 0))</f>
        <v>0</v>
      </c>
      <c r="B403">
        <f>INDEX(resultados!$A$2:$ZZ$496, 397, MATCH($B$2, resultados!$A$1:$ZZ$1, 0))</f>
        <v>0</v>
      </c>
      <c r="C403">
        <f>INDEX(resultados!$A$2:$ZZ$496, 397, MATCH($B$3, resultados!$A$1:$ZZ$1, 0))</f>
        <v>0</v>
      </c>
    </row>
    <row r="404" spans="1:3">
      <c r="A404">
        <f>INDEX(resultados!$A$2:$ZZ$496, 398, MATCH($B$1, resultados!$A$1:$ZZ$1, 0))</f>
        <v>0</v>
      </c>
      <c r="B404">
        <f>INDEX(resultados!$A$2:$ZZ$496, 398, MATCH($B$2, resultados!$A$1:$ZZ$1, 0))</f>
        <v>0</v>
      </c>
      <c r="C404">
        <f>INDEX(resultados!$A$2:$ZZ$496, 398, MATCH($B$3, resultados!$A$1:$ZZ$1, 0))</f>
        <v>0</v>
      </c>
    </row>
    <row r="405" spans="1:3">
      <c r="A405">
        <f>INDEX(resultados!$A$2:$ZZ$496, 399, MATCH($B$1, resultados!$A$1:$ZZ$1, 0))</f>
        <v>0</v>
      </c>
      <c r="B405">
        <f>INDEX(resultados!$A$2:$ZZ$496, 399, MATCH($B$2, resultados!$A$1:$ZZ$1, 0))</f>
        <v>0</v>
      </c>
      <c r="C405">
        <f>INDEX(resultados!$A$2:$ZZ$496, 399, MATCH($B$3, resultados!$A$1:$ZZ$1, 0))</f>
        <v>0</v>
      </c>
    </row>
    <row r="406" spans="1:3">
      <c r="A406">
        <f>INDEX(resultados!$A$2:$ZZ$496, 400, MATCH($B$1, resultados!$A$1:$ZZ$1, 0))</f>
        <v>0</v>
      </c>
      <c r="B406">
        <f>INDEX(resultados!$A$2:$ZZ$496, 400, MATCH($B$2, resultados!$A$1:$ZZ$1, 0))</f>
        <v>0</v>
      </c>
      <c r="C406">
        <f>INDEX(resultados!$A$2:$ZZ$496, 400, MATCH($B$3, resultados!$A$1:$ZZ$1, 0))</f>
        <v>0</v>
      </c>
    </row>
    <row r="407" spans="1:3">
      <c r="A407">
        <f>INDEX(resultados!$A$2:$ZZ$496, 401, MATCH($B$1, resultados!$A$1:$ZZ$1, 0))</f>
        <v>0</v>
      </c>
      <c r="B407">
        <f>INDEX(resultados!$A$2:$ZZ$496, 401, MATCH($B$2, resultados!$A$1:$ZZ$1, 0))</f>
        <v>0</v>
      </c>
      <c r="C407">
        <f>INDEX(resultados!$A$2:$ZZ$496, 401, MATCH($B$3, resultados!$A$1:$ZZ$1, 0))</f>
        <v>0</v>
      </c>
    </row>
    <row r="408" spans="1:3">
      <c r="A408">
        <f>INDEX(resultados!$A$2:$ZZ$496, 402, MATCH($B$1, resultados!$A$1:$ZZ$1, 0))</f>
        <v>0</v>
      </c>
      <c r="B408">
        <f>INDEX(resultados!$A$2:$ZZ$496, 402, MATCH($B$2, resultados!$A$1:$ZZ$1, 0))</f>
        <v>0</v>
      </c>
      <c r="C408">
        <f>INDEX(resultados!$A$2:$ZZ$496, 402, MATCH($B$3, resultados!$A$1:$ZZ$1, 0))</f>
        <v>0</v>
      </c>
    </row>
    <row r="409" spans="1:3">
      <c r="A409">
        <f>INDEX(resultados!$A$2:$ZZ$496, 403, MATCH($B$1, resultados!$A$1:$ZZ$1, 0))</f>
        <v>0</v>
      </c>
      <c r="B409">
        <f>INDEX(resultados!$A$2:$ZZ$496, 403, MATCH($B$2, resultados!$A$1:$ZZ$1, 0))</f>
        <v>0</v>
      </c>
      <c r="C409">
        <f>INDEX(resultados!$A$2:$ZZ$496, 403, MATCH($B$3, resultados!$A$1:$ZZ$1, 0))</f>
        <v>0</v>
      </c>
    </row>
    <row r="410" spans="1:3">
      <c r="A410">
        <f>INDEX(resultados!$A$2:$ZZ$496, 404, MATCH($B$1, resultados!$A$1:$ZZ$1, 0))</f>
        <v>0</v>
      </c>
      <c r="B410">
        <f>INDEX(resultados!$A$2:$ZZ$496, 404, MATCH($B$2, resultados!$A$1:$ZZ$1, 0))</f>
        <v>0</v>
      </c>
      <c r="C410">
        <f>INDEX(resultados!$A$2:$ZZ$496, 404, MATCH($B$3, resultados!$A$1:$ZZ$1, 0))</f>
        <v>0</v>
      </c>
    </row>
    <row r="411" spans="1:3">
      <c r="A411">
        <f>INDEX(resultados!$A$2:$ZZ$496, 405, MATCH($B$1, resultados!$A$1:$ZZ$1, 0))</f>
        <v>0</v>
      </c>
      <c r="B411">
        <f>INDEX(resultados!$A$2:$ZZ$496, 405, MATCH($B$2, resultados!$A$1:$ZZ$1, 0))</f>
        <v>0</v>
      </c>
      <c r="C411">
        <f>INDEX(resultados!$A$2:$ZZ$496, 405, MATCH($B$3, resultados!$A$1:$ZZ$1, 0))</f>
        <v>0</v>
      </c>
    </row>
    <row r="412" spans="1:3">
      <c r="A412">
        <f>INDEX(resultados!$A$2:$ZZ$496, 406, MATCH($B$1, resultados!$A$1:$ZZ$1, 0))</f>
        <v>0</v>
      </c>
      <c r="B412">
        <f>INDEX(resultados!$A$2:$ZZ$496, 406, MATCH($B$2, resultados!$A$1:$ZZ$1, 0))</f>
        <v>0</v>
      </c>
      <c r="C412">
        <f>INDEX(resultados!$A$2:$ZZ$496, 406, MATCH($B$3, resultados!$A$1:$ZZ$1, 0))</f>
        <v>0</v>
      </c>
    </row>
    <row r="413" spans="1:3">
      <c r="A413">
        <f>INDEX(resultados!$A$2:$ZZ$496, 407, MATCH($B$1, resultados!$A$1:$ZZ$1, 0))</f>
        <v>0</v>
      </c>
      <c r="B413">
        <f>INDEX(resultados!$A$2:$ZZ$496, 407, MATCH($B$2, resultados!$A$1:$ZZ$1, 0))</f>
        <v>0</v>
      </c>
      <c r="C413">
        <f>INDEX(resultados!$A$2:$ZZ$496, 407, MATCH($B$3, resultados!$A$1:$ZZ$1, 0))</f>
        <v>0</v>
      </c>
    </row>
    <row r="414" spans="1:3">
      <c r="A414">
        <f>INDEX(resultados!$A$2:$ZZ$496, 408, MATCH($B$1, resultados!$A$1:$ZZ$1, 0))</f>
        <v>0</v>
      </c>
      <c r="B414">
        <f>INDEX(resultados!$A$2:$ZZ$496, 408, MATCH($B$2, resultados!$A$1:$ZZ$1, 0))</f>
        <v>0</v>
      </c>
      <c r="C414">
        <f>INDEX(resultados!$A$2:$ZZ$496, 408, MATCH($B$3, resultados!$A$1:$ZZ$1, 0))</f>
        <v>0</v>
      </c>
    </row>
    <row r="415" spans="1:3">
      <c r="A415">
        <f>INDEX(resultados!$A$2:$ZZ$496, 409, MATCH($B$1, resultados!$A$1:$ZZ$1, 0))</f>
        <v>0</v>
      </c>
      <c r="B415">
        <f>INDEX(resultados!$A$2:$ZZ$496, 409, MATCH($B$2, resultados!$A$1:$ZZ$1, 0))</f>
        <v>0</v>
      </c>
      <c r="C415">
        <f>INDEX(resultados!$A$2:$ZZ$496, 409, MATCH($B$3, resultados!$A$1:$ZZ$1, 0))</f>
        <v>0</v>
      </c>
    </row>
    <row r="416" spans="1:3">
      <c r="A416">
        <f>INDEX(resultados!$A$2:$ZZ$496, 410, MATCH($B$1, resultados!$A$1:$ZZ$1, 0))</f>
        <v>0</v>
      </c>
      <c r="B416">
        <f>INDEX(resultados!$A$2:$ZZ$496, 410, MATCH($B$2, resultados!$A$1:$ZZ$1, 0))</f>
        <v>0</v>
      </c>
      <c r="C416">
        <f>INDEX(resultados!$A$2:$ZZ$496, 410, MATCH($B$3, resultados!$A$1:$ZZ$1, 0))</f>
        <v>0</v>
      </c>
    </row>
    <row r="417" spans="1:3">
      <c r="A417">
        <f>INDEX(resultados!$A$2:$ZZ$496, 411, MATCH($B$1, resultados!$A$1:$ZZ$1, 0))</f>
        <v>0</v>
      </c>
      <c r="B417">
        <f>INDEX(resultados!$A$2:$ZZ$496, 411, MATCH($B$2, resultados!$A$1:$ZZ$1, 0))</f>
        <v>0</v>
      </c>
      <c r="C417">
        <f>INDEX(resultados!$A$2:$ZZ$496, 411, MATCH($B$3, resultados!$A$1:$ZZ$1, 0))</f>
        <v>0</v>
      </c>
    </row>
    <row r="418" spans="1:3">
      <c r="A418">
        <f>INDEX(resultados!$A$2:$ZZ$496, 412, MATCH($B$1, resultados!$A$1:$ZZ$1, 0))</f>
        <v>0</v>
      </c>
      <c r="B418">
        <f>INDEX(resultados!$A$2:$ZZ$496, 412, MATCH($B$2, resultados!$A$1:$ZZ$1, 0))</f>
        <v>0</v>
      </c>
      <c r="C418">
        <f>INDEX(resultados!$A$2:$ZZ$496, 412, MATCH($B$3, resultados!$A$1:$ZZ$1, 0))</f>
        <v>0</v>
      </c>
    </row>
    <row r="419" spans="1:3">
      <c r="A419">
        <f>INDEX(resultados!$A$2:$ZZ$496, 413, MATCH($B$1, resultados!$A$1:$ZZ$1, 0))</f>
        <v>0</v>
      </c>
      <c r="B419">
        <f>INDEX(resultados!$A$2:$ZZ$496, 413, MATCH($B$2, resultados!$A$1:$ZZ$1, 0))</f>
        <v>0</v>
      </c>
      <c r="C419">
        <f>INDEX(resultados!$A$2:$ZZ$496, 413, MATCH($B$3, resultados!$A$1:$ZZ$1, 0))</f>
        <v>0</v>
      </c>
    </row>
    <row r="420" spans="1:3">
      <c r="A420">
        <f>INDEX(resultados!$A$2:$ZZ$496, 414, MATCH($B$1, resultados!$A$1:$ZZ$1, 0))</f>
        <v>0</v>
      </c>
      <c r="B420">
        <f>INDEX(resultados!$A$2:$ZZ$496, 414, MATCH($B$2, resultados!$A$1:$ZZ$1, 0))</f>
        <v>0</v>
      </c>
      <c r="C420">
        <f>INDEX(resultados!$A$2:$ZZ$496, 414, MATCH($B$3, resultados!$A$1:$ZZ$1, 0))</f>
        <v>0</v>
      </c>
    </row>
    <row r="421" spans="1:3">
      <c r="A421">
        <f>INDEX(resultados!$A$2:$ZZ$496, 415, MATCH($B$1, resultados!$A$1:$ZZ$1, 0))</f>
        <v>0</v>
      </c>
      <c r="B421">
        <f>INDEX(resultados!$A$2:$ZZ$496, 415, MATCH($B$2, resultados!$A$1:$ZZ$1, 0))</f>
        <v>0</v>
      </c>
      <c r="C421">
        <f>INDEX(resultados!$A$2:$ZZ$496, 415, MATCH($B$3, resultados!$A$1:$ZZ$1, 0))</f>
        <v>0</v>
      </c>
    </row>
    <row r="422" spans="1:3">
      <c r="A422">
        <f>INDEX(resultados!$A$2:$ZZ$496, 416, MATCH($B$1, resultados!$A$1:$ZZ$1, 0))</f>
        <v>0</v>
      </c>
      <c r="B422">
        <f>INDEX(resultados!$A$2:$ZZ$496, 416, MATCH($B$2, resultados!$A$1:$ZZ$1, 0))</f>
        <v>0</v>
      </c>
      <c r="C422">
        <f>INDEX(resultados!$A$2:$ZZ$496, 416, MATCH($B$3, resultados!$A$1:$ZZ$1, 0))</f>
        <v>0</v>
      </c>
    </row>
    <row r="423" spans="1:3">
      <c r="A423">
        <f>INDEX(resultados!$A$2:$ZZ$496, 417, MATCH($B$1, resultados!$A$1:$ZZ$1, 0))</f>
        <v>0</v>
      </c>
      <c r="B423">
        <f>INDEX(resultados!$A$2:$ZZ$496, 417, MATCH($B$2, resultados!$A$1:$ZZ$1, 0))</f>
        <v>0</v>
      </c>
      <c r="C423">
        <f>INDEX(resultados!$A$2:$ZZ$496, 417, MATCH($B$3, resultados!$A$1:$ZZ$1, 0))</f>
        <v>0</v>
      </c>
    </row>
    <row r="424" spans="1:3">
      <c r="A424">
        <f>INDEX(resultados!$A$2:$ZZ$496, 418, MATCH($B$1, resultados!$A$1:$ZZ$1, 0))</f>
        <v>0</v>
      </c>
      <c r="B424">
        <f>INDEX(resultados!$A$2:$ZZ$496, 418, MATCH($B$2, resultados!$A$1:$ZZ$1, 0))</f>
        <v>0</v>
      </c>
      <c r="C424">
        <f>INDEX(resultados!$A$2:$ZZ$496, 418, MATCH($B$3, resultados!$A$1:$ZZ$1, 0))</f>
        <v>0</v>
      </c>
    </row>
    <row r="425" spans="1:3">
      <c r="A425">
        <f>INDEX(resultados!$A$2:$ZZ$496, 419, MATCH($B$1, resultados!$A$1:$ZZ$1, 0))</f>
        <v>0</v>
      </c>
      <c r="B425">
        <f>INDEX(resultados!$A$2:$ZZ$496, 419, MATCH($B$2, resultados!$A$1:$ZZ$1, 0))</f>
        <v>0</v>
      </c>
      <c r="C425">
        <f>INDEX(resultados!$A$2:$ZZ$496, 419, MATCH($B$3, resultados!$A$1:$ZZ$1, 0))</f>
        <v>0</v>
      </c>
    </row>
    <row r="426" spans="1:3">
      <c r="A426">
        <f>INDEX(resultados!$A$2:$ZZ$496, 420, MATCH($B$1, resultados!$A$1:$ZZ$1, 0))</f>
        <v>0</v>
      </c>
      <c r="B426">
        <f>INDEX(resultados!$A$2:$ZZ$496, 420, MATCH($B$2, resultados!$A$1:$ZZ$1, 0))</f>
        <v>0</v>
      </c>
      <c r="C426">
        <f>INDEX(resultados!$A$2:$ZZ$496, 420, MATCH($B$3, resultados!$A$1:$ZZ$1, 0))</f>
        <v>0</v>
      </c>
    </row>
    <row r="427" spans="1:3">
      <c r="A427">
        <f>INDEX(resultados!$A$2:$ZZ$496, 421, MATCH($B$1, resultados!$A$1:$ZZ$1, 0))</f>
        <v>0</v>
      </c>
      <c r="B427">
        <f>INDEX(resultados!$A$2:$ZZ$496, 421, MATCH($B$2, resultados!$A$1:$ZZ$1, 0))</f>
        <v>0</v>
      </c>
      <c r="C427">
        <f>INDEX(resultados!$A$2:$ZZ$496, 421, MATCH($B$3, resultados!$A$1:$ZZ$1, 0))</f>
        <v>0</v>
      </c>
    </row>
    <row r="428" spans="1:3">
      <c r="A428">
        <f>INDEX(resultados!$A$2:$ZZ$496, 422, MATCH($B$1, resultados!$A$1:$ZZ$1, 0))</f>
        <v>0</v>
      </c>
      <c r="B428">
        <f>INDEX(resultados!$A$2:$ZZ$496, 422, MATCH($B$2, resultados!$A$1:$ZZ$1, 0))</f>
        <v>0</v>
      </c>
      <c r="C428">
        <f>INDEX(resultados!$A$2:$ZZ$496, 422, MATCH($B$3, resultados!$A$1:$ZZ$1, 0))</f>
        <v>0</v>
      </c>
    </row>
    <row r="429" spans="1:3">
      <c r="A429">
        <f>INDEX(resultados!$A$2:$ZZ$496, 423, MATCH($B$1, resultados!$A$1:$ZZ$1, 0))</f>
        <v>0</v>
      </c>
      <c r="B429">
        <f>INDEX(resultados!$A$2:$ZZ$496, 423, MATCH($B$2, resultados!$A$1:$ZZ$1, 0))</f>
        <v>0</v>
      </c>
      <c r="C429">
        <f>INDEX(resultados!$A$2:$ZZ$496, 423, MATCH($B$3, resultados!$A$1:$ZZ$1, 0))</f>
        <v>0</v>
      </c>
    </row>
    <row r="430" spans="1:3">
      <c r="A430">
        <f>INDEX(resultados!$A$2:$ZZ$496, 424, MATCH($B$1, resultados!$A$1:$ZZ$1, 0))</f>
        <v>0</v>
      </c>
      <c r="B430">
        <f>INDEX(resultados!$A$2:$ZZ$496, 424, MATCH($B$2, resultados!$A$1:$ZZ$1, 0))</f>
        <v>0</v>
      </c>
      <c r="C430">
        <f>INDEX(resultados!$A$2:$ZZ$496, 424, MATCH($B$3, resultados!$A$1:$ZZ$1, 0))</f>
        <v>0</v>
      </c>
    </row>
    <row r="431" spans="1:3">
      <c r="A431">
        <f>INDEX(resultados!$A$2:$ZZ$496, 425, MATCH($B$1, resultados!$A$1:$ZZ$1, 0))</f>
        <v>0</v>
      </c>
      <c r="B431">
        <f>INDEX(resultados!$A$2:$ZZ$496, 425, MATCH($B$2, resultados!$A$1:$ZZ$1, 0))</f>
        <v>0</v>
      </c>
      <c r="C431">
        <f>INDEX(resultados!$A$2:$ZZ$496, 425, MATCH($B$3, resultados!$A$1:$ZZ$1, 0))</f>
        <v>0</v>
      </c>
    </row>
    <row r="432" spans="1:3">
      <c r="A432">
        <f>INDEX(resultados!$A$2:$ZZ$496, 426, MATCH($B$1, resultados!$A$1:$ZZ$1, 0))</f>
        <v>0</v>
      </c>
      <c r="B432">
        <f>INDEX(resultados!$A$2:$ZZ$496, 426, MATCH($B$2, resultados!$A$1:$ZZ$1, 0))</f>
        <v>0</v>
      </c>
      <c r="C432">
        <f>INDEX(resultados!$A$2:$ZZ$496, 426, MATCH($B$3, resultados!$A$1:$ZZ$1, 0))</f>
        <v>0</v>
      </c>
    </row>
    <row r="433" spans="1:3">
      <c r="A433">
        <f>INDEX(resultados!$A$2:$ZZ$496, 427, MATCH($B$1, resultados!$A$1:$ZZ$1, 0))</f>
        <v>0</v>
      </c>
      <c r="B433">
        <f>INDEX(resultados!$A$2:$ZZ$496, 427, MATCH($B$2, resultados!$A$1:$ZZ$1, 0))</f>
        <v>0</v>
      </c>
      <c r="C433">
        <f>INDEX(resultados!$A$2:$ZZ$496, 427, MATCH($B$3, resultados!$A$1:$ZZ$1, 0))</f>
        <v>0</v>
      </c>
    </row>
    <row r="434" spans="1:3">
      <c r="A434">
        <f>INDEX(resultados!$A$2:$ZZ$496, 428, MATCH($B$1, resultados!$A$1:$ZZ$1, 0))</f>
        <v>0</v>
      </c>
      <c r="B434">
        <f>INDEX(resultados!$A$2:$ZZ$496, 428, MATCH($B$2, resultados!$A$1:$ZZ$1, 0))</f>
        <v>0</v>
      </c>
      <c r="C434">
        <f>INDEX(resultados!$A$2:$ZZ$496, 428, MATCH($B$3, resultados!$A$1:$ZZ$1, 0))</f>
        <v>0</v>
      </c>
    </row>
    <row r="435" spans="1:3">
      <c r="A435">
        <f>INDEX(resultados!$A$2:$ZZ$496, 429, MATCH($B$1, resultados!$A$1:$ZZ$1, 0))</f>
        <v>0</v>
      </c>
      <c r="B435">
        <f>INDEX(resultados!$A$2:$ZZ$496, 429, MATCH($B$2, resultados!$A$1:$ZZ$1, 0))</f>
        <v>0</v>
      </c>
      <c r="C435">
        <f>INDEX(resultados!$A$2:$ZZ$496, 429, MATCH($B$3, resultados!$A$1:$ZZ$1, 0))</f>
        <v>0</v>
      </c>
    </row>
    <row r="436" spans="1:3">
      <c r="A436">
        <f>INDEX(resultados!$A$2:$ZZ$496, 430, MATCH($B$1, resultados!$A$1:$ZZ$1, 0))</f>
        <v>0</v>
      </c>
      <c r="B436">
        <f>INDEX(resultados!$A$2:$ZZ$496, 430, MATCH($B$2, resultados!$A$1:$ZZ$1, 0))</f>
        <v>0</v>
      </c>
      <c r="C436">
        <f>INDEX(resultados!$A$2:$ZZ$496, 430, MATCH($B$3, resultados!$A$1:$ZZ$1, 0))</f>
        <v>0</v>
      </c>
    </row>
    <row r="437" spans="1:3">
      <c r="A437">
        <f>INDEX(resultados!$A$2:$ZZ$496, 431, MATCH($B$1, resultados!$A$1:$ZZ$1, 0))</f>
        <v>0</v>
      </c>
      <c r="B437">
        <f>INDEX(resultados!$A$2:$ZZ$496, 431, MATCH($B$2, resultados!$A$1:$ZZ$1, 0))</f>
        <v>0</v>
      </c>
      <c r="C437">
        <f>INDEX(resultados!$A$2:$ZZ$496, 431, MATCH($B$3, resultados!$A$1:$ZZ$1, 0))</f>
        <v>0</v>
      </c>
    </row>
    <row r="438" spans="1:3">
      <c r="A438">
        <f>INDEX(resultados!$A$2:$ZZ$496, 432, MATCH($B$1, resultados!$A$1:$ZZ$1, 0))</f>
        <v>0</v>
      </c>
      <c r="B438">
        <f>INDEX(resultados!$A$2:$ZZ$496, 432, MATCH($B$2, resultados!$A$1:$ZZ$1, 0))</f>
        <v>0</v>
      </c>
      <c r="C438">
        <f>INDEX(resultados!$A$2:$ZZ$496, 432, MATCH($B$3, resultados!$A$1:$ZZ$1, 0))</f>
        <v>0</v>
      </c>
    </row>
    <row r="439" spans="1:3">
      <c r="A439">
        <f>INDEX(resultados!$A$2:$ZZ$496, 433, MATCH($B$1, resultados!$A$1:$ZZ$1, 0))</f>
        <v>0</v>
      </c>
      <c r="B439">
        <f>INDEX(resultados!$A$2:$ZZ$496, 433, MATCH($B$2, resultados!$A$1:$ZZ$1, 0))</f>
        <v>0</v>
      </c>
      <c r="C439">
        <f>INDEX(resultados!$A$2:$ZZ$496, 433, MATCH($B$3, resultados!$A$1:$ZZ$1, 0))</f>
        <v>0</v>
      </c>
    </row>
    <row r="440" spans="1:3">
      <c r="A440">
        <f>INDEX(resultados!$A$2:$ZZ$496, 434, MATCH($B$1, resultados!$A$1:$ZZ$1, 0))</f>
        <v>0</v>
      </c>
      <c r="B440">
        <f>INDEX(resultados!$A$2:$ZZ$496, 434, MATCH($B$2, resultados!$A$1:$ZZ$1, 0))</f>
        <v>0</v>
      </c>
      <c r="C440">
        <f>INDEX(resultados!$A$2:$ZZ$496, 434, MATCH($B$3, resultados!$A$1:$ZZ$1, 0))</f>
        <v>0</v>
      </c>
    </row>
    <row r="441" spans="1:3">
      <c r="A441">
        <f>INDEX(resultados!$A$2:$ZZ$496, 435, MATCH($B$1, resultados!$A$1:$ZZ$1, 0))</f>
        <v>0</v>
      </c>
      <c r="B441">
        <f>INDEX(resultados!$A$2:$ZZ$496, 435, MATCH($B$2, resultados!$A$1:$ZZ$1, 0))</f>
        <v>0</v>
      </c>
      <c r="C441">
        <f>INDEX(resultados!$A$2:$ZZ$496, 435, MATCH($B$3, resultados!$A$1:$ZZ$1, 0))</f>
        <v>0</v>
      </c>
    </row>
    <row r="442" spans="1:3">
      <c r="A442">
        <f>INDEX(resultados!$A$2:$ZZ$496, 436, MATCH($B$1, resultados!$A$1:$ZZ$1, 0))</f>
        <v>0</v>
      </c>
      <c r="B442">
        <f>INDEX(resultados!$A$2:$ZZ$496, 436, MATCH($B$2, resultados!$A$1:$ZZ$1, 0))</f>
        <v>0</v>
      </c>
      <c r="C442">
        <f>INDEX(resultados!$A$2:$ZZ$496, 436, MATCH($B$3, resultados!$A$1:$ZZ$1, 0))</f>
        <v>0</v>
      </c>
    </row>
    <row r="443" spans="1:3">
      <c r="A443">
        <f>INDEX(resultados!$A$2:$ZZ$496, 437, MATCH($B$1, resultados!$A$1:$ZZ$1, 0))</f>
        <v>0</v>
      </c>
      <c r="B443">
        <f>INDEX(resultados!$A$2:$ZZ$496, 437, MATCH($B$2, resultados!$A$1:$ZZ$1, 0))</f>
        <v>0</v>
      </c>
      <c r="C443">
        <f>INDEX(resultados!$A$2:$ZZ$496, 437, MATCH($B$3, resultados!$A$1:$ZZ$1, 0))</f>
        <v>0</v>
      </c>
    </row>
    <row r="444" spans="1:3">
      <c r="A444">
        <f>INDEX(resultados!$A$2:$ZZ$496, 438, MATCH($B$1, resultados!$A$1:$ZZ$1, 0))</f>
        <v>0</v>
      </c>
      <c r="B444">
        <f>INDEX(resultados!$A$2:$ZZ$496, 438, MATCH($B$2, resultados!$A$1:$ZZ$1, 0))</f>
        <v>0</v>
      </c>
      <c r="C444">
        <f>INDEX(resultados!$A$2:$ZZ$496, 438, MATCH($B$3, resultados!$A$1:$ZZ$1, 0))</f>
        <v>0</v>
      </c>
    </row>
    <row r="445" spans="1:3">
      <c r="A445">
        <f>INDEX(resultados!$A$2:$ZZ$496, 439, MATCH($B$1, resultados!$A$1:$ZZ$1, 0))</f>
        <v>0</v>
      </c>
      <c r="B445">
        <f>INDEX(resultados!$A$2:$ZZ$496, 439, MATCH($B$2, resultados!$A$1:$ZZ$1, 0))</f>
        <v>0</v>
      </c>
      <c r="C445">
        <f>INDEX(resultados!$A$2:$ZZ$496, 439, MATCH($B$3, resultados!$A$1:$ZZ$1, 0))</f>
        <v>0</v>
      </c>
    </row>
    <row r="446" spans="1:3">
      <c r="A446">
        <f>INDEX(resultados!$A$2:$ZZ$496, 440, MATCH($B$1, resultados!$A$1:$ZZ$1, 0))</f>
        <v>0</v>
      </c>
      <c r="B446">
        <f>INDEX(resultados!$A$2:$ZZ$496, 440, MATCH($B$2, resultados!$A$1:$ZZ$1, 0))</f>
        <v>0</v>
      </c>
      <c r="C446">
        <f>INDEX(resultados!$A$2:$ZZ$496, 440, MATCH($B$3, resultados!$A$1:$ZZ$1, 0))</f>
        <v>0</v>
      </c>
    </row>
    <row r="447" spans="1:3">
      <c r="A447">
        <f>INDEX(resultados!$A$2:$ZZ$496, 441, MATCH($B$1, resultados!$A$1:$ZZ$1, 0))</f>
        <v>0</v>
      </c>
      <c r="B447">
        <f>INDEX(resultados!$A$2:$ZZ$496, 441, MATCH($B$2, resultados!$A$1:$ZZ$1, 0))</f>
        <v>0</v>
      </c>
      <c r="C447">
        <f>INDEX(resultados!$A$2:$ZZ$496, 441, MATCH($B$3, resultados!$A$1:$ZZ$1, 0))</f>
        <v>0</v>
      </c>
    </row>
    <row r="448" spans="1:3">
      <c r="A448">
        <f>INDEX(resultados!$A$2:$ZZ$496, 442, MATCH($B$1, resultados!$A$1:$ZZ$1, 0))</f>
        <v>0</v>
      </c>
      <c r="B448">
        <f>INDEX(resultados!$A$2:$ZZ$496, 442, MATCH($B$2, resultados!$A$1:$ZZ$1, 0))</f>
        <v>0</v>
      </c>
      <c r="C448">
        <f>INDEX(resultados!$A$2:$ZZ$496, 442, MATCH($B$3, resultados!$A$1:$ZZ$1, 0))</f>
        <v>0</v>
      </c>
    </row>
    <row r="449" spans="1:3">
      <c r="A449">
        <f>INDEX(resultados!$A$2:$ZZ$496, 443, MATCH($B$1, resultados!$A$1:$ZZ$1, 0))</f>
        <v>0</v>
      </c>
      <c r="B449">
        <f>INDEX(resultados!$A$2:$ZZ$496, 443, MATCH($B$2, resultados!$A$1:$ZZ$1, 0))</f>
        <v>0</v>
      </c>
      <c r="C449">
        <f>INDEX(resultados!$A$2:$ZZ$496, 443, MATCH($B$3, resultados!$A$1:$ZZ$1, 0))</f>
        <v>0</v>
      </c>
    </row>
    <row r="450" spans="1:3">
      <c r="A450">
        <f>INDEX(resultados!$A$2:$ZZ$496, 444, MATCH($B$1, resultados!$A$1:$ZZ$1, 0))</f>
        <v>0</v>
      </c>
      <c r="B450">
        <f>INDEX(resultados!$A$2:$ZZ$496, 444, MATCH($B$2, resultados!$A$1:$ZZ$1, 0))</f>
        <v>0</v>
      </c>
      <c r="C450">
        <f>INDEX(resultados!$A$2:$ZZ$496, 444, MATCH($B$3, resultados!$A$1:$ZZ$1, 0))</f>
        <v>0</v>
      </c>
    </row>
    <row r="451" spans="1:3">
      <c r="A451">
        <f>INDEX(resultados!$A$2:$ZZ$496, 445, MATCH($B$1, resultados!$A$1:$ZZ$1, 0))</f>
        <v>0</v>
      </c>
      <c r="B451">
        <f>INDEX(resultados!$A$2:$ZZ$496, 445, MATCH($B$2, resultados!$A$1:$ZZ$1, 0))</f>
        <v>0</v>
      </c>
      <c r="C451">
        <f>INDEX(resultados!$A$2:$ZZ$496, 445, MATCH($B$3, resultados!$A$1:$ZZ$1, 0))</f>
        <v>0</v>
      </c>
    </row>
    <row r="452" spans="1:3">
      <c r="A452">
        <f>INDEX(resultados!$A$2:$ZZ$496, 446, MATCH($B$1, resultados!$A$1:$ZZ$1, 0))</f>
        <v>0</v>
      </c>
      <c r="B452">
        <f>INDEX(resultados!$A$2:$ZZ$496, 446, MATCH($B$2, resultados!$A$1:$ZZ$1, 0))</f>
        <v>0</v>
      </c>
      <c r="C452">
        <f>INDEX(resultados!$A$2:$ZZ$496, 446, MATCH($B$3, resultados!$A$1:$ZZ$1, 0))</f>
        <v>0</v>
      </c>
    </row>
    <row r="453" spans="1:3">
      <c r="A453">
        <f>INDEX(resultados!$A$2:$ZZ$496, 447, MATCH($B$1, resultados!$A$1:$ZZ$1, 0))</f>
        <v>0</v>
      </c>
      <c r="B453">
        <f>INDEX(resultados!$A$2:$ZZ$496, 447, MATCH($B$2, resultados!$A$1:$ZZ$1, 0))</f>
        <v>0</v>
      </c>
      <c r="C453">
        <f>INDEX(resultados!$A$2:$ZZ$496, 447, MATCH($B$3, resultados!$A$1:$ZZ$1, 0))</f>
        <v>0</v>
      </c>
    </row>
    <row r="454" spans="1:3">
      <c r="A454">
        <f>INDEX(resultados!$A$2:$ZZ$496, 448, MATCH($B$1, resultados!$A$1:$ZZ$1, 0))</f>
        <v>0</v>
      </c>
      <c r="B454">
        <f>INDEX(resultados!$A$2:$ZZ$496, 448, MATCH($B$2, resultados!$A$1:$ZZ$1, 0))</f>
        <v>0</v>
      </c>
      <c r="C454">
        <f>INDEX(resultados!$A$2:$ZZ$496, 448, MATCH($B$3, resultados!$A$1:$ZZ$1, 0))</f>
        <v>0</v>
      </c>
    </row>
    <row r="455" spans="1:3">
      <c r="A455">
        <f>INDEX(resultados!$A$2:$ZZ$496, 449, MATCH($B$1, resultados!$A$1:$ZZ$1, 0))</f>
        <v>0</v>
      </c>
      <c r="B455">
        <f>INDEX(resultados!$A$2:$ZZ$496, 449, MATCH($B$2, resultados!$A$1:$ZZ$1, 0))</f>
        <v>0</v>
      </c>
      <c r="C455">
        <f>INDEX(resultados!$A$2:$ZZ$496, 449, MATCH($B$3, resultados!$A$1:$ZZ$1, 0))</f>
        <v>0</v>
      </c>
    </row>
    <row r="456" spans="1:3">
      <c r="A456">
        <f>INDEX(resultados!$A$2:$ZZ$496, 450, MATCH($B$1, resultados!$A$1:$ZZ$1, 0))</f>
        <v>0</v>
      </c>
      <c r="B456">
        <f>INDEX(resultados!$A$2:$ZZ$496, 450, MATCH($B$2, resultados!$A$1:$ZZ$1, 0))</f>
        <v>0</v>
      </c>
      <c r="C456">
        <f>INDEX(resultados!$A$2:$ZZ$496, 450, MATCH($B$3, resultados!$A$1:$ZZ$1, 0))</f>
        <v>0</v>
      </c>
    </row>
    <row r="457" spans="1:3">
      <c r="A457">
        <f>INDEX(resultados!$A$2:$ZZ$496, 451, MATCH($B$1, resultados!$A$1:$ZZ$1, 0))</f>
        <v>0</v>
      </c>
      <c r="B457">
        <f>INDEX(resultados!$A$2:$ZZ$496, 451, MATCH($B$2, resultados!$A$1:$ZZ$1, 0))</f>
        <v>0</v>
      </c>
      <c r="C457">
        <f>INDEX(resultados!$A$2:$ZZ$496, 451, MATCH($B$3, resultados!$A$1:$ZZ$1, 0))</f>
        <v>0</v>
      </c>
    </row>
    <row r="458" spans="1:3">
      <c r="A458">
        <f>INDEX(resultados!$A$2:$ZZ$496, 452, MATCH($B$1, resultados!$A$1:$ZZ$1, 0))</f>
        <v>0</v>
      </c>
      <c r="B458">
        <f>INDEX(resultados!$A$2:$ZZ$496, 452, MATCH($B$2, resultados!$A$1:$ZZ$1, 0))</f>
        <v>0</v>
      </c>
      <c r="C458">
        <f>INDEX(resultados!$A$2:$ZZ$496, 452, MATCH($B$3, resultados!$A$1:$ZZ$1, 0))</f>
        <v>0</v>
      </c>
    </row>
    <row r="459" spans="1:3">
      <c r="A459">
        <f>INDEX(resultados!$A$2:$ZZ$496, 453, MATCH($B$1, resultados!$A$1:$ZZ$1, 0))</f>
        <v>0</v>
      </c>
      <c r="B459">
        <f>INDEX(resultados!$A$2:$ZZ$496, 453, MATCH($B$2, resultados!$A$1:$ZZ$1, 0))</f>
        <v>0</v>
      </c>
      <c r="C459">
        <f>INDEX(resultados!$A$2:$ZZ$496, 453, MATCH($B$3, resultados!$A$1:$ZZ$1, 0))</f>
        <v>0</v>
      </c>
    </row>
    <row r="460" spans="1:3">
      <c r="A460">
        <f>INDEX(resultados!$A$2:$ZZ$496, 454, MATCH($B$1, resultados!$A$1:$ZZ$1, 0))</f>
        <v>0</v>
      </c>
      <c r="B460">
        <f>INDEX(resultados!$A$2:$ZZ$496, 454, MATCH($B$2, resultados!$A$1:$ZZ$1, 0))</f>
        <v>0</v>
      </c>
      <c r="C460">
        <f>INDEX(resultados!$A$2:$ZZ$496, 454, MATCH($B$3, resultados!$A$1:$ZZ$1, 0))</f>
        <v>0</v>
      </c>
    </row>
    <row r="461" spans="1:3">
      <c r="A461">
        <f>INDEX(resultados!$A$2:$ZZ$496, 455, MATCH($B$1, resultados!$A$1:$ZZ$1, 0))</f>
        <v>0</v>
      </c>
      <c r="B461">
        <f>INDEX(resultados!$A$2:$ZZ$496, 455, MATCH($B$2, resultados!$A$1:$ZZ$1, 0))</f>
        <v>0</v>
      </c>
      <c r="C461">
        <f>INDEX(resultados!$A$2:$ZZ$496, 455, MATCH($B$3, resultados!$A$1:$ZZ$1, 0))</f>
        <v>0</v>
      </c>
    </row>
    <row r="462" spans="1:3">
      <c r="A462">
        <f>INDEX(resultados!$A$2:$ZZ$496, 456, MATCH($B$1, resultados!$A$1:$ZZ$1, 0))</f>
        <v>0</v>
      </c>
      <c r="B462">
        <f>INDEX(resultados!$A$2:$ZZ$496, 456, MATCH($B$2, resultados!$A$1:$ZZ$1, 0))</f>
        <v>0</v>
      </c>
      <c r="C462">
        <f>INDEX(resultados!$A$2:$ZZ$496, 456, MATCH($B$3, resultados!$A$1:$ZZ$1, 0))</f>
        <v>0</v>
      </c>
    </row>
    <row r="463" spans="1:3">
      <c r="A463">
        <f>INDEX(resultados!$A$2:$ZZ$496, 457, MATCH($B$1, resultados!$A$1:$ZZ$1, 0))</f>
        <v>0</v>
      </c>
      <c r="B463">
        <f>INDEX(resultados!$A$2:$ZZ$496, 457, MATCH($B$2, resultados!$A$1:$ZZ$1, 0))</f>
        <v>0</v>
      </c>
      <c r="C463">
        <f>INDEX(resultados!$A$2:$ZZ$496, 457, MATCH($B$3, resultados!$A$1:$ZZ$1, 0))</f>
        <v>0</v>
      </c>
    </row>
    <row r="464" spans="1:3">
      <c r="A464">
        <f>INDEX(resultados!$A$2:$ZZ$496, 458, MATCH($B$1, resultados!$A$1:$ZZ$1, 0))</f>
        <v>0</v>
      </c>
      <c r="B464">
        <f>INDEX(resultados!$A$2:$ZZ$496, 458, MATCH($B$2, resultados!$A$1:$ZZ$1, 0))</f>
        <v>0</v>
      </c>
      <c r="C464">
        <f>INDEX(resultados!$A$2:$ZZ$496, 458, MATCH($B$3, resultados!$A$1:$ZZ$1, 0))</f>
        <v>0</v>
      </c>
    </row>
    <row r="465" spans="1:3">
      <c r="A465">
        <f>INDEX(resultados!$A$2:$ZZ$496, 459, MATCH($B$1, resultados!$A$1:$ZZ$1, 0))</f>
        <v>0</v>
      </c>
      <c r="B465">
        <f>INDEX(resultados!$A$2:$ZZ$496, 459, MATCH($B$2, resultados!$A$1:$ZZ$1, 0))</f>
        <v>0</v>
      </c>
      <c r="C465">
        <f>INDEX(resultados!$A$2:$ZZ$496, 459, MATCH($B$3, resultados!$A$1:$ZZ$1, 0))</f>
        <v>0</v>
      </c>
    </row>
    <row r="466" spans="1:3">
      <c r="A466">
        <f>INDEX(resultados!$A$2:$ZZ$496, 460, MATCH($B$1, resultados!$A$1:$ZZ$1, 0))</f>
        <v>0</v>
      </c>
      <c r="B466">
        <f>INDEX(resultados!$A$2:$ZZ$496, 460, MATCH($B$2, resultados!$A$1:$ZZ$1, 0))</f>
        <v>0</v>
      </c>
      <c r="C466">
        <f>INDEX(resultados!$A$2:$ZZ$496, 460, MATCH($B$3, resultados!$A$1:$ZZ$1, 0))</f>
        <v>0</v>
      </c>
    </row>
    <row r="467" spans="1:3">
      <c r="A467">
        <f>INDEX(resultados!$A$2:$ZZ$496, 461, MATCH($B$1, resultados!$A$1:$ZZ$1, 0))</f>
        <v>0</v>
      </c>
      <c r="B467">
        <f>INDEX(resultados!$A$2:$ZZ$496, 461, MATCH($B$2, resultados!$A$1:$ZZ$1, 0))</f>
        <v>0</v>
      </c>
      <c r="C467">
        <f>INDEX(resultados!$A$2:$ZZ$496, 461, MATCH($B$3, resultados!$A$1:$ZZ$1, 0))</f>
        <v>0</v>
      </c>
    </row>
    <row r="468" spans="1:3">
      <c r="A468">
        <f>INDEX(resultados!$A$2:$ZZ$496, 462, MATCH($B$1, resultados!$A$1:$ZZ$1, 0))</f>
        <v>0</v>
      </c>
      <c r="B468">
        <f>INDEX(resultados!$A$2:$ZZ$496, 462, MATCH($B$2, resultados!$A$1:$ZZ$1, 0))</f>
        <v>0</v>
      </c>
      <c r="C468">
        <f>INDEX(resultados!$A$2:$ZZ$496, 462, MATCH($B$3, resultados!$A$1:$ZZ$1, 0))</f>
        <v>0</v>
      </c>
    </row>
    <row r="469" spans="1:3">
      <c r="A469">
        <f>INDEX(resultados!$A$2:$ZZ$496, 463, MATCH($B$1, resultados!$A$1:$ZZ$1, 0))</f>
        <v>0</v>
      </c>
      <c r="B469">
        <f>INDEX(resultados!$A$2:$ZZ$496, 463, MATCH($B$2, resultados!$A$1:$ZZ$1, 0))</f>
        <v>0</v>
      </c>
      <c r="C469">
        <f>INDEX(resultados!$A$2:$ZZ$496, 463, MATCH($B$3, resultados!$A$1:$ZZ$1, 0))</f>
        <v>0</v>
      </c>
    </row>
    <row r="470" spans="1:3">
      <c r="A470">
        <f>INDEX(resultados!$A$2:$ZZ$496, 464, MATCH($B$1, resultados!$A$1:$ZZ$1, 0))</f>
        <v>0</v>
      </c>
      <c r="B470">
        <f>INDEX(resultados!$A$2:$ZZ$496, 464, MATCH($B$2, resultados!$A$1:$ZZ$1, 0))</f>
        <v>0</v>
      </c>
      <c r="C470">
        <f>INDEX(resultados!$A$2:$ZZ$496, 464, MATCH($B$3, resultados!$A$1:$ZZ$1, 0))</f>
        <v>0</v>
      </c>
    </row>
    <row r="471" spans="1:3">
      <c r="A471">
        <f>INDEX(resultados!$A$2:$ZZ$496, 465, MATCH($B$1, resultados!$A$1:$ZZ$1, 0))</f>
        <v>0</v>
      </c>
      <c r="B471">
        <f>INDEX(resultados!$A$2:$ZZ$496, 465, MATCH($B$2, resultados!$A$1:$ZZ$1, 0))</f>
        <v>0</v>
      </c>
      <c r="C471">
        <f>INDEX(resultados!$A$2:$ZZ$496, 465, MATCH($B$3, resultados!$A$1:$ZZ$1, 0))</f>
        <v>0</v>
      </c>
    </row>
    <row r="472" spans="1:3">
      <c r="A472">
        <f>INDEX(resultados!$A$2:$ZZ$496, 466, MATCH($B$1, resultados!$A$1:$ZZ$1, 0))</f>
        <v>0</v>
      </c>
      <c r="B472">
        <f>INDEX(resultados!$A$2:$ZZ$496, 466, MATCH($B$2, resultados!$A$1:$ZZ$1, 0))</f>
        <v>0</v>
      </c>
      <c r="C472">
        <f>INDEX(resultados!$A$2:$ZZ$496, 466, MATCH($B$3, resultados!$A$1:$ZZ$1, 0))</f>
        <v>0</v>
      </c>
    </row>
    <row r="473" spans="1:3">
      <c r="A473">
        <f>INDEX(resultados!$A$2:$ZZ$496, 467, MATCH($B$1, resultados!$A$1:$ZZ$1, 0))</f>
        <v>0</v>
      </c>
      <c r="B473">
        <f>INDEX(resultados!$A$2:$ZZ$496, 467, MATCH($B$2, resultados!$A$1:$ZZ$1, 0))</f>
        <v>0</v>
      </c>
      <c r="C473">
        <f>INDEX(resultados!$A$2:$ZZ$496, 467, MATCH($B$3, resultados!$A$1:$ZZ$1, 0))</f>
        <v>0</v>
      </c>
    </row>
    <row r="474" spans="1:3">
      <c r="A474">
        <f>INDEX(resultados!$A$2:$ZZ$496, 468, MATCH($B$1, resultados!$A$1:$ZZ$1, 0))</f>
        <v>0</v>
      </c>
      <c r="B474">
        <f>INDEX(resultados!$A$2:$ZZ$496, 468, MATCH($B$2, resultados!$A$1:$ZZ$1, 0))</f>
        <v>0</v>
      </c>
      <c r="C474">
        <f>INDEX(resultados!$A$2:$ZZ$496, 468, MATCH($B$3, resultados!$A$1:$ZZ$1, 0))</f>
        <v>0</v>
      </c>
    </row>
    <row r="475" spans="1:3">
      <c r="A475">
        <f>INDEX(resultados!$A$2:$ZZ$496, 469, MATCH($B$1, resultados!$A$1:$ZZ$1, 0))</f>
        <v>0</v>
      </c>
      <c r="B475">
        <f>INDEX(resultados!$A$2:$ZZ$496, 469, MATCH($B$2, resultados!$A$1:$ZZ$1, 0))</f>
        <v>0</v>
      </c>
      <c r="C475">
        <f>INDEX(resultados!$A$2:$ZZ$496, 469, MATCH($B$3, resultados!$A$1:$ZZ$1, 0))</f>
        <v>0</v>
      </c>
    </row>
    <row r="476" spans="1:3">
      <c r="A476">
        <f>INDEX(resultados!$A$2:$ZZ$496, 470, MATCH($B$1, resultados!$A$1:$ZZ$1, 0))</f>
        <v>0</v>
      </c>
      <c r="B476">
        <f>INDEX(resultados!$A$2:$ZZ$496, 470, MATCH($B$2, resultados!$A$1:$ZZ$1, 0))</f>
        <v>0</v>
      </c>
      <c r="C476">
        <f>INDEX(resultados!$A$2:$ZZ$496, 470, MATCH($B$3, resultados!$A$1:$ZZ$1, 0))</f>
        <v>0</v>
      </c>
    </row>
    <row r="477" spans="1:3">
      <c r="A477">
        <f>INDEX(resultados!$A$2:$ZZ$496, 471, MATCH($B$1, resultados!$A$1:$ZZ$1, 0))</f>
        <v>0</v>
      </c>
      <c r="B477">
        <f>INDEX(resultados!$A$2:$ZZ$496, 471, MATCH($B$2, resultados!$A$1:$ZZ$1, 0))</f>
        <v>0</v>
      </c>
      <c r="C477">
        <f>INDEX(resultados!$A$2:$ZZ$496, 471, MATCH($B$3, resultados!$A$1:$ZZ$1, 0))</f>
        <v>0</v>
      </c>
    </row>
    <row r="478" spans="1:3">
      <c r="A478">
        <f>INDEX(resultados!$A$2:$ZZ$496, 472, MATCH($B$1, resultados!$A$1:$ZZ$1, 0))</f>
        <v>0</v>
      </c>
      <c r="B478">
        <f>INDEX(resultados!$A$2:$ZZ$496, 472, MATCH($B$2, resultados!$A$1:$ZZ$1, 0))</f>
        <v>0</v>
      </c>
      <c r="C478">
        <f>INDEX(resultados!$A$2:$ZZ$496, 472, MATCH($B$3, resultados!$A$1:$ZZ$1, 0))</f>
        <v>0</v>
      </c>
    </row>
    <row r="479" spans="1:3">
      <c r="A479">
        <f>INDEX(resultados!$A$2:$ZZ$496, 473, MATCH($B$1, resultados!$A$1:$ZZ$1, 0))</f>
        <v>0</v>
      </c>
      <c r="B479">
        <f>INDEX(resultados!$A$2:$ZZ$496, 473, MATCH($B$2, resultados!$A$1:$ZZ$1, 0))</f>
        <v>0</v>
      </c>
      <c r="C479">
        <f>INDEX(resultados!$A$2:$ZZ$496, 473, MATCH($B$3, resultados!$A$1:$ZZ$1, 0))</f>
        <v>0</v>
      </c>
    </row>
    <row r="480" spans="1:3">
      <c r="A480">
        <f>INDEX(resultados!$A$2:$ZZ$496, 474, MATCH($B$1, resultados!$A$1:$ZZ$1, 0))</f>
        <v>0</v>
      </c>
      <c r="B480">
        <f>INDEX(resultados!$A$2:$ZZ$496, 474, MATCH($B$2, resultados!$A$1:$ZZ$1, 0))</f>
        <v>0</v>
      </c>
      <c r="C480">
        <f>INDEX(resultados!$A$2:$ZZ$496, 474, MATCH($B$3, resultados!$A$1:$ZZ$1, 0))</f>
        <v>0</v>
      </c>
    </row>
    <row r="481" spans="1:3">
      <c r="A481">
        <f>INDEX(resultados!$A$2:$ZZ$496, 475, MATCH($B$1, resultados!$A$1:$ZZ$1, 0))</f>
        <v>0</v>
      </c>
      <c r="B481">
        <f>INDEX(resultados!$A$2:$ZZ$496, 475, MATCH($B$2, resultados!$A$1:$ZZ$1, 0))</f>
        <v>0</v>
      </c>
      <c r="C481">
        <f>INDEX(resultados!$A$2:$ZZ$496, 475, MATCH($B$3, resultados!$A$1:$ZZ$1, 0))</f>
        <v>0</v>
      </c>
    </row>
    <row r="482" spans="1:3">
      <c r="A482">
        <f>INDEX(resultados!$A$2:$ZZ$496, 476, MATCH($B$1, resultados!$A$1:$ZZ$1, 0))</f>
        <v>0</v>
      </c>
      <c r="B482">
        <f>INDEX(resultados!$A$2:$ZZ$496, 476, MATCH($B$2, resultados!$A$1:$ZZ$1, 0))</f>
        <v>0</v>
      </c>
      <c r="C482">
        <f>INDEX(resultados!$A$2:$ZZ$496, 476, MATCH($B$3, resultados!$A$1:$ZZ$1, 0))</f>
        <v>0</v>
      </c>
    </row>
    <row r="483" spans="1:3">
      <c r="A483">
        <f>INDEX(resultados!$A$2:$ZZ$496, 477, MATCH($B$1, resultados!$A$1:$ZZ$1, 0))</f>
        <v>0</v>
      </c>
      <c r="B483">
        <f>INDEX(resultados!$A$2:$ZZ$496, 477, MATCH($B$2, resultados!$A$1:$ZZ$1, 0))</f>
        <v>0</v>
      </c>
      <c r="C483">
        <f>INDEX(resultados!$A$2:$ZZ$496, 477, MATCH($B$3, resultados!$A$1:$ZZ$1, 0))</f>
        <v>0</v>
      </c>
    </row>
    <row r="484" spans="1:3">
      <c r="A484">
        <f>INDEX(resultados!$A$2:$ZZ$496, 478, MATCH($B$1, resultados!$A$1:$ZZ$1, 0))</f>
        <v>0</v>
      </c>
      <c r="B484">
        <f>INDEX(resultados!$A$2:$ZZ$496, 478, MATCH($B$2, resultados!$A$1:$ZZ$1, 0))</f>
        <v>0</v>
      </c>
      <c r="C484">
        <f>INDEX(resultados!$A$2:$ZZ$496, 478, MATCH($B$3, resultados!$A$1:$ZZ$1, 0))</f>
        <v>0</v>
      </c>
    </row>
    <row r="485" spans="1:3">
      <c r="A485">
        <f>INDEX(resultados!$A$2:$ZZ$496, 479, MATCH($B$1, resultados!$A$1:$ZZ$1, 0))</f>
        <v>0</v>
      </c>
      <c r="B485">
        <f>INDEX(resultados!$A$2:$ZZ$496, 479, MATCH($B$2, resultados!$A$1:$ZZ$1, 0))</f>
        <v>0</v>
      </c>
      <c r="C485">
        <f>INDEX(resultados!$A$2:$ZZ$496, 479, MATCH($B$3, resultados!$A$1:$ZZ$1, 0))</f>
        <v>0</v>
      </c>
    </row>
    <row r="486" spans="1:3">
      <c r="A486">
        <f>INDEX(resultados!$A$2:$ZZ$496, 480, MATCH($B$1, resultados!$A$1:$ZZ$1, 0))</f>
        <v>0</v>
      </c>
      <c r="B486">
        <f>INDEX(resultados!$A$2:$ZZ$496, 480, MATCH($B$2, resultados!$A$1:$ZZ$1, 0))</f>
        <v>0</v>
      </c>
      <c r="C486">
        <f>INDEX(resultados!$A$2:$ZZ$496, 480, MATCH($B$3, resultados!$A$1:$ZZ$1, 0))</f>
        <v>0</v>
      </c>
    </row>
    <row r="487" spans="1:3">
      <c r="A487">
        <f>INDEX(resultados!$A$2:$ZZ$496, 481, MATCH($B$1, resultados!$A$1:$ZZ$1, 0))</f>
        <v>0</v>
      </c>
      <c r="B487">
        <f>INDEX(resultados!$A$2:$ZZ$496, 481, MATCH($B$2, resultados!$A$1:$ZZ$1, 0))</f>
        <v>0</v>
      </c>
      <c r="C487">
        <f>INDEX(resultados!$A$2:$ZZ$496, 481, MATCH($B$3, resultados!$A$1:$ZZ$1, 0))</f>
        <v>0</v>
      </c>
    </row>
    <row r="488" spans="1:3">
      <c r="A488">
        <f>INDEX(resultados!$A$2:$ZZ$496, 482, MATCH($B$1, resultados!$A$1:$ZZ$1, 0))</f>
        <v>0</v>
      </c>
      <c r="B488">
        <f>INDEX(resultados!$A$2:$ZZ$496, 482, MATCH($B$2, resultados!$A$1:$ZZ$1, 0))</f>
        <v>0</v>
      </c>
      <c r="C488">
        <f>INDEX(resultados!$A$2:$ZZ$496, 482, MATCH($B$3, resultados!$A$1:$ZZ$1, 0))</f>
        <v>0</v>
      </c>
    </row>
    <row r="489" spans="1:3">
      <c r="A489">
        <f>INDEX(resultados!$A$2:$ZZ$496, 483, MATCH($B$1, resultados!$A$1:$ZZ$1, 0))</f>
        <v>0</v>
      </c>
      <c r="B489">
        <f>INDEX(resultados!$A$2:$ZZ$496, 483, MATCH($B$2, resultados!$A$1:$ZZ$1, 0))</f>
        <v>0</v>
      </c>
      <c r="C489">
        <f>INDEX(resultados!$A$2:$ZZ$496, 483, MATCH($B$3, resultados!$A$1:$ZZ$1, 0))</f>
        <v>0</v>
      </c>
    </row>
    <row r="490" spans="1:3">
      <c r="A490">
        <f>INDEX(resultados!$A$2:$ZZ$496, 484, MATCH($B$1, resultados!$A$1:$ZZ$1, 0))</f>
        <v>0</v>
      </c>
      <c r="B490">
        <f>INDEX(resultados!$A$2:$ZZ$496, 484, MATCH($B$2, resultados!$A$1:$ZZ$1, 0))</f>
        <v>0</v>
      </c>
      <c r="C490">
        <f>INDEX(resultados!$A$2:$ZZ$496, 484, MATCH($B$3, resultados!$A$1:$ZZ$1, 0))</f>
        <v>0</v>
      </c>
    </row>
    <row r="491" spans="1:3">
      <c r="A491">
        <f>INDEX(resultados!$A$2:$ZZ$496, 485, MATCH($B$1, resultados!$A$1:$ZZ$1, 0))</f>
        <v>0</v>
      </c>
      <c r="B491">
        <f>INDEX(resultados!$A$2:$ZZ$496, 485, MATCH($B$2, resultados!$A$1:$ZZ$1, 0))</f>
        <v>0</v>
      </c>
      <c r="C491">
        <f>INDEX(resultados!$A$2:$ZZ$496, 485, MATCH($B$3, resultados!$A$1:$ZZ$1, 0))</f>
        <v>0</v>
      </c>
    </row>
    <row r="492" spans="1:3">
      <c r="A492">
        <f>INDEX(resultados!$A$2:$ZZ$496, 486, MATCH($B$1, resultados!$A$1:$ZZ$1, 0))</f>
        <v>0</v>
      </c>
      <c r="B492">
        <f>INDEX(resultados!$A$2:$ZZ$496, 486, MATCH($B$2, resultados!$A$1:$ZZ$1, 0))</f>
        <v>0</v>
      </c>
      <c r="C492">
        <f>INDEX(resultados!$A$2:$ZZ$496, 486, MATCH($B$3, resultados!$A$1:$ZZ$1, 0))</f>
        <v>0</v>
      </c>
    </row>
    <row r="493" spans="1:3">
      <c r="A493">
        <f>INDEX(resultados!$A$2:$ZZ$496, 487, MATCH($B$1, resultados!$A$1:$ZZ$1, 0))</f>
        <v>0</v>
      </c>
      <c r="B493">
        <f>INDEX(resultados!$A$2:$ZZ$496, 487, MATCH($B$2, resultados!$A$1:$ZZ$1, 0))</f>
        <v>0</v>
      </c>
      <c r="C493">
        <f>INDEX(resultados!$A$2:$ZZ$496, 487, MATCH($B$3, resultados!$A$1:$ZZ$1, 0))</f>
        <v>0</v>
      </c>
    </row>
    <row r="494" spans="1:3">
      <c r="A494">
        <f>INDEX(resultados!$A$2:$ZZ$496, 488, MATCH($B$1, resultados!$A$1:$ZZ$1, 0))</f>
        <v>0</v>
      </c>
      <c r="B494">
        <f>INDEX(resultados!$A$2:$ZZ$496, 488, MATCH($B$2, resultados!$A$1:$ZZ$1, 0))</f>
        <v>0</v>
      </c>
      <c r="C494">
        <f>INDEX(resultados!$A$2:$ZZ$496, 488, MATCH($B$3, resultados!$A$1:$ZZ$1, 0))</f>
        <v>0</v>
      </c>
    </row>
    <row r="495" spans="1:3">
      <c r="A495">
        <f>INDEX(resultados!$A$2:$ZZ$496, 489, MATCH($B$1, resultados!$A$1:$ZZ$1, 0))</f>
        <v>0</v>
      </c>
      <c r="B495">
        <f>INDEX(resultados!$A$2:$ZZ$496, 489, MATCH($B$2, resultados!$A$1:$ZZ$1, 0))</f>
        <v>0</v>
      </c>
      <c r="C495">
        <f>INDEX(resultados!$A$2:$ZZ$496, 489, MATCH($B$3, resultados!$A$1:$ZZ$1, 0))</f>
        <v>0</v>
      </c>
    </row>
    <row r="496" spans="1:3">
      <c r="A496">
        <f>INDEX(resultados!$A$2:$ZZ$496, 490, MATCH($B$1, resultados!$A$1:$ZZ$1, 0))</f>
        <v>0</v>
      </c>
      <c r="B496">
        <f>INDEX(resultados!$A$2:$ZZ$496, 490, MATCH($B$2, resultados!$A$1:$ZZ$1, 0))</f>
        <v>0</v>
      </c>
      <c r="C496">
        <f>INDEX(resultados!$A$2:$ZZ$496, 490, MATCH($B$3, resultados!$A$1:$ZZ$1, 0))</f>
        <v>0</v>
      </c>
    </row>
    <row r="497" spans="1:3">
      <c r="A497">
        <f>INDEX(resultados!$A$2:$ZZ$496, 491, MATCH($B$1, resultados!$A$1:$ZZ$1, 0))</f>
        <v>0</v>
      </c>
      <c r="B497">
        <f>INDEX(resultados!$A$2:$ZZ$496, 491, MATCH($B$2, resultados!$A$1:$ZZ$1, 0))</f>
        <v>0</v>
      </c>
      <c r="C497">
        <f>INDEX(resultados!$A$2:$ZZ$496, 491, MATCH($B$3, resultados!$A$1:$ZZ$1, 0))</f>
        <v>0</v>
      </c>
    </row>
    <row r="498" spans="1:3">
      <c r="A498">
        <f>INDEX(resultados!$A$2:$ZZ$496, 492, MATCH($B$1, resultados!$A$1:$ZZ$1, 0))</f>
        <v>0</v>
      </c>
      <c r="B498">
        <f>INDEX(resultados!$A$2:$ZZ$496, 492, MATCH($B$2, resultados!$A$1:$ZZ$1, 0))</f>
        <v>0</v>
      </c>
      <c r="C498">
        <f>INDEX(resultados!$A$2:$ZZ$496, 492, MATCH($B$3, resultados!$A$1:$ZZ$1, 0))</f>
        <v>0</v>
      </c>
    </row>
    <row r="499" spans="1:3">
      <c r="A499">
        <f>INDEX(resultados!$A$2:$ZZ$496, 493, MATCH($B$1, resultados!$A$1:$ZZ$1, 0))</f>
        <v>0</v>
      </c>
      <c r="B499">
        <f>INDEX(resultados!$A$2:$ZZ$496, 493, MATCH($B$2, resultados!$A$1:$ZZ$1, 0))</f>
        <v>0</v>
      </c>
      <c r="C499">
        <f>INDEX(resultados!$A$2:$ZZ$496, 493, MATCH($B$3, resultados!$A$1:$ZZ$1, 0))</f>
        <v>0</v>
      </c>
    </row>
    <row r="500" spans="1:3">
      <c r="A500">
        <f>INDEX(resultados!$A$2:$ZZ$496, 494, MATCH($B$1, resultados!$A$1:$ZZ$1, 0))</f>
        <v>0</v>
      </c>
      <c r="B500">
        <f>INDEX(resultados!$A$2:$ZZ$496, 494, MATCH($B$2, resultados!$A$1:$ZZ$1, 0))</f>
        <v>0</v>
      </c>
      <c r="C500">
        <f>INDEX(resultados!$A$2:$ZZ$496, 494, MATCH($B$3, resultados!$A$1:$ZZ$1, 0))</f>
        <v>0</v>
      </c>
    </row>
    <row r="501" spans="1:3">
      <c r="A501">
        <f>INDEX(resultados!$A$2:$ZZ$496, 495, MATCH($B$1, resultados!$A$1:$ZZ$1, 0))</f>
        <v>0</v>
      </c>
      <c r="B501">
        <f>INDEX(resultados!$A$2:$ZZ$496, 495, MATCH($B$2, resultados!$A$1:$ZZ$1, 0))</f>
        <v>0</v>
      </c>
      <c r="C501">
        <f>INDEX(resultados!$A$2:$ZZ$496, 495,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0.7288</v>
      </c>
      <c r="E2">
        <v>137.21</v>
      </c>
      <c r="F2">
        <v>125.27</v>
      </c>
      <c r="G2">
        <v>11.58</v>
      </c>
      <c r="H2">
        <v>0.24</v>
      </c>
      <c r="I2">
        <v>649</v>
      </c>
      <c r="J2">
        <v>71.52</v>
      </c>
      <c r="K2">
        <v>32.27</v>
      </c>
      <c r="L2">
        <v>1</v>
      </c>
      <c r="M2">
        <v>647</v>
      </c>
      <c r="N2">
        <v>8.25</v>
      </c>
      <c r="O2">
        <v>9054.6</v>
      </c>
      <c r="P2">
        <v>892.22</v>
      </c>
      <c r="Q2">
        <v>1206.8</v>
      </c>
      <c r="R2">
        <v>1211.06</v>
      </c>
      <c r="S2">
        <v>132.07</v>
      </c>
      <c r="T2">
        <v>518998.05</v>
      </c>
      <c r="U2">
        <v>0.11</v>
      </c>
      <c r="V2">
        <v>0.59</v>
      </c>
      <c r="W2">
        <v>1.31</v>
      </c>
      <c r="X2">
        <v>30.73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0.8844</v>
      </c>
      <c r="E3">
        <v>113.08</v>
      </c>
      <c r="F3">
        <v>107.02</v>
      </c>
      <c r="G3">
        <v>23.69</v>
      </c>
      <c r="H3">
        <v>0.48</v>
      </c>
      <c r="I3">
        <v>271</v>
      </c>
      <c r="J3">
        <v>72.7</v>
      </c>
      <c r="K3">
        <v>32.27</v>
      </c>
      <c r="L3">
        <v>2</v>
      </c>
      <c r="M3">
        <v>269</v>
      </c>
      <c r="N3">
        <v>8.43</v>
      </c>
      <c r="O3">
        <v>9200.25</v>
      </c>
      <c r="P3">
        <v>749.84</v>
      </c>
      <c r="Q3">
        <v>1206.75</v>
      </c>
      <c r="R3">
        <v>590.62</v>
      </c>
      <c r="S3">
        <v>132.07</v>
      </c>
      <c r="T3">
        <v>210665.27</v>
      </c>
      <c r="U3">
        <v>0.22</v>
      </c>
      <c r="V3">
        <v>0.6899999999999999</v>
      </c>
      <c r="W3">
        <v>0.71</v>
      </c>
      <c r="X3">
        <v>12.48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0.9366</v>
      </c>
      <c r="E4">
        <v>106.77</v>
      </c>
      <c r="F4">
        <v>102.28</v>
      </c>
      <c r="G4">
        <v>36.1</v>
      </c>
      <c r="H4">
        <v>0.71</v>
      </c>
      <c r="I4">
        <v>170</v>
      </c>
      <c r="J4">
        <v>73.88</v>
      </c>
      <c r="K4">
        <v>32.27</v>
      </c>
      <c r="L4">
        <v>3</v>
      </c>
      <c r="M4">
        <v>168</v>
      </c>
      <c r="N4">
        <v>8.609999999999999</v>
      </c>
      <c r="O4">
        <v>9346.23</v>
      </c>
      <c r="P4">
        <v>704.88</v>
      </c>
      <c r="Q4">
        <v>1206.71</v>
      </c>
      <c r="R4">
        <v>430.33</v>
      </c>
      <c r="S4">
        <v>132.07</v>
      </c>
      <c r="T4">
        <v>131028.95</v>
      </c>
      <c r="U4">
        <v>0.31</v>
      </c>
      <c r="V4">
        <v>0.72</v>
      </c>
      <c r="W4">
        <v>0.55</v>
      </c>
      <c r="X4">
        <v>7.74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0.9627</v>
      </c>
      <c r="E5">
        <v>103.87</v>
      </c>
      <c r="F5">
        <v>100.11</v>
      </c>
      <c r="G5">
        <v>48.84</v>
      </c>
      <c r="H5">
        <v>0.93</v>
      </c>
      <c r="I5">
        <v>123</v>
      </c>
      <c r="J5">
        <v>75.06999999999999</v>
      </c>
      <c r="K5">
        <v>32.27</v>
      </c>
      <c r="L5">
        <v>4</v>
      </c>
      <c r="M5">
        <v>121</v>
      </c>
      <c r="N5">
        <v>8.800000000000001</v>
      </c>
      <c r="O5">
        <v>9492.549999999999</v>
      </c>
      <c r="P5">
        <v>677.63</v>
      </c>
      <c r="Q5">
        <v>1206.72</v>
      </c>
      <c r="R5">
        <v>356.59</v>
      </c>
      <c r="S5">
        <v>132.07</v>
      </c>
      <c r="T5">
        <v>94392.27</v>
      </c>
      <c r="U5">
        <v>0.37</v>
      </c>
      <c r="V5">
        <v>0.74</v>
      </c>
      <c r="W5">
        <v>0.48</v>
      </c>
      <c r="X5">
        <v>5.57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0.9789</v>
      </c>
      <c r="E6">
        <v>102.16</v>
      </c>
      <c r="F6">
        <v>98.81999999999999</v>
      </c>
      <c r="G6">
        <v>61.76</v>
      </c>
      <c r="H6">
        <v>1.15</v>
      </c>
      <c r="I6">
        <v>96</v>
      </c>
      <c r="J6">
        <v>76.26000000000001</v>
      </c>
      <c r="K6">
        <v>32.27</v>
      </c>
      <c r="L6">
        <v>5</v>
      </c>
      <c r="M6">
        <v>94</v>
      </c>
      <c r="N6">
        <v>8.99</v>
      </c>
      <c r="O6">
        <v>9639.200000000001</v>
      </c>
      <c r="P6">
        <v>656.77</v>
      </c>
      <c r="Q6">
        <v>1206.7</v>
      </c>
      <c r="R6">
        <v>312.68</v>
      </c>
      <c r="S6">
        <v>132.07</v>
      </c>
      <c r="T6">
        <v>72571.35000000001</v>
      </c>
      <c r="U6">
        <v>0.42</v>
      </c>
      <c r="V6">
        <v>0.75</v>
      </c>
      <c r="W6">
        <v>0.43</v>
      </c>
      <c r="X6">
        <v>4.28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0.9881</v>
      </c>
      <c r="E7">
        <v>101.21</v>
      </c>
      <c r="F7">
        <v>98.15000000000001</v>
      </c>
      <c r="G7">
        <v>75.5</v>
      </c>
      <c r="H7">
        <v>1.36</v>
      </c>
      <c r="I7">
        <v>78</v>
      </c>
      <c r="J7">
        <v>77.45</v>
      </c>
      <c r="K7">
        <v>32.27</v>
      </c>
      <c r="L7">
        <v>6</v>
      </c>
      <c r="M7">
        <v>76</v>
      </c>
      <c r="N7">
        <v>9.18</v>
      </c>
      <c r="O7">
        <v>9786.190000000001</v>
      </c>
      <c r="P7">
        <v>639.77</v>
      </c>
      <c r="Q7">
        <v>1206.71</v>
      </c>
      <c r="R7">
        <v>290.46</v>
      </c>
      <c r="S7">
        <v>132.07</v>
      </c>
      <c r="T7">
        <v>61549.93</v>
      </c>
      <c r="U7">
        <v>0.45</v>
      </c>
      <c r="V7">
        <v>0.76</v>
      </c>
      <c r="W7">
        <v>0.4</v>
      </c>
      <c r="X7">
        <v>3.61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0.9967</v>
      </c>
      <c r="E8">
        <v>100.33</v>
      </c>
      <c r="F8">
        <v>97.48</v>
      </c>
      <c r="G8">
        <v>89.98</v>
      </c>
      <c r="H8">
        <v>1.56</v>
      </c>
      <c r="I8">
        <v>65</v>
      </c>
      <c r="J8">
        <v>78.65000000000001</v>
      </c>
      <c r="K8">
        <v>32.27</v>
      </c>
      <c r="L8">
        <v>7</v>
      </c>
      <c r="M8">
        <v>63</v>
      </c>
      <c r="N8">
        <v>9.380000000000001</v>
      </c>
      <c r="O8">
        <v>9933.52</v>
      </c>
      <c r="P8">
        <v>621.72</v>
      </c>
      <c r="Q8">
        <v>1206.7</v>
      </c>
      <c r="R8">
        <v>267.54</v>
      </c>
      <c r="S8">
        <v>132.07</v>
      </c>
      <c r="T8">
        <v>50157.17</v>
      </c>
      <c r="U8">
        <v>0.49</v>
      </c>
      <c r="V8">
        <v>0.76</v>
      </c>
      <c r="W8">
        <v>0.38</v>
      </c>
      <c r="X8">
        <v>2.94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1.0018</v>
      </c>
      <c r="E9">
        <v>99.81999999999999</v>
      </c>
      <c r="F9">
        <v>97.09999999999999</v>
      </c>
      <c r="G9">
        <v>104.04</v>
      </c>
      <c r="H9">
        <v>1.75</v>
      </c>
      <c r="I9">
        <v>56</v>
      </c>
      <c r="J9">
        <v>79.84</v>
      </c>
      <c r="K9">
        <v>32.27</v>
      </c>
      <c r="L9">
        <v>8</v>
      </c>
      <c r="M9">
        <v>54</v>
      </c>
      <c r="N9">
        <v>9.57</v>
      </c>
      <c r="O9">
        <v>10081.19</v>
      </c>
      <c r="P9">
        <v>604.6</v>
      </c>
      <c r="Q9">
        <v>1206.69</v>
      </c>
      <c r="R9">
        <v>254.9</v>
      </c>
      <c r="S9">
        <v>132.07</v>
      </c>
      <c r="T9">
        <v>43880.34</v>
      </c>
      <c r="U9">
        <v>0.52</v>
      </c>
      <c r="V9">
        <v>0.76</v>
      </c>
      <c r="W9">
        <v>0.37</v>
      </c>
      <c r="X9">
        <v>2.56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1.0073</v>
      </c>
      <c r="E10">
        <v>99.27</v>
      </c>
      <c r="F10">
        <v>96.68000000000001</v>
      </c>
      <c r="G10">
        <v>120.85</v>
      </c>
      <c r="H10">
        <v>1.94</v>
      </c>
      <c r="I10">
        <v>48</v>
      </c>
      <c r="J10">
        <v>81.04000000000001</v>
      </c>
      <c r="K10">
        <v>32.27</v>
      </c>
      <c r="L10">
        <v>9</v>
      </c>
      <c r="M10">
        <v>45</v>
      </c>
      <c r="N10">
        <v>9.77</v>
      </c>
      <c r="O10">
        <v>10229.34</v>
      </c>
      <c r="P10">
        <v>587.4299999999999</v>
      </c>
      <c r="Q10">
        <v>1206.69</v>
      </c>
      <c r="R10">
        <v>240.53</v>
      </c>
      <c r="S10">
        <v>132.07</v>
      </c>
      <c r="T10">
        <v>36735.86</v>
      </c>
      <c r="U10">
        <v>0.55</v>
      </c>
      <c r="V10">
        <v>0.77</v>
      </c>
      <c r="W10">
        <v>0.35</v>
      </c>
      <c r="X10">
        <v>2.14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1.0141</v>
      </c>
      <c r="E11">
        <v>98.61</v>
      </c>
      <c r="F11">
        <v>96.09999999999999</v>
      </c>
      <c r="G11">
        <v>134.09</v>
      </c>
      <c r="H11">
        <v>2.13</v>
      </c>
      <c r="I11">
        <v>43</v>
      </c>
      <c r="J11">
        <v>82.25</v>
      </c>
      <c r="K11">
        <v>32.27</v>
      </c>
      <c r="L11">
        <v>10</v>
      </c>
      <c r="M11">
        <v>24</v>
      </c>
      <c r="N11">
        <v>9.98</v>
      </c>
      <c r="O11">
        <v>10377.72</v>
      </c>
      <c r="P11">
        <v>573.8099999999999</v>
      </c>
      <c r="Q11">
        <v>1206.71</v>
      </c>
      <c r="R11">
        <v>219.81</v>
      </c>
      <c r="S11">
        <v>132.07</v>
      </c>
      <c r="T11">
        <v>26400.94</v>
      </c>
      <c r="U11">
        <v>0.6</v>
      </c>
      <c r="V11">
        <v>0.77</v>
      </c>
      <c r="W11">
        <v>0.35</v>
      </c>
      <c r="X11">
        <v>1.56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1.0112</v>
      </c>
      <c r="E12">
        <v>98.90000000000001</v>
      </c>
      <c r="F12">
        <v>96.40000000000001</v>
      </c>
      <c r="G12">
        <v>137.71</v>
      </c>
      <c r="H12">
        <v>2.31</v>
      </c>
      <c r="I12">
        <v>42</v>
      </c>
      <c r="J12">
        <v>83.45</v>
      </c>
      <c r="K12">
        <v>32.27</v>
      </c>
      <c r="L12">
        <v>11</v>
      </c>
      <c r="M12">
        <v>6</v>
      </c>
      <c r="N12">
        <v>10.18</v>
      </c>
      <c r="O12">
        <v>10526.45</v>
      </c>
      <c r="P12">
        <v>578.14</v>
      </c>
      <c r="Q12">
        <v>1206.71</v>
      </c>
      <c r="R12">
        <v>229.43</v>
      </c>
      <c r="S12">
        <v>132.07</v>
      </c>
      <c r="T12">
        <v>31219.53</v>
      </c>
      <c r="U12">
        <v>0.58</v>
      </c>
      <c r="V12">
        <v>0.77</v>
      </c>
      <c r="W12">
        <v>0.39</v>
      </c>
      <c r="X12">
        <v>1.86</v>
      </c>
      <c r="Y12">
        <v>0.5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1.0116</v>
      </c>
      <c r="E13">
        <v>98.84999999999999</v>
      </c>
      <c r="F13">
        <v>96.34999999999999</v>
      </c>
      <c r="G13">
        <v>137.65</v>
      </c>
      <c r="H13">
        <v>2.48</v>
      </c>
      <c r="I13">
        <v>42</v>
      </c>
      <c r="J13">
        <v>84.66</v>
      </c>
      <c r="K13">
        <v>32.27</v>
      </c>
      <c r="L13">
        <v>12</v>
      </c>
      <c r="M13">
        <v>0</v>
      </c>
      <c r="N13">
        <v>10.39</v>
      </c>
      <c r="O13">
        <v>10675.53</v>
      </c>
      <c r="P13">
        <v>584.6900000000001</v>
      </c>
      <c r="Q13">
        <v>1206.69</v>
      </c>
      <c r="R13">
        <v>227.61</v>
      </c>
      <c r="S13">
        <v>132.07</v>
      </c>
      <c r="T13">
        <v>30309.67</v>
      </c>
      <c r="U13">
        <v>0.58</v>
      </c>
      <c r="V13">
        <v>0.77</v>
      </c>
      <c r="W13">
        <v>0.39</v>
      </c>
      <c r="X13">
        <v>1.81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0.8502</v>
      </c>
      <c r="E2">
        <v>117.61</v>
      </c>
      <c r="F2">
        <v>111.79</v>
      </c>
      <c r="G2">
        <v>18.08</v>
      </c>
      <c r="H2">
        <v>0.43</v>
      </c>
      <c r="I2">
        <v>371</v>
      </c>
      <c r="J2">
        <v>39.78</v>
      </c>
      <c r="K2">
        <v>19.54</v>
      </c>
      <c r="L2">
        <v>1</v>
      </c>
      <c r="M2">
        <v>369</v>
      </c>
      <c r="N2">
        <v>4.24</v>
      </c>
      <c r="O2">
        <v>5140</v>
      </c>
      <c r="P2">
        <v>511.84</v>
      </c>
      <c r="Q2">
        <v>1206.77</v>
      </c>
      <c r="R2">
        <v>753.13</v>
      </c>
      <c r="S2">
        <v>132.07</v>
      </c>
      <c r="T2">
        <v>291424.46</v>
      </c>
      <c r="U2">
        <v>0.18</v>
      </c>
      <c r="V2">
        <v>0.66</v>
      </c>
      <c r="W2">
        <v>0.87</v>
      </c>
      <c r="X2">
        <v>17.25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0.949</v>
      </c>
      <c r="E3">
        <v>105.37</v>
      </c>
      <c r="F3">
        <v>101.9</v>
      </c>
      <c r="G3">
        <v>38.21</v>
      </c>
      <c r="H3">
        <v>0.84</v>
      </c>
      <c r="I3">
        <v>160</v>
      </c>
      <c r="J3">
        <v>40.89</v>
      </c>
      <c r="K3">
        <v>19.54</v>
      </c>
      <c r="L3">
        <v>2</v>
      </c>
      <c r="M3">
        <v>158</v>
      </c>
      <c r="N3">
        <v>4.35</v>
      </c>
      <c r="O3">
        <v>5277.26</v>
      </c>
      <c r="P3">
        <v>442.68</v>
      </c>
      <c r="Q3">
        <v>1206.74</v>
      </c>
      <c r="R3">
        <v>417.18</v>
      </c>
      <c r="S3">
        <v>132.07</v>
      </c>
      <c r="T3">
        <v>124500.81</v>
      </c>
      <c r="U3">
        <v>0.32</v>
      </c>
      <c r="V3">
        <v>0.73</v>
      </c>
      <c r="W3">
        <v>0.54</v>
      </c>
      <c r="X3">
        <v>7.36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0.9836</v>
      </c>
      <c r="E4">
        <v>101.67</v>
      </c>
      <c r="F4">
        <v>98.88</v>
      </c>
      <c r="G4">
        <v>60.54</v>
      </c>
      <c r="H4">
        <v>1.22</v>
      </c>
      <c r="I4">
        <v>98</v>
      </c>
      <c r="J4">
        <v>42.01</v>
      </c>
      <c r="K4">
        <v>19.54</v>
      </c>
      <c r="L4">
        <v>3</v>
      </c>
      <c r="M4">
        <v>87</v>
      </c>
      <c r="N4">
        <v>4.46</v>
      </c>
      <c r="O4">
        <v>5414.79</v>
      </c>
      <c r="P4">
        <v>403.45</v>
      </c>
      <c r="Q4">
        <v>1206.69</v>
      </c>
      <c r="R4">
        <v>314.41</v>
      </c>
      <c r="S4">
        <v>132.07</v>
      </c>
      <c r="T4">
        <v>73425.03</v>
      </c>
      <c r="U4">
        <v>0.42</v>
      </c>
      <c r="V4">
        <v>0.75</v>
      </c>
      <c r="W4">
        <v>0.44</v>
      </c>
      <c r="X4">
        <v>4.34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0.9929</v>
      </c>
      <c r="E5">
        <v>100.72</v>
      </c>
      <c r="F5">
        <v>98.11</v>
      </c>
      <c r="G5">
        <v>71.78</v>
      </c>
      <c r="H5">
        <v>1.59</v>
      </c>
      <c r="I5">
        <v>82</v>
      </c>
      <c r="J5">
        <v>43.13</v>
      </c>
      <c r="K5">
        <v>19.54</v>
      </c>
      <c r="L5">
        <v>4</v>
      </c>
      <c r="M5">
        <v>3</v>
      </c>
      <c r="N5">
        <v>4.58</v>
      </c>
      <c r="O5">
        <v>5552.61</v>
      </c>
      <c r="P5">
        <v>392.19</v>
      </c>
      <c r="Q5">
        <v>1206.7</v>
      </c>
      <c r="R5">
        <v>284.97</v>
      </c>
      <c r="S5">
        <v>132.07</v>
      </c>
      <c r="T5">
        <v>58789</v>
      </c>
      <c r="U5">
        <v>0.46</v>
      </c>
      <c r="V5">
        <v>0.76</v>
      </c>
      <c r="W5">
        <v>0.51</v>
      </c>
      <c r="X5">
        <v>3.57</v>
      </c>
      <c r="Y5">
        <v>0.5</v>
      </c>
      <c r="Z5">
        <v>10</v>
      </c>
    </row>
    <row r="6" spans="1:26">
      <c r="A6">
        <v>4</v>
      </c>
      <c r="B6">
        <v>15</v>
      </c>
      <c r="C6" t="s">
        <v>26</v>
      </c>
      <c r="D6">
        <v>0.9929</v>
      </c>
      <c r="E6">
        <v>100.71</v>
      </c>
      <c r="F6">
        <v>98.11</v>
      </c>
      <c r="G6">
        <v>71.78</v>
      </c>
      <c r="H6">
        <v>1.94</v>
      </c>
      <c r="I6">
        <v>82</v>
      </c>
      <c r="J6">
        <v>44.24</v>
      </c>
      <c r="K6">
        <v>19.54</v>
      </c>
      <c r="L6">
        <v>5</v>
      </c>
      <c r="M6">
        <v>0</v>
      </c>
      <c r="N6">
        <v>4.7</v>
      </c>
      <c r="O6">
        <v>5690.71</v>
      </c>
      <c r="P6">
        <v>401.53</v>
      </c>
      <c r="Q6">
        <v>1206.69</v>
      </c>
      <c r="R6">
        <v>284.9</v>
      </c>
      <c r="S6">
        <v>132.07</v>
      </c>
      <c r="T6">
        <v>58750.4</v>
      </c>
      <c r="U6">
        <v>0.46</v>
      </c>
      <c r="V6">
        <v>0.76</v>
      </c>
      <c r="W6">
        <v>0.51</v>
      </c>
      <c r="X6">
        <v>3.57</v>
      </c>
      <c r="Y6">
        <v>0.5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0.4967</v>
      </c>
      <c r="E2">
        <v>201.31</v>
      </c>
      <c r="F2">
        <v>160.46</v>
      </c>
      <c r="G2">
        <v>7.2</v>
      </c>
      <c r="H2">
        <v>0.12</v>
      </c>
      <c r="I2">
        <v>1337</v>
      </c>
      <c r="J2">
        <v>141.81</v>
      </c>
      <c r="K2">
        <v>47.83</v>
      </c>
      <c r="L2">
        <v>1</v>
      </c>
      <c r="M2">
        <v>1335</v>
      </c>
      <c r="N2">
        <v>22.98</v>
      </c>
      <c r="O2">
        <v>17723.39</v>
      </c>
      <c r="P2">
        <v>1822.37</v>
      </c>
      <c r="Q2">
        <v>1206.93</v>
      </c>
      <c r="R2">
        <v>2409.78</v>
      </c>
      <c r="S2">
        <v>132.07</v>
      </c>
      <c r="T2">
        <v>1114918.05</v>
      </c>
      <c r="U2">
        <v>0.05</v>
      </c>
      <c r="V2">
        <v>0.46</v>
      </c>
      <c r="W2">
        <v>2.42</v>
      </c>
      <c r="X2">
        <v>65.90000000000001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0.7517</v>
      </c>
      <c r="E3">
        <v>133.04</v>
      </c>
      <c r="F3">
        <v>116.97</v>
      </c>
      <c r="G3">
        <v>14.65</v>
      </c>
      <c r="H3">
        <v>0.25</v>
      </c>
      <c r="I3">
        <v>479</v>
      </c>
      <c r="J3">
        <v>143.17</v>
      </c>
      <c r="K3">
        <v>47.83</v>
      </c>
      <c r="L3">
        <v>2</v>
      </c>
      <c r="M3">
        <v>477</v>
      </c>
      <c r="N3">
        <v>23.34</v>
      </c>
      <c r="O3">
        <v>17891.86</v>
      </c>
      <c r="P3">
        <v>1321.4</v>
      </c>
      <c r="Q3">
        <v>1206.75</v>
      </c>
      <c r="R3">
        <v>928.75</v>
      </c>
      <c r="S3">
        <v>132.07</v>
      </c>
      <c r="T3">
        <v>378692.53</v>
      </c>
      <c r="U3">
        <v>0.14</v>
      </c>
      <c r="V3">
        <v>0.63</v>
      </c>
      <c r="W3">
        <v>1.05</v>
      </c>
      <c r="X3">
        <v>22.43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0.8421</v>
      </c>
      <c r="E4">
        <v>118.75</v>
      </c>
      <c r="F4">
        <v>108.06</v>
      </c>
      <c r="G4">
        <v>22.13</v>
      </c>
      <c r="H4">
        <v>0.37</v>
      </c>
      <c r="I4">
        <v>293</v>
      </c>
      <c r="J4">
        <v>144.54</v>
      </c>
      <c r="K4">
        <v>47.83</v>
      </c>
      <c r="L4">
        <v>3</v>
      </c>
      <c r="M4">
        <v>291</v>
      </c>
      <c r="N4">
        <v>23.71</v>
      </c>
      <c r="O4">
        <v>18060.85</v>
      </c>
      <c r="P4">
        <v>1215.49</v>
      </c>
      <c r="Q4">
        <v>1206.71</v>
      </c>
      <c r="R4">
        <v>626.3</v>
      </c>
      <c r="S4">
        <v>132.07</v>
      </c>
      <c r="T4">
        <v>228397.39</v>
      </c>
      <c r="U4">
        <v>0.21</v>
      </c>
      <c r="V4">
        <v>0.6899999999999999</v>
      </c>
      <c r="W4">
        <v>0.74</v>
      </c>
      <c r="X4">
        <v>13.52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0.8887</v>
      </c>
      <c r="E5">
        <v>112.52</v>
      </c>
      <c r="F5">
        <v>104.2</v>
      </c>
      <c r="G5">
        <v>29.63</v>
      </c>
      <c r="H5">
        <v>0.49</v>
      </c>
      <c r="I5">
        <v>211</v>
      </c>
      <c r="J5">
        <v>145.92</v>
      </c>
      <c r="K5">
        <v>47.83</v>
      </c>
      <c r="L5">
        <v>4</v>
      </c>
      <c r="M5">
        <v>209</v>
      </c>
      <c r="N5">
        <v>24.09</v>
      </c>
      <c r="O5">
        <v>18230.35</v>
      </c>
      <c r="P5">
        <v>1167.52</v>
      </c>
      <c r="Q5">
        <v>1206.71</v>
      </c>
      <c r="R5">
        <v>495.15</v>
      </c>
      <c r="S5">
        <v>132.07</v>
      </c>
      <c r="T5">
        <v>163233.45</v>
      </c>
      <c r="U5">
        <v>0.27</v>
      </c>
      <c r="V5">
        <v>0.71</v>
      </c>
      <c r="W5">
        <v>0.61</v>
      </c>
      <c r="X5">
        <v>9.66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0.9167999999999999</v>
      </c>
      <c r="E6">
        <v>109.08</v>
      </c>
      <c r="F6">
        <v>102.08</v>
      </c>
      <c r="G6">
        <v>37.12</v>
      </c>
      <c r="H6">
        <v>0.6</v>
      </c>
      <c r="I6">
        <v>165</v>
      </c>
      <c r="J6">
        <v>147.3</v>
      </c>
      <c r="K6">
        <v>47.83</v>
      </c>
      <c r="L6">
        <v>5</v>
      </c>
      <c r="M6">
        <v>163</v>
      </c>
      <c r="N6">
        <v>24.47</v>
      </c>
      <c r="O6">
        <v>18400.38</v>
      </c>
      <c r="P6">
        <v>1139.21</v>
      </c>
      <c r="Q6">
        <v>1206.7</v>
      </c>
      <c r="R6">
        <v>423.44</v>
      </c>
      <c r="S6">
        <v>132.07</v>
      </c>
      <c r="T6">
        <v>127609.66</v>
      </c>
      <c r="U6">
        <v>0.31</v>
      </c>
      <c r="V6">
        <v>0.73</v>
      </c>
      <c r="W6">
        <v>0.54</v>
      </c>
      <c r="X6">
        <v>7.54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0.9365</v>
      </c>
      <c r="E7">
        <v>106.79</v>
      </c>
      <c r="F7">
        <v>100.66</v>
      </c>
      <c r="G7">
        <v>44.74</v>
      </c>
      <c r="H7">
        <v>0.71</v>
      </c>
      <c r="I7">
        <v>135</v>
      </c>
      <c r="J7">
        <v>148.68</v>
      </c>
      <c r="K7">
        <v>47.83</v>
      </c>
      <c r="L7">
        <v>6</v>
      </c>
      <c r="M7">
        <v>133</v>
      </c>
      <c r="N7">
        <v>24.85</v>
      </c>
      <c r="O7">
        <v>18570.94</v>
      </c>
      <c r="P7">
        <v>1119.07</v>
      </c>
      <c r="Q7">
        <v>1206.73</v>
      </c>
      <c r="R7">
        <v>375.29</v>
      </c>
      <c r="S7">
        <v>132.07</v>
      </c>
      <c r="T7">
        <v>103681.8</v>
      </c>
      <c r="U7">
        <v>0.35</v>
      </c>
      <c r="V7">
        <v>0.74</v>
      </c>
      <c r="W7">
        <v>0.48</v>
      </c>
      <c r="X7">
        <v>6.12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0.9496</v>
      </c>
      <c r="E8">
        <v>105.3</v>
      </c>
      <c r="F8">
        <v>99.75</v>
      </c>
      <c r="G8">
        <v>52.04</v>
      </c>
      <c r="H8">
        <v>0.83</v>
      </c>
      <c r="I8">
        <v>115</v>
      </c>
      <c r="J8">
        <v>150.07</v>
      </c>
      <c r="K8">
        <v>47.83</v>
      </c>
      <c r="L8">
        <v>7</v>
      </c>
      <c r="M8">
        <v>113</v>
      </c>
      <c r="N8">
        <v>25.24</v>
      </c>
      <c r="O8">
        <v>18742.03</v>
      </c>
      <c r="P8">
        <v>1104.52</v>
      </c>
      <c r="Q8">
        <v>1206.7</v>
      </c>
      <c r="R8">
        <v>344.62</v>
      </c>
      <c r="S8">
        <v>132.07</v>
      </c>
      <c r="T8">
        <v>88445.78999999999</v>
      </c>
      <c r="U8">
        <v>0.38</v>
      </c>
      <c r="V8">
        <v>0.74</v>
      </c>
      <c r="W8">
        <v>0.46</v>
      </c>
      <c r="X8">
        <v>5.21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0.9613</v>
      </c>
      <c r="E9">
        <v>104.03</v>
      </c>
      <c r="F9">
        <v>98.94</v>
      </c>
      <c r="G9">
        <v>59.96</v>
      </c>
      <c r="H9">
        <v>0.9399999999999999</v>
      </c>
      <c r="I9">
        <v>99</v>
      </c>
      <c r="J9">
        <v>151.46</v>
      </c>
      <c r="K9">
        <v>47.83</v>
      </c>
      <c r="L9">
        <v>8</v>
      </c>
      <c r="M9">
        <v>97</v>
      </c>
      <c r="N9">
        <v>25.63</v>
      </c>
      <c r="O9">
        <v>18913.66</v>
      </c>
      <c r="P9">
        <v>1091.67</v>
      </c>
      <c r="Q9">
        <v>1206.71</v>
      </c>
      <c r="R9">
        <v>316.95</v>
      </c>
      <c r="S9">
        <v>132.07</v>
      </c>
      <c r="T9">
        <v>74694.21000000001</v>
      </c>
      <c r="U9">
        <v>0.42</v>
      </c>
      <c r="V9">
        <v>0.75</v>
      </c>
      <c r="W9">
        <v>0.44</v>
      </c>
      <c r="X9">
        <v>4.4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0.9758</v>
      </c>
      <c r="E10">
        <v>102.48</v>
      </c>
      <c r="F10">
        <v>97.73999999999999</v>
      </c>
      <c r="G10">
        <v>67.41</v>
      </c>
      <c r="H10">
        <v>1.04</v>
      </c>
      <c r="I10">
        <v>87</v>
      </c>
      <c r="J10">
        <v>152.85</v>
      </c>
      <c r="K10">
        <v>47.83</v>
      </c>
      <c r="L10">
        <v>9</v>
      </c>
      <c r="M10">
        <v>85</v>
      </c>
      <c r="N10">
        <v>26.03</v>
      </c>
      <c r="O10">
        <v>19085.83</v>
      </c>
      <c r="P10">
        <v>1074.26</v>
      </c>
      <c r="Q10">
        <v>1206.69</v>
      </c>
      <c r="R10">
        <v>275.26</v>
      </c>
      <c r="S10">
        <v>132.07</v>
      </c>
      <c r="T10">
        <v>53907.62</v>
      </c>
      <c r="U10">
        <v>0.48</v>
      </c>
      <c r="V10">
        <v>0.76</v>
      </c>
      <c r="W10">
        <v>0.41</v>
      </c>
      <c r="X10">
        <v>3.2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0.9742</v>
      </c>
      <c r="E11">
        <v>102.65</v>
      </c>
      <c r="F11">
        <v>98.17</v>
      </c>
      <c r="G11">
        <v>75.51000000000001</v>
      </c>
      <c r="H11">
        <v>1.15</v>
      </c>
      <c r="I11">
        <v>78</v>
      </c>
      <c r="J11">
        <v>154.25</v>
      </c>
      <c r="K11">
        <v>47.83</v>
      </c>
      <c r="L11">
        <v>10</v>
      </c>
      <c r="M11">
        <v>76</v>
      </c>
      <c r="N11">
        <v>26.43</v>
      </c>
      <c r="O11">
        <v>19258.55</v>
      </c>
      <c r="P11">
        <v>1074.66</v>
      </c>
      <c r="Q11">
        <v>1206.7</v>
      </c>
      <c r="R11">
        <v>291.32</v>
      </c>
      <c r="S11">
        <v>132.07</v>
      </c>
      <c r="T11">
        <v>61980.71</v>
      </c>
      <c r="U11">
        <v>0.45</v>
      </c>
      <c r="V11">
        <v>0.76</v>
      </c>
      <c r="W11">
        <v>0.4</v>
      </c>
      <c r="X11">
        <v>3.63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0.9797</v>
      </c>
      <c r="E12">
        <v>102.07</v>
      </c>
      <c r="F12">
        <v>97.79000000000001</v>
      </c>
      <c r="G12">
        <v>82.64</v>
      </c>
      <c r="H12">
        <v>1.25</v>
      </c>
      <c r="I12">
        <v>71</v>
      </c>
      <c r="J12">
        <v>155.66</v>
      </c>
      <c r="K12">
        <v>47.83</v>
      </c>
      <c r="L12">
        <v>11</v>
      </c>
      <c r="M12">
        <v>69</v>
      </c>
      <c r="N12">
        <v>26.83</v>
      </c>
      <c r="O12">
        <v>19431.82</v>
      </c>
      <c r="P12">
        <v>1066</v>
      </c>
      <c r="Q12">
        <v>1206.69</v>
      </c>
      <c r="R12">
        <v>278.19</v>
      </c>
      <c r="S12">
        <v>132.07</v>
      </c>
      <c r="T12">
        <v>55452.1</v>
      </c>
      <c r="U12">
        <v>0.47</v>
      </c>
      <c r="V12">
        <v>0.76</v>
      </c>
      <c r="W12">
        <v>0.39</v>
      </c>
      <c r="X12">
        <v>3.25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0.9846</v>
      </c>
      <c r="E13">
        <v>101.57</v>
      </c>
      <c r="F13">
        <v>97.45999999999999</v>
      </c>
      <c r="G13">
        <v>89.95999999999999</v>
      </c>
      <c r="H13">
        <v>1.35</v>
      </c>
      <c r="I13">
        <v>65</v>
      </c>
      <c r="J13">
        <v>157.07</v>
      </c>
      <c r="K13">
        <v>47.83</v>
      </c>
      <c r="L13">
        <v>12</v>
      </c>
      <c r="M13">
        <v>63</v>
      </c>
      <c r="N13">
        <v>27.24</v>
      </c>
      <c r="O13">
        <v>19605.66</v>
      </c>
      <c r="P13">
        <v>1058.81</v>
      </c>
      <c r="Q13">
        <v>1206.72</v>
      </c>
      <c r="R13">
        <v>267.31</v>
      </c>
      <c r="S13">
        <v>132.07</v>
      </c>
      <c r="T13">
        <v>50044.34</v>
      </c>
      <c r="U13">
        <v>0.49</v>
      </c>
      <c r="V13">
        <v>0.76</v>
      </c>
      <c r="W13">
        <v>0.37</v>
      </c>
      <c r="X13">
        <v>2.92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0.9889</v>
      </c>
      <c r="E14">
        <v>101.13</v>
      </c>
      <c r="F14">
        <v>97.19</v>
      </c>
      <c r="G14">
        <v>98.84</v>
      </c>
      <c r="H14">
        <v>1.45</v>
      </c>
      <c r="I14">
        <v>59</v>
      </c>
      <c r="J14">
        <v>158.48</v>
      </c>
      <c r="K14">
        <v>47.83</v>
      </c>
      <c r="L14">
        <v>13</v>
      </c>
      <c r="M14">
        <v>57</v>
      </c>
      <c r="N14">
        <v>27.65</v>
      </c>
      <c r="O14">
        <v>19780.06</v>
      </c>
      <c r="P14">
        <v>1052.72</v>
      </c>
      <c r="Q14">
        <v>1206.69</v>
      </c>
      <c r="R14">
        <v>257.96</v>
      </c>
      <c r="S14">
        <v>132.07</v>
      </c>
      <c r="T14">
        <v>45398.32</v>
      </c>
      <c r="U14">
        <v>0.51</v>
      </c>
      <c r="V14">
        <v>0.76</v>
      </c>
      <c r="W14">
        <v>0.37</v>
      </c>
      <c r="X14">
        <v>2.65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0.9917</v>
      </c>
      <c r="E15">
        <v>100.84</v>
      </c>
      <c r="F15">
        <v>97.02</v>
      </c>
      <c r="G15">
        <v>105.84</v>
      </c>
      <c r="H15">
        <v>1.55</v>
      </c>
      <c r="I15">
        <v>55</v>
      </c>
      <c r="J15">
        <v>159.9</v>
      </c>
      <c r="K15">
        <v>47.83</v>
      </c>
      <c r="L15">
        <v>14</v>
      </c>
      <c r="M15">
        <v>53</v>
      </c>
      <c r="N15">
        <v>28.07</v>
      </c>
      <c r="O15">
        <v>19955.16</v>
      </c>
      <c r="P15">
        <v>1047.41</v>
      </c>
      <c r="Q15">
        <v>1206.69</v>
      </c>
      <c r="R15">
        <v>252.18</v>
      </c>
      <c r="S15">
        <v>132.07</v>
      </c>
      <c r="T15">
        <v>42525.01</v>
      </c>
      <c r="U15">
        <v>0.52</v>
      </c>
      <c r="V15">
        <v>0.76</v>
      </c>
      <c r="W15">
        <v>0.36</v>
      </c>
      <c r="X15">
        <v>2.48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0.9946</v>
      </c>
      <c r="E16">
        <v>100.54</v>
      </c>
      <c r="F16">
        <v>96.84</v>
      </c>
      <c r="G16">
        <v>113.93</v>
      </c>
      <c r="H16">
        <v>1.65</v>
      </c>
      <c r="I16">
        <v>51</v>
      </c>
      <c r="J16">
        <v>161.32</v>
      </c>
      <c r="K16">
        <v>47.83</v>
      </c>
      <c r="L16">
        <v>15</v>
      </c>
      <c r="M16">
        <v>49</v>
      </c>
      <c r="N16">
        <v>28.5</v>
      </c>
      <c r="O16">
        <v>20130.71</v>
      </c>
      <c r="P16">
        <v>1040.43</v>
      </c>
      <c r="Q16">
        <v>1206.7</v>
      </c>
      <c r="R16">
        <v>246.04</v>
      </c>
      <c r="S16">
        <v>132.07</v>
      </c>
      <c r="T16">
        <v>39476.83</v>
      </c>
      <c r="U16">
        <v>0.54</v>
      </c>
      <c r="V16">
        <v>0.77</v>
      </c>
      <c r="W16">
        <v>0.36</v>
      </c>
      <c r="X16">
        <v>2.3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0.9971</v>
      </c>
      <c r="E17">
        <v>100.29</v>
      </c>
      <c r="F17">
        <v>96.68000000000001</v>
      </c>
      <c r="G17">
        <v>120.85</v>
      </c>
      <c r="H17">
        <v>1.74</v>
      </c>
      <c r="I17">
        <v>48</v>
      </c>
      <c r="J17">
        <v>162.75</v>
      </c>
      <c r="K17">
        <v>47.83</v>
      </c>
      <c r="L17">
        <v>16</v>
      </c>
      <c r="M17">
        <v>46</v>
      </c>
      <c r="N17">
        <v>28.92</v>
      </c>
      <c r="O17">
        <v>20306.85</v>
      </c>
      <c r="P17">
        <v>1034.73</v>
      </c>
      <c r="Q17">
        <v>1206.69</v>
      </c>
      <c r="R17">
        <v>240.29</v>
      </c>
      <c r="S17">
        <v>132.07</v>
      </c>
      <c r="T17">
        <v>36617.76</v>
      </c>
      <c r="U17">
        <v>0.55</v>
      </c>
      <c r="V17">
        <v>0.77</v>
      </c>
      <c r="W17">
        <v>0.35</v>
      </c>
      <c r="X17">
        <v>2.14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1.0001</v>
      </c>
      <c r="E18">
        <v>99.98999999999999</v>
      </c>
      <c r="F18">
        <v>96.45999999999999</v>
      </c>
      <c r="G18">
        <v>128.62</v>
      </c>
      <c r="H18">
        <v>1.83</v>
      </c>
      <c r="I18">
        <v>45</v>
      </c>
      <c r="J18">
        <v>164.19</v>
      </c>
      <c r="K18">
        <v>47.83</v>
      </c>
      <c r="L18">
        <v>17</v>
      </c>
      <c r="M18">
        <v>43</v>
      </c>
      <c r="N18">
        <v>29.36</v>
      </c>
      <c r="O18">
        <v>20483.57</v>
      </c>
      <c r="P18">
        <v>1026.32</v>
      </c>
      <c r="Q18">
        <v>1206.7</v>
      </c>
      <c r="R18">
        <v>232.93</v>
      </c>
      <c r="S18">
        <v>132.07</v>
      </c>
      <c r="T18">
        <v>32950.84</v>
      </c>
      <c r="U18">
        <v>0.57</v>
      </c>
      <c r="V18">
        <v>0.77</v>
      </c>
      <c r="W18">
        <v>0.35</v>
      </c>
      <c r="X18">
        <v>1.93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</v>
      </c>
      <c r="E19">
        <v>100</v>
      </c>
      <c r="F19">
        <v>96.56</v>
      </c>
      <c r="G19">
        <v>137.94</v>
      </c>
      <c r="H19">
        <v>1.93</v>
      </c>
      <c r="I19">
        <v>42</v>
      </c>
      <c r="J19">
        <v>165.62</v>
      </c>
      <c r="K19">
        <v>47.83</v>
      </c>
      <c r="L19">
        <v>18</v>
      </c>
      <c r="M19">
        <v>40</v>
      </c>
      <c r="N19">
        <v>29.8</v>
      </c>
      <c r="O19">
        <v>20660.89</v>
      </c>
      <c r="P19">
        <v>1025.62</v>
      </c>
      <c r="Q19">
        <v>1206.69</v>
      </c>
      <c r="R19">
        <v>236.47</v>
      </c>
      <c r="S19">
        <v>132.07</v>
      </c>
      <c r="T19">
        <v>34738.98</v>
      </c>
      <c r="U19">
        <v>0.5600000000000001</v>
      </c>
      <c r="V19">
        <v>0.77</v>
      </c>
      <c r="W19">
        <v>0.35</v>
      </c>
      <c r="X19">
        <v>2.02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1.0027</v>
      </c>
      <c r="E20">
        <v>99.73</v>
      </c>
      <c r="F20">
        <v>96.34</v>
      </c>
      <c r="G20">
        <v>144.52</v>
      </c>
      <c r="H20">
        <v>2.02</v>
      </c>
      <c r="I20">
        <v>40</v>
      </c>
      <c r="J20">
        <v>167.07</v>
      </c>
      <c r="K20">
        <v>47.83</v>
      </c>
      <c r="L20">
        <v>19</v>
      </c>
      <c r="M20">
        <v>38</v>
      </c>
      <c r="N20">
        <v>30.24</v>
      </c>
      <c r="O20">
        <v>20838.81</v>
      </c>
      <c r="P20">
        <v>1017.42</v>
      </c>
      <c r="Q20">
        <v>1206.69</v>
      </c>
      <c r="R20">
        <v>229.28</v>
      </c>
      <c r="S20">
        <v>132.07</v>
      </c>
      <c r="T20">
        <v>31151.61</v>
      </c>
      <c r="U20">
        <v>0.58</v>
      </c>
      <c r="V20">
        <v>0.77</v>
      </c>
      <c r="W20">
        <v>0.34</v>
      </c>
      <c r="X20">
        <v>1.81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1.0042</v>
      </c>
      <c r="E21">
        <v>99.59</v>
      </c>
      <c r="F21">
        <v>96.26000000000001</v>
      </c>
      <c r="G21">
        <v>151.99</v>
      </c>
      <c r="H21">
        <v>2.1</v>
      </c>
      <c r="I21">
        <v>38</v>
      </c>
      <c r="J21">
        <v>168.51</v>
      </c>
      <c r="K21">
        <v>47.83</v>
      </c>
      <c r="L21">
        <v>20</v>
      </c>
      <c r="M21">
        <v>36</v>
      </c>
      <c r="N21">
        <v>30.69</v>
      </c>
      <c r="O21">
        <v>21017.33</v>
      </c>
      <c r="P21">
        <v>1013.76</v>
      </c>
      <c r="Q21">
        <v>1206.69</v>
      </c>
      <c r="R21">
        <v>226.28</v>
      </c>
      <c r="S21">
        <v>132.07</v>
      </c>
      <c r="T21">
        <v>29661.41</v>
      </c>
      <c r="U21">
        <v>0.58</v>
      </c>
      <c r="V21">
        <v>0.77</v>
      </c>
      <c r="W21">
        <v>0.34</v>
      </c>
      <c r="X21">
        <v>1.72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1.0058</v>
      </c>
      <c r="E22">
        <v>99.42</v>
      </c>
      <c r="F22">
        <v>96.15000000000001</v>
      </c>
      <c r="G22">
        <v>160.26</v>
      </c>
      <c r="H22">
        <v>2.19</v>
      </c>
      <c r="I22">
        <v>36</v>
      </c>
      <c r="J22">
        <v>169.97</v>
      </c>
      <c r="K22">
        <v>47.83</v>
      </c>
      <c r="L22">
        <v>21</v>
      </c>
      <c r="M22">
        <v>34</v>
      </c>
      <c r="N22">
        <v>31.14</v>
      </c>
      <c r="O22">
        <v>21196.47</v>
      </c>
      <c r="P22">
        <v>1008.13</v>
      </c>
      <c r="Q22">
        <v>1206.69</v>
      </c>
      <c r="R22">
        <v>222.79</v>
      </c>
      <c r="S22">
        <v>132.07</v>
      </c>
      <c r="T22">
        <v>27928.48</v>
      </c>
      <c r="U22">
        <v>0.59</v>
      </c>
      <c r="V22">
        <v>0.77</v>
      </c>
      <c r="W22">
        <v>0.33</v>
      </c>
      <c r="X22">
        <v>1.61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1.0075</v>
      </c>
      <c r="E23">
        <v>99.26000000000001</v>
      </c>
      <c r="F23">
        <v>96.05</v>
      </c>
      <c r="G23">
        <v>169.5</v>
      </c>
      <c r="H23">
        <v>2.28</v>
      </c>
      <c r="I23">
        <v>34</v>
      </c>
      <c r="J23">
        <v>171.42</v>
      </c>
      <c r="K23">
        <v>47.83</v>
      </c>
      <c r="L23">
        <v>22</v>
      </c>
      <c r="M23">
        <v>32</v>
      </c>
      <c r="N23">
        <v>31.6</v>
      </c>
      <c r="O23">
        <v>21376.23</v>
      </c>
      <c r="P23">
        <v>1004.28</v>
      </c>
      <c r="Q23">
        <v>1206.7</v>
      </c>
      <c r="R23">
        <v>219.21</v>
      </c>
      <c r="S23">
        <v>132.07</v>
      </c>
      <c r="T23">
        <v>26145.59</v>
      </c>
      <c r="U23">
        <v>0.6</v>
      </c>
      <c r="V23">
        <v>0.77</v>
      </c>
      <c r="W23">
        <v>0.33</v>
      </c>
      <c r="X23">
        <v>1.51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1.0092</v>
      </c>
      <c r="E24">
        <v>99.09</v>
      </c>
      <c r="F24">
        <v>95.94</v>
      </c>
      <c r="G24">
        <v>179.88</v>
      </c>
      <c r="H24">
        <v>2.36</v>
      </c>
      <c r="I24">
        <v>32</v>
      </c>
      <c r="J24">
        <v>172.89</v>
      </c>
      <c r="K24">
        <v>47.83</v>
      </c>
      <c r="L24">
        <v>23</v>
      </c>
      <c r="M24">
        <v>30</v>
      </c>
      <c r="N24">
        <v>32.06</v>
      </c>
      <c r="O24">
        <v>21556.61</v>
      </c>
      <c r="P24">
        <v>995.6</v>
      </c>
      <c r="Q24">
        <v>1206.7</v>
      </c>
      <c r="R24">
        <v>215.35</v>
      </c>
      <c r="S24">
        <v>132.07</v>
      </c>
      <c r="T24">
        <v>24229.45</v>
      </c>
      <c r="U24">
        <v>0.61</v>
      </c>
      <c r="V24">
        <v>0.77</v>
      </c>
      <c r="W24">
        <v>0.33</v>
      </c>
      <c r="X24">
        <v>1.4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1.0097</v>
      </c>
      <c r="E25">
        <v>99.04000000000001</v>
      </c>
      <c r="F25">
        <v>95.92</v>
      </c>
      <c r="G25">
        <v>185.65</v>
      </c>
      <c r="H25">
        <v>2.44</v>
      </c>
      <c r="I25">
        <v>31</v>
      </c>
      <c r="J25">
        <v>174.35</v>
      </c>
      <c r="K25">
        <v>47.83</v>
      </c>
      <c r="L25">
        <v>24</v>
      </c>
      <c r="M25">
        <v>29</v>
      </c>
      <c r="N25">
        <v>32.53</v>
      </c>
      <c r="O25">
        <v>21737.62</v>
      </c>
      <c r="P25">
        <v>996.42</v>
      </c>
      <c r="Q25">
        <v>1206.69</v>
      </c>
      <c r="R25">
        <v>214.77</v>
      </c>
      <c r="S25">
        <v>132.07</v>
      </c>
      <c r="T25">
        <v>23944.57</v>
      </c>
      <c r="U25">
        <v>0.61</v>
      </c>
      <c r="V25">
        <v>0.77</v>
      </c>
      <c r="W25">
        <v>0.32</v>
      </c>
      <c r="X25">
        <v>1.38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1.0126</v>
      </c>
      <c r="E26">
        <v>98.76000000000001</v>
      </c>
      <c r="F26">
        <v>95.66</v>
      </c>
      <c r="G26">
        <v>191.33</v>
      </c>
      <c r="H26">
        <v>2.52</v>
      </c>
      <c r="I26">
        <v>30</v>
      </c>
      <c r="J26">
        <v>175.83</v>
      </c>
      <c r="K26">
        <v>47.83</v>
      </c>
      <c r="L26">
        <v>25</v>
      </c>
      <c r="M26">
        <v>28</v>
      </c>
      <c r="N26">
        <v>33</v>
      </c>
      <c r="O26">
        <v>21919.27</v>
      </c>
      <c r="P26">
        <v>984.97</v>
      </c>
      <c r="Q26">
        <v>1206.69</v>
      </c>
      <c r="R26">
        <v>205.34</v>
      </c>
      <c r="S26">
        <v>132.07</v>
      </c>
      <c r="T26">
        <v>19231.54</v>
      </c>
      <c r="U26">
        <v>0.64</v>
      </c>
      <c r="V26">
        <v>0.77</v>
      </c>
      <c r="W26">
        <v>0.33</v>
      </c>
      <c r="X26">
        <v>1.12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1.0111</v>
      </c>
      <c r="E27">
        <v>98.91</v>
      </c>
      <c r="F27">
        <v>95.84</v>
      </c>
      <c r="G27">
        <v>198.29</v>
      </c>
      <c r="H27">
        <v>2.6</v>
      </c>
      <c r="I27">
        <v>29</v>
      </c>
      <c r="J27">
        <v>177.3</v>
      </c>
      <c r="K27">
        <v>47.83</v>
      </c>
      <c r="L27">
        <v>26</v>
      </c>
      <c r="M27">
        <v>27</v>
      </c>
      <c r="N27">
        <v>33.48</v>
      </c>
      <c r="O27">
        <v>22101.56</v>
      </c>
      <c r="P27">
        <v>984.0599999999999</v>
      </c>
      <c r="Q27">
        <v>1206.69</v>
      </c>
      <c r="R27">
        <v>212.26</v>
      </c>
      <c r="S27">
        <v>132.07</v>
      </c>
      <c r="T27">
        <v>22697.15</v>
      </c>
      <c r="U27">
        <v>0.62</v>
      </c>
      <c r="V27">
        <v>0.77</v>
      </c>
      <c r="W27">
        <v>0.32</v>
      </c>
      <c r="X27">
        <v>1.3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1.0126</v>
      </c>
      <c r="E28">
        <v>98.76000000000001</v>
      </c>
      <c r="F28">
        <v>95.75</v>
      </c>
      <c r="G28">
        <v>212.77</v>
      </c>
      <c r="H28">
        <v>2.68</v>
      </c>
      <c r="I28">
        <v>27</v>
      </c>
      <c r="J28">
        <v>178.79</v>
      </c>
      <c r="K28">
        <v>47.83</v>
      </c>
      <c r="L28">
        <v>27</v>
      </c>
      <c r="M28">
        <v>25</v>
      </c>
      <c r="N28">
        <v>33.96</v>
      </c>
      <c r="O28">
        <v>22284.51</v>
      </c>
      <c r="P28">
        <v>979.61</v>
      </c>
      <c r="Q28">
        <v>1206.69</v>
      </c>
      <c r="R28">
        <v>209.12</v>
      </c>
      <c r="S28">
        <v>132.07</v>
      </c>
      <c r="T28">
        <v>21136.13</v>
      </c>
      <c r="U28">
        <v>0.63</v>
      </c>
      <c r="V28">
        <v>0.77</v>
      </c>
      <c r="W28">
        <v>0.32</v>
      </c>
      <c r="X28">
        <v>1.21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1.0133</v>
      </c>
      <c r="E29">
        <v>98.69</v>
      </c>
      <c r="F29">
        <v>95.70999999999999</v>
      </c>
      <c r="G29">
        <v>220.87</v>
      </c>
      <c r="H29">
        <v>2.75</v>
      </c>
      <c r="I29">
        <v>26</v>
      </c>
      <c r="J29">
        <v>180.28</v>
      </c>
      <c r="K29">
        <v>47.83</v>
      </c>
      <c r="L29">
        <v>28</v>
      </c>
      <c r="M29">
        <v>24</v>
      </c>
      <c r="N29">
        <v>34.45</v>
      </c>
      <c r="O29">
        <v>22468.11</v>
      </c>
      <c r="P29">
        <v>975.3</v>
      </c>
      <c r="Q29">
        <v>1206.7</v>
      </c>
      <c r="R29">
        <v>207.81</v>
      </c>
      <c r="S29">
        <v>132.07</v>
      </c>
      <c r="T29">
        <v>20484.77</v>
      </c>
      <c r="U29">
        <v>0.64</v>
      </c>
      <c r="V29">
        <v>0.77</v>
      </c>
      <c r="W29">
        <v>0.32</v>
      </c>
      <c r="X29">
        <v>1.17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1.0139</v>
      </c>
      <c r="E30">
        <v>98.63</v>
      </c>
      <c r="F30">
        <v>95.68000000000001</v>
      </c>
      <c r="G30">
        <v>229.64</v>
      </c>
      <c r="H30">
        <v>2.83</v>
      </c>
      <c r="I30">
        <v>25</v>
      </c>
      <c r="J30">
        <v>181.77</v>
      </c>
      <c r="K30">
        <v>47.83</v>
      </c>
      <c r="L30">
        <v>29</v>
      </c>
      <c r="M30">
        <v>23</v>
      </c>
      <c r="N30">
        <v>34.94</v>
      </c>
      <c r="O30">
        <v>22652.51</v>
      </c>
      <c r="P30">
        <v>970.64</v>
      </c>
      <c r="Q30">
        <v>1206.71</v>
      </c>
      <c r="R30">
        <v>206.89</v>
      </c>
      <c r="S30">
        <v>132.07</v>
      </c>
      <c r="T30">
        <v>20034.48</v>
      </c>
      <c r="U30">
        <v>0.64</v>
      </c>
      <c r="V30">
        <v>0.77</v>
      </c>
      <c r="W30">
        <v>0.31</v>
      </c>
      <c r="X30">
        <v>1.14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1.0142</v>
      </c>
      <c r="E31">
        <v>98.59999999999999</v>
      </c>
      <c r="F31">
        <v>95.65000000000001</v>
      </c>
      <c r="G31">
        <v>229.56</v>
      </c>
      <c r="H31">
        <v>2.9</v>
      </c>
      <c r="I31">
        <v>25</v>
      </c>
      <c r="J31">
        <v>183.27</v>
      </c>
      <c r="K31">
        <v>47.83</v>
      </c>
      <c r="L31">
        <v>30</v>
      </c>
      <c r="M31">
        <v>23</v>
      </c>
      <c r="N31">
        <v>35.44</v>
      </c>
      <c r="O31">
        <v>22837.46</v>
      </c>
      <c r="P31">
        <v>968.37</v>
      </c>
      <c r="Q31">
        <v>1206.69</v>
      </c>
      <c r="R31">
        <v>205.79</v>
      </c>
      <c r="S31">
        <v>132.07</v>
      </c>
      <c r="T31">
        <v>19483.22</v>
      </c>
      <c r="U31">
        <v>0.64</v>
      </c>
      <c r="V31">
        <v>0.77</v>
      </c>
      <c r="W31">
        <v>0.31</v>
      </c>
      <c r="X31">
        <v>1.11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1.015</v>
      </c>
      <c r="E32">
        <v>98.52</v>
      </c>
      <c r="F32">
        <v>95.59999999999999</v>
      </c>
      <c r="G32">
        <v>239</v>
      </c>
      <c r="H32">
        <v>2.98</v>
      </c>
      <c r="I32">
        <v>24</v>
      </c>
      <c r="J32">
        <v>184.78</v>
      </c>
      <c r="K32">
        <v>47.83</v>
      </c>
      <c r="L32">
        <v>31</v>
      </c>
      <c r="M32">
        <v>22</v>
      </c>
      <c r="N32">
        <v>35.95</v>
      </c>
      <c r="O32">
        <v>23023.09</v>
      </c>
      <c r="P32">
        <v>963.3</v>
      </c>
      <c r="Q32">
        <v>1206.69</v>
      </c>
      <c r="R32">
        <v>204</v>
      </c>
      <c r="S32">
        <v>132.07</v>
      </c>
      <c r="T32">
        <v>18590.64</v>
      </c>
      <c r="U32">
        <v>0.65</v>
      </c>
      <c r="V32">
        <v>0.78</v>
      </c>
      <c r="W32">
        <v>0.31</v>
      </c>
      <c r="X32">
        <v>1.06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1.0161</v>
      </c>
      <c r="E33">
        <v>98.41</v>
      </c>
      <c r="F33">
        <v>95.52</v>
      </c>
      <c r="G33">
        <v>249.18</v>
      </c>
      <c r="H33">
        <v>3.05</v>
      </c>
      <c r="I33">
        <v>23</v>
      </c>
      <c r="J33">
        <v>186.29</v>
      </c>
      <c r="K33">
        <v>47.83</v>
      </c>
      <c r="L33">
        <v>32</v>
      </c>
      <c r="M33">
        <v>21</v>
      </c>
      <c r="N33">
        <v>36.46</v>
      </c>
      <c r="O33">
        <v>23209.42</v>
      </c>
      <c r="P33">
        <v>953.96</v>
      </c>
      <c r="Q33">
        <v>1206.69</v>
      </c>
      <c r="R33">
        <v>201</v>
      </c>
      <c r="S33">
        <v>132.07</v>
      </c>
      <c r="T33">
        <v>17098.57</v>
      </c>
      <c r="U33">
        <v>0.66</v>
      </c>
      <c r="V33">
        <v>0.78</v>
      </c>
      <c r="W33">
        <v>0.32</v>
      </c>
      <c r="X33">
        <v>0.98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1.0171</v>
      </c>
      <c r="E34">
        <v>98.31999999999999</v>
      </c>
      <c r="F34">
        <v>95.45999999999999</v>
      </c>
      <c r="G34">
        <v>260.34</v>
      </c>
      <c r="H34">
        <v>3.12</v>
      </c>
      <c r="I34">
        <v>22</v>
      </c>
      <c r="J34">
        <v>187.8</v>
      </c>
      <c r="K34">
        <v>47.83</v>
      </c>
      <c r="L34">
        <v>33</v>
      </c>
      <c r="M34">
        <v>20</v>
      </c>
      <c r="N34">
        <v>36.98</v>
      </c>
      <c r="O34">
        <v>23396.44</v>
      </c>
      <c r="P34">
        <v>953.46</v>
      </c>
      <c r="Q34">
        <v>1206.69</v>
      </c>
      <c r="R34">
        <v>199.26</v>
      </c>
      <c r="S34">
        <v>132.07</v>
      </c>
      <c r="T34">
        <v>16230.93</v>
      </c>
      <c r="U34">
        <v>0.66</v>
      </c>
      <c r="V34">
        <v>0.78</v>
      </c>
      <c r="W34">
        <v>0.31</v>
      </c>
      <c r="X34">
        <v>0.92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1.0171</v>
      </c>
      <c r="E35">
        <v>98.31999999999999</v>
      </c>
      <c r="F35">
        <v>95.48999999999999</v>
      </c>
      <c r="G35">
        <v>272.82</v>
      </c>
      <c r="H35">
        <v>3.19</v>
      </c>
      <c r="I35">
        <v>21</v>
      </c>
      <c r="J35">
        <v>189.33</v>
      </c>
      <c r="K35">
        <v>47.83</v>
      </c>
      <c r="L35">
        <v>34</v>
      </c>
      <c r="M35">
        <v>19</v>
      </c>
      <c r="N35">
        <v>37.5</v>
      </c>
      <c r="O35">
        <v>23584.16</v>
      </c>
      <c r="P35">
        <v>949.09</v>
      </c>
      <c r="Q35">
        <v>1206.69</v>
      </c>
      <c r="R35">
        <v>200.24</v>
      </c>
      <c r="S35">
        <v>132.07</v>
      </c>
      <c r="T35">
        <v>16727.41</v>
      </c>
      <c r="U35">
        <v>0.66</v>
      </c>
      <c r="V35">
        <v>0.78</v>
      </c>
      <c r="W35">
        <v>0.31</v>
      </c>
      <c r="X35">
        <v>0.95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1.0171</v>
      </c>
      <c r="E36">
        <v>98.31999999999999</v>
      </c>
      <c r="F36">
        <v>95.48999999999999</v>
      </c>
      <c r="G36">
        <v>272.82</v>
      </c>
      <c r="H36">
        <v>3.25</v>
      </c>
      <c r="I36">
        <v>21</v>
      </c>
      <c r="J36">
        <v>190.85</v>
      </c>
      <c r="K36">
        <v>47.83</v>
      </c>
      <c r="L36">
        <v>35</v>
      </c>
      <c r="M36">
        <v>19</v>
      </c>
      <c r="N36">
        <v>38.03</v>
      </c>
      <c r="O36">
        <v>23772.6</v>
      </c>
      <c r="P36">
        <v>945.8099999999999</v>
      </c>
      <c r="Q36">
        <v>1206.69</v>
      </c>
      <c r="R36">
        <v>200.36</v>
      </c>
      <c r="S36">
        <v>132.07</v>
      </c>
      <c r="T36">
        <v>16788.38</v>
      </c>
      <c r="U36">
        <v>0.66</v>
      </c>
      <c r="V36">
        <v>0.78</v>
      </c>
      <c r="W36">
        <v>0.31</v>
      </c>
      <c r="X36">
        <v>0.95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1.0178</v>
      </c>
      <c r="E37">
        <v>98.26000000000001</v>
      </c>
      <c r="F37">
        <v>95.45</v>
      </c>
      <c r="G37">
        <v>286.35</v>
      </c>
      <c r="H37">
        <v>3.32</v>
      </c>
      <c r="I37">
        <v>20</v>
      </c>
      <c r="J37">
        <v>192.39</v>
      </c>
      <c r="K37">
        <v>47.83</v>
      </c>
      <c r="L37">
        <v>36</v>
      </c>
      <c r="M37">
        <v>17</v>
      </c>
      <c r="N37">
        <v>38.56</v>
      </c>
      <c r="O37">
        <v>23961.75</v>
      </c>
      <c r="P37">
        <v>943.09</v>
      </c>
      <c r="Q37">
        <v>1206.69</v>
      </c>
      <c r="R37">
        <v>199.03</v>
      </c>
      <c r="S37">
        <v>132.07</v>
      </c>
      <c r="T37">
        <v>16128.07</v>
      </c>
      <c r="U37">
        <v>0.66</v>
      </c>
      <c r="V37">
        <v>0.78</v>
      </c>
      <c r="W37">
        <v>0.31</v>
      </c>
      <c r="X37">
        <v>0.91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1.0191</v>
      </c>
      <c r="E38">
        <v>98.12</v>
      </c>
      <c r="F38">
        <v>95.34999999999999</v>
      </c>
      <c r="G38">
        <v>301.09</v>
      </c>
      <c r="H38">
        <v>3.39</v>
      </c>
      <c r="I38">
        <v>19</v>
      </c>
      <c r="J38">
        <v>193.93</v>
      </c>
      <c r="K38">
        <v>47.83</v>
      </c>
      <c r="L38">
        <v>37</v>
      </c>
      <c r="M38">
        <v>14</v>
      </c>
      <c r="N38">
        <v>39.1</v>
      </c>
      <c r="O38">
        <v>24151.64</v>
      </c>
      <c r="P38">
        <v>929.54</v>
      </c>
      <c r="Q38">
        <v>1206.69</v>
      </c>
      <c r="R38">
        <v>195.22</v>
      </c>
      <c r="S38">
        <v>132.07</v>
      </c>
      <c r="T38">
        <v>14225.55</v>
      </c>
      <c r="U38">
        <v>0.68</v>
      </c>
      <c r="V38">
        <v>0.78</v>
      </c>
      <c r="W38">
        <v>0.31</v>
      </c>
      <c r="X38">
        <v>0.8100000000000001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1.0189</v>
      </c>
      <c r="E39">
        <v>98.14</v>
      </c>
      <c r="F39">
        <v>95.37</v>
      </c>
      <c r="G39">
        <v>301.16</v>
      </c>
      <c r="H39">
        <v>3.45</v>
      </c>
      <c r="I39">
        <v>19</v>
      </c>
      <c r="J39">
        <v>195.47</v>
      </c>
      <c r="K39">
        <v>47.83</v>
      </c>
      <c r="L39">
        <v>38</v>
      </c>
      <c r="M39">
        <v>9</v>
      </c>
      <c r="N39">
        <v>39.64</v>
      </c>
      <c r="O39">
        <v>24342.26</v>
      </c>
      <c r="P39">
        <v>936.1</v>
      </c>
      <c r="Q39">
        <v>1206.69</v>
      </c>
      <c r="R39">
        <v>195.79</v>
      </c>
      <c r="S39">
        <v>132.07</v>
      </c>
      <c r="T39">
        <v>14512.5</v>
      </c>
      <c r="U39">
        <v>0.67</v>
      </c>
      <c r="V39">
        <v>0.78</v>
      </c>
      <c r="W39">
        <v>0.32</v>
      </c>
      <c r="X39">
        <v>0.83</v>
      </c>
      <c r="Y39">
        <v>0.5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1.0186</v>
      </c>
      <c r="E40">
        <v>98.17</v>
      </c>
      <c r="F40">
        <v>95.40000000000001</v>
      </c>
      <c r="G40">
        <v>301.25</v>
      </c>
      <c r="H40">
        <v>3.51</v>
      </c>
      <c r="I40">
        <v>19</v>
      </c>
      <c r="J40">
        <v>197.02</v>
      </c>
      <c r="K40">
        <v>47.83</v>
      </c>
      <c r="L40">
        <v>39</v>
      </c>
      <c r="M40">
        <v>4</v>
      </c>
      <c r="N40">
        <v>40.2</v>
      </c>
      <c r="O40">
        <v>24533.63</v>
      </c>
      <c r="P40">
        <v>941.04</v>
      </c>
      <c r="Q40">
        <v>1206.7</v>
      </c>
      <c r="R40">
        <v>196.55</v>
      </c>
      <c r="S40">
        <v>132.07</v>
      </c>
      <c r="T40">
        <v>14894.15</v>
      </c>
      <c r="U40">
        <v>0.67</v>
      </c>
      <c r="V40">
        <v>0.78</v>
      </c>
      <c r="W40">
        <v>0.32</v>
      </c>
      <c r="X40">
        <v>0.86</v>
      </c>
      <c r="Y40">
        <v>0.5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1.0189</v>
      </c>
      <c r="E41">
        <v>98.14</v>
      </c>
      <c r="F41">
        <v>95.36</v>
      </c>
      <c r="G41">
        <v>301.15</v>
      </c>
      <c r="H41">
        <v>3.58</v>
      </c>
      <c r="I41">
        <v>19</v>
      </c>
      <c r="J41">
        <v>198.58</v>
      </c>
      <c r="K41">
        <v>47.83</v>
      </c>
      <c r="L41">
        <v>40</v>
      </c>
      <c r="M41">
        <v>2</v>
      </c>
      <c r="N41">
        <v>40.75</v>
      </c>
      <c r="O41">
        <v>24725.75</v>
      </c>
      <c r="P41">
        <v>947.8099999999999</v>
      </c>
      <c r="Q41">
        <v>1206.7</v>
      </c>
      <c r="R41">
        <v>195.33</v>
      </c>
      <c r="S41">
        <v>132.07</v>
      </c>
      <c r="T41">
        <v>14283.86</v>
      </c>
      <c r="U41">
        <v>0.68</v>
      </c>
      <c r="V41">
        <v>0.78</v>
      </c>
      <c r="W41">
        <v>0.32</v>
      </c>
      <c r="X41">
        <v>0.83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0.3986</v>
      </c>
      <c r="E2">
        <v>250.87</v>
      </c>
      <c r="F2">
        <v>184.91</v>
      </c>
      <c r="G2">
        <v>6.21</v>
      </c>
      <c r="H2">
        <v>0.1</v>
      </c>
      <c r="I2">
        <v>1787</v>
      </c>
      <c r="J2">
        <v>176.73</v>
      </c>
      <c r="K2">
        <v>52.44</v>
      </c>
      <c r="L2">
        <v>1</v>
      </c>
      <c r="M2">
        <v>1785</v>
      </c>
      <c r="N2">
        <v>33.29</v>
      </c>
      <c r="O2">
        <v>22031.19</v>
      </c>
      <c r="P2">
        <v>2423.94</v>
      </c>
      <c r="Q2">
        <v>1206.99</v>
      </c>
      <c r="R2">
        <v>3245.55</v>
      </c>
      <c r="S2">
        <v>132.07</v>
      </c>
      <c r="T2">
        <v>1530553.88</v>
      </c>
      <c r="U2">
        <v>0.04</v>
      </c>
      <c r="V2">
        <v>0.4</v>
      </c>
      <c r="W2">
        <v>3.15</v>
      </c>
      <c r="X2">
        <v>90.34999999999999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0.6912</v>
      </c>
      <c r="E3">
        <v>144.67</v>
      </c>
      <c r="F3">
        <v>121.73</v>
      </c>
      <c r="G3">
        <v>12.66</v>
      </c>
      <c r="H3">
        <v>0.2</v>
      </c>
      <c r="I3">
        <v>577</v>
      </c>
      <c r="J3">
        <v>178.21</v>
      </c>
      <c r="K3">
        <v>52.44</v>
      </c>
      <c r="L3">
        <v>2</v>
      </c>
      <c r="M3">
        <v>575</v>
      </c>
      <c r="N3">
        <v>33.77</v>
      </c>
      <c r="O3">
        <v>22213.89</v>
      </c>
      <c r="P3">
        <v>1589.31</v>
      </c>
      <c r="Q3">
        <v>1206.78</v>
      </c>
      <c r="R3">
        <v>1090.07</v>
      </c>
      <c r="S3">
        <v>132.07</v>
      </c>
      <c r="T3">
        <v>458861.21</v>
      </c>
      <c r="U3">
        <v>0.12</v>
      </c>
      <c r="V3">
        <v>0.61</v>
      </c>
      <c r="W3">
        <v>1.2</v>
      </c>
      <c r="X3">
        <v>27.19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0.797</v>
      </c>
      <c r="E4">
        <v>125.47</v>
      </c>
      <c r="F4">
        <v>110.68</v>
      </c>
      <c r="G4">
        <v>19.08</v>
      </c>
      <c r="H4">
        <v>0.3</v>
      </c>
      <c r="I4">
        <v>348</v>
      </c>
      <c r="J4">
        <v>179.7</v>
      </c>
      <c r="K4">
        <v>52.44</v>
      </c>
      <c r="L4">
        <v>3</v>
      </c>
      <c r="M4">
        <v>346</v>
      </c>
      <c r="N4">
        <v>34.26</v>
      </c>
      <c r="O4">
        <v>22397.24</v>
      </c>
      <c r="P4">
        <v>1441.33</v>
      </c>
      <c r="Q4">
        <v>1206.8</v>
      </c>
      <c r="R4">
        <v>714.74</v>
      </c>
      <c r="S4">
        <v>132.07</v>
      </c>
      <c r="T4">
        <v>272341.43</v>
      </c>
      <c r="U4">
        <v>0.18</v>
      </c>
      <c r="V4">
        <v>0.67</v>
      </c>
      <c r="W4">
        <v>0.84</v>
      </c>
      <c r="X4">
        <v>16.13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0.853</v>
      </c>
      <c r="E5">
        <v>117.23</v>
      </c>
      <c r="F5">
        <v>105.96</v>
      </c>
      <c r="G5">
        <v>25.53</v>
      </c>
      <c r="H5">
        <v>0.39</v>
      </c>
      <c r="I5">
        <v>249</v>
      </c>
      <c r="J5">
        <v>181.19</v>
      </c>
      <c r="K5">
        <v>52.44</v>
      </c>
      <c r="L5">
        <v>4</v>
      </c>
      <c r="M5">
        <v>247</v>
      </c>
      <c r="N5">
        <v>34.75</v>
      </c>
      <c r="O5">
        <v>22581.25</v>
      </c>
      <c r="P5">
        <v>1376.86</v>
      </c>
      <c r="Q5">
        <v>1206.71</v>
      </c>
      <c r="R5">
        <v>554.99</v>
      </c>
      <c r="S5">
        <v>132.07</v>
      </c>
      <c r="T5">
        <v>192962.62</v>
      </c>
      <c r="U5">
        <v>0.24</v>
      </c>
      <c r="V5">
        <v>0.7</v>
      </c>
      <c r="W5">
        <v>0.67</v>
      </c>
      <c r="X5">
        <v>11.42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0.8871</v>
      </c>
      <c r="E6">
        <v>112.73</v>
      </c>
      <c r="F6">
        <v>103.41</v>
      </c>
      <c r="G6">
        <v>31.98</v>
      </c>
      <c r="H6">
        <v>0.49</v>
      </c>
      <c r="I6">
        <v>194</v>
      </c>
      <c r="J6">
        <v>182.69</v>
      </c>
      <c r="K6">
        <v>52.44</v>
      </c>
      <c r="L6">
        <v>5</v>
      </c>
      <c r="M6">
        <v>192</v>
      </c>
      <c r="N6">
        <v>35.25</v>
      </c>
      <c r="O6">
        <v>22766.06</v>
      </c>
      <c r="P6">
        <v>1340.8</v>
      </c>
      <c r="Q6">
        <v>1206.75</v>
      </c>
      <c r="R6">
        <v>468.55</v>
      </c>
      <c r="S6">
        <v>132.07</v>
      </c>
      <c r="T6">
        <v>150017.36</v>
      </c>
      <c r="U6">
        <v>0.28</v>
      </c>
      <c r="V6">
        <v>0.72</v>
      </c>
      <c r="W6">
        <v>0.58</v>
      </c>
      <c r="X6">
        <v>8.869999999999999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0.9101</v>
      </c>
      <c r="E7">
        <v>109.88</v>
      </c>
      <c r="F7">
        <v>101.81</v>
      </c>
      <c r="G7">
        <v>38.42</v>
      </c>
      <c r="H7">
        <v>0.58</v>
      </c>
      <c r="I7">
        <v>159</v>
      </c>
      <c r="J7">
        <v>184.19</v>
      </c>
      <c r="K7">
        <v>52.44</v>
      </c>
      <c r="L7">
        <v>6</v>
      </c>
      <c r="M7">
        <v>157</v>
      </c>
      <c r="N7">
        <v>35.75</v>
      </c>
      <c r="O7">
        <v>22951.43</v>
      </c>
      <c r="P7">
        <v>1317.4</v>
      </c>
      <c r="Q7">
        <v>1206.72</v>
      </c>
      <c r="R7">
        <v>413.97</v>
      </c>
      <c r="S7">
        <v>132.07</v>
      </c>
      <c r="T7">
        <v>122903.03</v>
      </c>
      <c r="U7">
        <v>0.32</v>
      </c>
      <c r="V7">
        <v>0.73</v>
      </c>
      <c r="W7">
        <v>0.53</v>
      </c>
      <c r="X7">
        <v>7.27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0.9268</v>
      </c>
      <c r="E8">
        <v>107.9</v>
      </c>
      <c r="F8">
        <v>100.68</v>
      </c>
      <c r="G8">
        <v>44.75</v>
      </c>
      <c r="H8">
        <v>0.67</v>
      </c>
      <c r="I8">
        <v>135</v>
      </c>
      <c r="J8">
        <v>185.7</v>
      </c>
      <c r="K8">
        <v>52.44</v>
      </c>
      <c r="L8">
        <v>7</v>
      </c>
      <c r="M8">
        <v>133</v>
      </c>
      <c r="N8">
        <v>36.26</v>
      </c>
      <c r="O8">
        <v>23137.49</v>
      </c>
      <c r="P8">
        <v>1300.59</v>
      </c>
      <c r="Q8">
        <v>1206.69</v>
      </c>
      <c r="R8">
        <v>375.93</v>
      </c>
      <c r="S8">
        <v>132.07</v>
      </c>
      <c r="T8">
        <v>104002.79</v>
      </c>
      <c r="U8">
        <v>0.35</v>
      </c>
      <c r="V8">
        <v>0.74</v>
      </c>
      <c r="W8">
        <v>0.49</v>
      </c>
      <c r="X8">
        <v>6.14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0.9398</v>
      </c>
      <c r="E9">
        <v>106.41</v>
      </c>
      <c r="F9">
        <v>99.83</v>
      </c>
      <c r="G9">
        <v>51.19</v>
      </c>
      <c r="H9">
        <v>0.76</v>
      </c>
      <c r="I9">
        <v>117</v>
      </c>
      <c r="J9">
        <v>187.22</v>
      </c>
      <c r="K9">
        <v>52.44</v>
      </c>
      <c r="L9">
        <v>8</v>
      </c>
      <c r="M9">
        <v>115</v>
      </c>
      <c r="N9">
        <v>36.78</v>
      </c>
      <c r="O9">
        <v>23324.24</v>
      </c>
      <c r="P9">
        <v>1286.9</v>
      </c>
      <c r="Q9">
        <v>1206.72</v>
      </c>
      <c r="R9">
        <v>347.1</v>
      </c>
      <c r="S9">
        <v>132.07</v>
      </c>
      <c r="T9">
        <v>89676.55</v>
      </c>
      <c r="U9">
        <v>0.38</v>
      </c>
      <c r="V9">
        <v>0.74</v>
      </c>
      <c r="W9">
        <v>0.46</v>
      </c>
      <c r="X9">
        <v>5.29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0.9503</v>
      </c>
      <c r="E10">
        <v>105.23</v>
      </c>
      <c r="F10">
        <v>99.15000000000001</v>
      </c>
      <c r="G10">
        <v>57.76</v>
      </c>
      <c r="H10">
        <v>0.85</v>
      </c>
      <c r="I10">
        <v>103</v>
      </c>
      <c r="J10">
        <v>188.74</v>
      </c>
      <c r="K10">
        <v>52.44</v>
      </c>
      <c r="L10">
        <v>9</v>
      </c>
      <c r="M10">
        <v>101</v>
      </c>
      <c r="N10">
        <v>37.3</v>
      </c>
      <c r="O10">
        <v>23511.69</v>
      </c>
      <c r="P10">
        <v>1275.54</v>
      </c>
      <c r="Q10">
        <v>1206.7</v>
      </c>
      <c r="R10">
        <v>324.11</v>
      </c>
      <c r="S10">
        <v>132.07</v>
      </c>
      <c r="T10">
        <v>78251.17999999999</v>
      </c>
      <c r="U10">
        <v>0.41</v>
      </c>
      <c r="V10">
        <v>0.75</v>
      </c>
      <c r="W10">
        <v>0.44</v>
      </c>
      <c r="X10">
        <v>4.61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0.9593</v>
      </c>
      <c r="E11">
        <v>104.24</v>
      </c>
      <c r="F11">
        <v>98.55</v>
      </c>
      <c r="G11">
        <v>64.27</v>
      </c>
      <c r="H11">
        <v>0.93</v>
      </c>
      <c r="I11">
        <v>92</v>
      </c>
      <c r="J11">
        <v>190.26</v>
      </c>
      <c r="K11">
        <v>52.44</v>
      </c>
      <c r="L11">
        <v>10</v>
      </c>
      <c r="M11">
        <v>90</v>
      </c>
      <c r="N11">
        <v>37.82</v>
      </c>
      <c r="O11">
        <v>23699.85</v>
      </c>
      <c r="P11">
        <v>1266.1</v>
      </c>
      <c r="Q11">
        <v>1206.69</v>
      </c>
      <c r="R11">
        <v>303.39</v>
      </c>
      <c r="S11">
        <v>132.07</v>
      </c>
      <c r="T11">
        <v>67945.98</v>
      </c>
      <c r="U11">
        <v>0.44</v>
      </c>
      <c r="V11">
        <v>0.75</v>
      </c>
      <c r="W11">
        <v>0.43</v>
      </c>
      <c r="X11">
        <v>4.01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0.953</v>
      </c>
      <c r="E12">
        <v>104.93</v>
      </c>
      <c r="F12">
        <v>99.48999999999999</v>
      </c>
      <c r="G12">
        <v>70.23</v>
      </c>
      <c r="H12">
        <v>1.02</v>
      </c>
      <c r="I12">
        <v>85</v>
      </c>
      <c r="J12">
        <v>191.79</v>
      </c>
      <c r="K12">
        <v>52.44</v>
      </c>
      <c r="L12">
        <v>11</v>
      </c>
      <c r="M12">
        <v>83</v>
      </c>
      <c r="N12">
        <v>38.35</v>
      </c>
      <c r="O12">
        <v>23888.73</v>
      </c>
      <c r="P12">
        <v>1276.6</v>
      </c>
      <c r="Q12">
        <v>1206.7</v>
      </c>
      <c r="R12">
        <v>339.36</v>
      </c>
      <c r="S12">
        <v>132.07</v>
      </c>
      <c r="T12">
        <v>85967.55</v>
      </c>
      <c r="U12">
        <v>0.39</v>
      </c>
      <c r="V12">
        <v>0.75</v>
      </c>
      <c r="W12">
        <v>0.37</v>
      </c>
      <c r="X12">
        <v>4.95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0.9691</v>
      </c>
      <c r="E13">
        <v>103.18</v>
      </c>
      <c r="F13">
        <v>98.06</v>
      </c>
      <c r="G13">
        <v>77.42</v>
      </c>
      <c r="H13">
        <v>1.1</v>
      </c>
      <c r="I13">
        <v>76</v>
      </c>
      <c r="J13">
        <v>193.33</v>
      </c>
      <c r="K13">
        <v>52.44</v>
      </c>
      <c r="L13">
        <v>12</v>
      </c>
      <c r="M13">
        <v>74</v>
      </c>
      <c r="N13">
        <v>38.89</v>
      </c>
      <c r="O13">
        <v>24078.33</v>
      </c>
      <c r="P13">
        <v>1255.04</v>
      </c>
      <c r="Q13">
        <v>1206.7</v>
      </c>
      <c r="R13">
        <v>287.48</v>
      </c>
      <c r="S13">
        <v>132.07</v>
      </c>
      <c r="T13">
        <v>60071.29</v>
      </c>
      <c r="U13">
        <v>0.46</v>
      </c>
      <c r="V13">
        <v>0.76</v>
      </c>
      <c r="W13">
        <v>0.4</v>
      </c>
      <c r="X13">
        <v>3.52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0.9743000000000001</v>
      </c>
      <c r="E14">
        <v>102.64</v>
      </c>
      <c r="F14">
        <v>97.73</v>
      </c>
      <c r="G14">
        <v>83.77</v>
      </c>
      <c r="H14">
        <v>1.18</v>
      </c>
      <c r="I14">
        <v>70</v>
      </c>
      <c r="J14">
        <v>194.88</v>
      </c>
      <c r="K14">
        <v>52.44</v>
      </c>
      <c r="L14">
        <v>13</v>
      </c>
      <c r="M14">
        <v>68</v>
      </c>
      <c r="N14">
        <v>39.43</v>
      </c>
      <c r="O14">
        <v>24268.67</v>
      </c>
      <c r="P14">
        <v>1248.85</v>
      </c>
      <c r="Q14">
        <v>1206.69</v>
      </c>
      <c r="R14">
        <v>276.37</v>
      </c>
      <c r="S14">
        <v>132.07</v>
      </c>
      <c r="T14">
        <v>54545.35</v>
      </c>
      <c r="U14">
        <v>0.48</v>
      </c>
      <c r="V14">
        <v>0.76</v>
      </c>
      <c r="W14">
        <v>0.39</v>
      </c>
      <c r="X14">
        <v>3.19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0.9784</v>
      </c>
      <c r="E15">
        <v>102.21</v>
      </c>
      <c r="F15">
        <v>97.47</v>
      </c>
      <c r="G15">
        <v>89.98</v>
      </c>
      <c r="H15">
        <v>1.27</v>
      </c>
      <c r="I15">
        <v>65</v>
      </c>
      <c r="J15">
        <v>196.42</v>
      </c>
      <c r="K15">
        <v>52.44</v>
      </c>
      <c r="L15">
        <v>14</v>
      </c>
      <c r="M15">
        <v>63</v>
      </c>
      <c r="N15">
        <v>39.98</v>
      </c>
      <c r="O15">
        <v>24459.75</v>
      </c>
      <c r="P15">
        <v>1242.9</v>
      </c>
      <c r="Q15">
        <v>1206.69</v>
      </c>
      <c r="R15">
        <v>267.39</v>
      </c>
      <c r="S15">
        <v>132.07</v>
      </c>
      <c r="T15">
        <v>50083.4</v>
      </c>
      <c r="U15">
        <v>0.49</v>
      </c>
      <c r="V15">
        <v>0.76</v>
      </c>
      <c r="W15">
        <v>0.38</v>
      </c>
      <c r="X15">
        <v>2.93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0.9813</v>
      </c>
      <c r="E16">
        <v>101.9</v>
      </c>
      <c r="F16">
        <v>97.31</v>
      </c>
      <c r="G16">
        <v>95.72</v>
      </c>
      <c r="H16">
        <v>1.35</v>
      </c>
      <c r="I16">
        <v>61</v>
      </c>
      <c r="J16">
        <v>197.98</v>
      </c>
      <c r="K16">
        <v>52.44</v>
      </c>
      <c r="L16">
        <v>15</v>
      </c>
      <c r="M16">
        <v>59</v>
      </c>
      <c r="N16">
        <v>40.54</v>
      </c>
      <c r="O16">
        <v>24651.58</v>
      </c>
      <c r="P16">
        <v>1238.42</v>
      </c>
      <c r="Q16">
        <v>1206.7</v>
      </c>
      <c r="R16">
        <v>262.11</v>
      </c>
      <c r="S16">
        <v>132.07</v>
      </c>
      <c r="T16">
        <v>47462.43</v>
      </c>
      <c r="U16">
        <v>0.5</v>
      </c>
      <c r="V16">
        <v>0.76</v>
      </c>
      <c r="W16">
        <v>0.37</v>
      </c>
      <c r="X16">
        <v>2.77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0.9849</v>
      </c>
      <c r="E17">
        <v>101.53</v>
      </c>
      <c r="F17">
        <v>97.08</v>
      </c>
      <c r="G17">
        <v>102.19</v>
      </c>
      <c r="H17">
        <v>1.42</v>
      </c>
      <c r="I17">
        <v>57</v>
      </c>
      <c r="J17">
        <v>199.54</v>
      </c>
      <c r="K17">
        <v>52.44</v>
      </c>
      <c r="L17">
        <v>16</v>
      </c>
      <c r="M17">
        <v>55</v>
      </c>
      <c r="N17">
        <v>41.1</v>
      </c>
      <c r="O17">
        <v>24844.17</v>
      </c>
      <c r="P17">
        <v>1233.66</v>
      </c>
      <c r="Q17">
        <v>1206.69</v>
      </c>
      <c r="R17">
        <v>254.2</v>
      </c>
      <c r="S17">
        <v>132.07</v>
      </c>
      <c r="T17">
        <v>43529.6</v>
      </c>
      <c r="U17">
        <v>0.52</v>
      </c>
      <c r="V17">
        <v>0.76</v>
      </c>
      <c r="W17">
        <v>0.36</v>
      </c>
      <c r="X17">
        <v>2.55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0.9879</v>
      </c>
      <c r="E18">
        <v>101.23</v>
      </c>
      <c r="F18">
        <v>96.92</v>
      </c>
      <c r="G18">
        <v>109.72</v>
      </c>
      <c r="H18">
        <v>1.5</v>
      </c>
      <c r="I18">
        <v>53</v>
      </c>
      <c r="J18">
        <v>201.11</v>
      </c>
      <c r="K18">
        <v>52.44</v>
      </c>
      <c r="L18">
        <v>17</v>
      </c>
      <c r="M18">
        <v>51</v>
      </c>
      <c r="N18">
        <v>41.67</v>
      </c>
      <c r="O18">
        <v>25037.53</v>
      </c>
      <c r="P18">
        <v>1228.86</v>
      </c>
      <c r="Q18">
        <v>1206.69</v>
      </c>
      <c r="R18">
        <v>248.8</v>
      </c>
      <c r="S18">
        <v>132.07</v>
      </c>
      <c r="T18">
        <v>40849.16</v>
      </c>
      <c r="U18">
        <v>0.53</v>
      </c>
      <c r="V18">
        <v>0.76</v>
      </c>
      <c r="W18">
        <v>0.36</v>
      </c>
      <c r="X18">
        <v>2.38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0.9903999999999999</v>
      </c>
      <c r="E19">
        <v>100.97</v>
      </c>
      <c r="F19">
        <v>96.77</v>
      </c>
      <c r="G19">
        <v>116.13</v>
      </c>
      <c r="H19">
        <v>1.58</v>
      </c>
      <c r="I19">
        <v>50</v>
      </c>
      <c r="J19">
        <v>202.68</v>
      </c>
      <c r="K19">
        <v>52.44</v>
      </c>
      <c r="L19">
        <v>18</v>
      </c>
      <c r="M19">
        <v>48</v>
      </c>
      <c r="N19">
        <v>42.24</v>
      </c>
      <c r="O19">
        <v>25231.66</v>
      </c>
      <c r="P19">
        <v>1225.6</v>
      </c>
      <c r="Q19">
        <v>1206.69</v>
      </c>
      <c r="R19">
        <v>243.78</v>
      </c>
      <c r="S19">
        <v>132.07</v>
      </c>
      <c r="T19">
        <v>38351.94</v>
      </c>
      <c r="U19">
        <v>0.54</v>
      </c>
      <c r="V19">
        <v>0.77</v>
      </c>
      <c r="W19">
        <v>0.35</v>
      </c>
      <c r="X19">
        <v>2.23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0.9919</v>
      </c>
      <c r="E20">
        <v>100.82</v>
      </c>
      <c r="F20">
        <v>96.69</v>
      </c>
      <c r="G20">
        <v>120.86</v>
      </c>
      <c r="H20">
        <v>1.65</v>
      </c>
      <c r="I20">
        <v>48</v>
      </c>
      <c r="J20">
        <v>204.26</v>
      </c>
      <c r="K20">
        <v>52.44</v>
      </c>
      <c r="L20">
        <v>19</v>
      </c>
      <c r="M20">
        <v>46</v>
      </c>
      <c r="N20">
        <v>42.82</v>
      </c>
      <c r="O20">
        <v>25426.72</v>
      </c>
      <c r="P20">
        <v>1223.93</v>
      </c>
      <c r="Q20">
        <v>1206.69</v>
      </c>
      <c r="R20">
        <v>240.92</v>
      </c>
      <c r="S20">
        <v>132.07</v>
      </c>
      <c r="T20">
        <v>36931.75</v>
      </c>
      <c r="U20">
        <v>0.55</v>
      </c>
      <c r="V20">
        <v>0.77</v>
      </c>
      <c r="W20">
        <v>0.35</v>
      </c>
      <c r="X20">
        <v>2.15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0.9948</v>
      </c>
      <c r="E21">
        <v>100.53</v>
      </c>
      <c r="F21">
        <v>96.51000000000001</v>
      </c>
      <c r="G21">
        <v>128.67</v>
      </c>
      <c r="H21">
        <v>1.73</v>
      </c>
      <c r="I21">
        <v>45</v>
      </c>
      <c r="J21">
        <v>205.85</v>
      </c>
      <c r="K21">
        <v>52.44</v>
      </c>
      <c r="L21">
        <v>20</v>
      </c>
      <c r="M21">
        <v>43</v>
      </c>
      <c r="N21">
        <v>43.41</v>
      </c>
      <c r="O21">
        <v>25622.45</v>
      </c>
      <c r="P21">
        <v>1217.66</v>
      </c>
      <c r="Q21">
        <v>1206.69</v>
      </c>
      <c r="R21">
        <v>234.32</v>
      </c>
      <c r="S21">
        <v>132.07</v>
      </c>
      <c r="T21">
        <v>33648.13</v>
      </c>
      <c r="U21">
        <v>0.5600000000000001</v>
      </c>
      <c r="V21">
        <v>0.77</v>
      </c>
      <c r="W21">
        <v>0.35</v>
      </c>
      <c r="X21">
        <v>1.97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0.9928</v>
      </c>
      <c r="E22">
        <v>100.72</v>
      </c>
      <c r="F22">
        <v>96.77</v>
      </c>
      <c r="G22">
        <v>135.03</v>
      </c>
      <c r="H22">
        <v>1.8</v>
      </c>
      <c r="I22">
        <v>43</v>
      </c>
      <c r="J22">
        <v>207.45</v>
      </c>
      <c r="K22">
        <v>52.44</v>
      </c>
      <c r="L22">
        <v>21</v>
      </c>
      <c r="M22">
        <v>41</v>
      </c>
      <c r="N22">
        <v>44</v>
      </c>
      <c r="O22">
        <v>25818.99</v>
      </c>
      <c r="P22">
        <v>1221.23</v>
      </c>
      <c r="Q22">
        <v>1206.69</v>
      </c>
      <c r="R22">
        <v>245.32</v>
      </c>
      <c r="S22">
        <v>132.07</v>
      </c>
      <c r="T22">
        <v>39155.82</v>
      </c>
      <c r="U22">
        <v>0.54</v>
      </c>
      <c r="V22">
        <v>0.77</v>
      </c>
      <c r="W22">
        <v>0.32</v>
      </c>
      <c r="X22">
        <v>2.23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0.997</v>
      </c>
      <c r="E23">
        <v>100.31</v>
      </c>
      <c r="F23">
        <v>96.43000000000001</v>
      </c>
      <c r="G23">
        <v>141.11</v>
      </c>
      <c r="H23">
        <v>1.87</v>
      </c>
      <c r="I23">
        <v>41</v>
      </c>
      <c r="J23">
        <v>209.05</v>
      </c>
      <c r="K23">
        <v>52.44</v>
      </c>
      <c r="L23">
        <v>22</v>
      </c>
      <c r="M23">
        <v>39</v>
      </c>
      <c r="N23">
        <v>44.6</v>
      </c>
      <c r="O23">
        <v>26016.35</v>
      </c>
      <c r="P23">
        <v>1215.09</v>
      </c>
      <c r="Q23">
        <v>1206.69</v>
      </c>
      <c r="R23">
        <v>232.18</v>
      </c>
      <c r="S23">
        <v>132.07</v>
      </c>
      <c r="T23">
        <v>32599.05</v>
      </c>
      <c r="U23">
        <v>0.57</v>
      </c>
      <c r="V23">
        <v>0.77</v>
      </c>
      <c r="W23">
        <v>0.34</v>
      </c>
      <c r="X23">
        <v>1.89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0.999</v>
      </c>
      <c r="E24">
        <v>100.1</v>
      </c>
      <c r="F24">
        <v>96.3</v>
      </c>
      <c r="G24">
        <v>148.15</v>
      </c>
      <c r="H24">
        <v>1.94</v>
      </c>
      <c r="I24">
        <v>39</v>
      </c>
      <c r="J24">
        <v>210.65</v>
      </c>
      <c r="K24">
        <v>52.44</v>
      </c>
      <c r="L24">
        <v>23</v>
      </c>
      <c r="M24">
        <v>37</v>
      </c>
      <c r="N24">
        <v>45.21</v>
      </c>
      <c r="O24">
        <v>26214.54</v>
      </c>
      <c r="P24">
        <v>1209.18</v>
      </c>
      <c r="Q24">
        <v>1206.69</v>
      </c>
      <c r="R24">
        <v>227.55</v>
      </c>
      <c r="S24">
        <v>132.07</v>
      </c>
      <c r="T24">
        <v>30294.4</v>
      </c>
      <c r="U24">
        <v>0.58</v>
      </c>
      <c r="V24">
        <v>0.77</v>
      </c>
      <c r="W24">
        <v>0.34</v>
      </c>
      <c r="X24">
        <v>1.76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1.001</v>
      </c>
      <c r="E25">
        <v>99.90000000000001</v>
      </c>
      <c r="F25">
        <v>96.17</v>
      </c>
      <c r="G25">
        <v>155.95</v>
      </c>
      <c r="H25">
        <v>2.01</v>
      </c>
      <c r="I25">
        <v>37</v>
      </c>
      <c r="J25">
        <v>212.27</v>
      </c>
      <c r="K25">
        <v>52.44</v>
      </c>
      <c r="L25">
        <v>24</v>
      </c>
      <c r="M25">
        <v>35</v>
      </c>
      <c r="N25">
        <v>45.82</v>
      </c>
      <c r="O25">
        <v>26413.56</v>
      </c>
      <c r="P25">
        <v>1207.29</v>
      </c>
      <c r="Q25">
        <v>1206.69</v>
      </c>
      <c r="R25">
        <v>223.11</v>
      </c>
      <c r="S25">
        <v>132.07</v>
      </c>
      <c r="T25">
        <v>28082.63</v>
      </c>
      <c r="U25">
        <v>0.59</v>
      </c>
      <c r="V25">
        <v>0.77</v>
      </c>
      <c r="W25">
        <v>0.34</v>
      </c>
      <c r="X25">
        <v>1.63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1.0014</v>
      </c>
      <c r="E26">
        <v>99.86</v>
      </c>
      <c r="F26">
        <v>96.16</v>
      </c>
      <c r="G26">
        <v>160.26</v>
      </c>
      <c r="H26">
        <v>2.08</v>
      </c>
      <c r="I26">
        <v>36</v>
      </c>
      <c r="J26">
        <v>213.89</v>
      </c>
      <c r="K26">
        <v>52.44</v>
      </c>
      <c r="L26">
        <v>25</v>
      </c>
      <c r="M26">
        <v>34</v>
      </c>
      <c r="N26">
        <v>46.44</v>
      </c>
      <c r="O26">
        <v>26613.43</v>
      </c>
      <c r="P26">
        <v>1204.77</v>
      </c>
      <c r="Q26">
        <v>1206.69</v>
      </c>
      <c r="R26">
        <v>222.93</v>
      </c>
      <c r="S26">
        <v>132.07</v>
      </c>
      <c r="T26">
        <v>27996.73</v>
      </c>
      <c r="U26">
        <v>0.59</v>
      </c>
      <c r="V26">
        <v>0.77</v>
      </c>
      <c r="W26">
        <v>0.33</v>
      </c>
      <c r="X26">
        <v>1.62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1.0023</v>
      </c>
      <c r="E27">
        <v>99.78</v>
      </c>
      <c r="F27">
        <v>96.11</v>
      </c>
      <c r="G27">
        <v>164.76</v>
      </c>
      <c r="H27">
        <v>2.14</v>
      </c>
      <c r="I27">
        <v>35</v>
      </c>
      <c r="J27">
        <v>215.51</v>
      </c>
      <c r="K27">
        <v>52.44</v>
      </c>
      <c r="L27">
        <v>26</v>
      </c>
      <c r="M27">
        <v>33</v>
      </c>
      <c r="N27">
        <v>47.07</v>
      </c>
      <c r="O27">
        <v>26814.17</v>
      </c>
      <c r="P27">
        <v>1202.1</v>
      </c>
      <c r="Q27">
        <v>1206.71</v>
      </c>
      <c r="R27">
        <v>221.37</v>
      </c>
      <c r="S27">
        <v>132.07</v>
      </c>
      <c r="T27">
        <v>27222.03</v>
      </c>
      <c r="U27">
        <v>0.6</v>
      </c>
      <c r="V27">
        <v>0.77</v>
      </c>
      <c r="W27">
        <v>0.33</v>
      </c>
      <c r="X27">
        <v>1.57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1.0039</v>
      </c>
      <c r="E28">
        <v>99.61</v>
      </c>
      <c r="F28">
        <v>96.02</v>
      </c>
      <c r="G28">
        <v>174.58</v>
      </c>
      <c r="H28">
        <v>2.21</v>
      </c>
      <c r="I28">
        <v>33</v>
      </c>
      <c r="J28">
        <v>217.15</v>
      </c>
      <c r="K28">
        <v>52.44</v>
      </c>
      <c r="L28">
        <v>27</v>
      </c>
      <c r="M28">
        <v>31</v>
      </c>
      <c r="N28">
        <v>47.71</v>
      </c>
      <c r="O28">
        <v>27015.77</v>
      </c>
      <c r="P28">
        <v>1200.07</v>
      </c>
      <c r="Q28">
        <v>1206.69</v>
      </c>
      <c r="R28">
        <v>218.01</v>
      </c>
      <c r="S28">
        <v>132.07</v>
      </c>
      <c r="T28">
        <v>25551.8</v>
      </c>
      <c r="U28">
        <v>0.61</v>
      </c>
      <c r="V28">
        <v>0.77</v>
      </c>
      <c r="W28">
        <v>0.33</v>
      </c>
      <c r="X28">
        <v>1.48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1.0049</v>
      </c>
      <c r="E29">
        <v>99.52</v>
      </c>
      <c r="F29">
        <v>95.95999999999999</v>
      </c>
      <c r="G29">
        <v>179.92</v>
      </c>
      <c r="H29">
        <v>2.27</v>
      </c>
      <c r="I29">
        <v>32</v>
      </c>
      <c r="J29">
        <v>218.79</v>
      </c>
      <c r="K29">
        <v>52.44</v>
      </c>
      <c r="L29">
        <v>28</v>
      </c>
      <c r="M29">
        <v>30</v>
      </c>
      <c r="N29">
        <v>48.35</v>
      </c>
      <c r="O29">
        <v>27218.26</v>
      </c>
      <c r="P29">
        <v>1197.26</v>
      </c>
      <c r="Q29">
        <v>1206.69</v>
      </c>
      <c r="R29">
        <v>216.05</v>
      </c>
      <c r="S29">
        <v>132.07</v>
      </c>
      <c r="T29">
        <v>24578.51</v>
      </c>
      <c r="U29">
        <v>0.61</v>
      </c>
      <c r="V29">
        <v>0.77</v>
      </c>
      <c r="W29">
        <v>0.33</v>
      </c>
      <c r="X29">
        <v>1.42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1.0057</v>
      </c>
      <c r="E30">
        <v>99.43000000000001</v>
      </c>
      <c r="F30">
        <v>95.91</v>
      </c>
      <c r="G30">
        <v>185.63</v>
      </c>
      <c r="H30">
        <v>2.34</v>
      </c>
      <c r="I30">
        <v>31</v>
      </c>
      <c r="J30">
        <v>220.44</v>
      </c>
      <c r="K30">
        <v>52.44</v>
      </c>
      <c r="L30">
        <v>29</v>
      </c>
      <c r="M30">
        <v>29</v>
      </c>
      <c r="N30">
        <v>49</v>
      </c>
      <c r="O30">
        <v>27421.64</v>
      </c>
      <c r="P30">
        <v>1196.48</v>
      </c>
      <c r="Q30">
        <v>1206.7</v>
      </c>
      <c r="R30">
        <v>214.39</v>
      </c>
      <c r="S30">
        <v>132.07</v>
      </c>
      <c r="T30">
        <v>23754.56</v>
      </c>
      <c r="U30">
        <v>0.62</v>
      </c>
      <c r="V30">
        <v>0.77</v>
      </c>
      <c r="W30">
        <v>0.33</v>
      </c>
      <c r="X30">
        <v>1.37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1.0071</v>
      </c>
      <c r="E31">
        <v>99.29000000000001</v>
      </c>
      <c r="F31">
        <v>95.81</v>
      </c>
      <c r="G31">
        <v>191.61</v>
      </c>
      <c r="H31">
        <v>2.4</v>
      </c>
      <c r="I31">
        <v>30</v>
      </c>
      <c r="J31">
        <v>222.1</v>
      </c>
      <c r="K31">
        <v>52.44</v>
      </c>
      <c r="L31">
        <v>30</v>
      </c>
      <c r="M31">
        <v>28</v>
      </c>
      <c r="N31">
        <v>49.65</v>
      </c>
      <c r="O31">
        <v>27625.93</v>
      </c>
      <c r="P31">
        <v>1191.64</v>
      </c>
      <c r="Q31">
        <v>1206.69</v>
      </c>
      <c r="R31">
        <v>210.68</v>
      </c>
      <c r="S31">
        <v>132.07</v>
      </c>
      <c r="T31">
        <v>21903.38</v>
      </c>
      <c r="U31">
        <v>0.63</v>
      </c>
      <c r="V31">
        <v>0.77</v>
      </c>
      <c r="W31">
        <v>0.33</v>
      </c>
      <c r="X31">
        <v>1.27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1.0073</v>
      </c>
      <c r="E32">
        <v>99.28</v>
      </c>
      <c r="F32">
        <v>95.83</v>
      </c>
      <c r="G32">
        <v>198.26</v>
      </c>
      <c r="H32">
        <v>2.46</v>
      </c>
      <c r="I32">
        <v>29</v>
      </c>
      <c r="J32">
        <v>223.76</v>
      </c>
      <c r="K32">
        <v>52.44</v>
      </c>
      <c r="L32">
        <v>31</v>
      </c>
      <c r="M32">
        <v>27</v>
      </c>
      <c r="N32">
        <v>50.32</v>
      </c>
      <c r="O32">
        <v>27831.27</v>
      </c>
      <c r="P32">
        <v>1191.4</v>
      </c>
      <c r="Q32">
        <v>1206.69</v>
      </c>
      <c r="R32">
        <v>211.81</v>
      </c>
      <c r="S32">
        <v>132.07</v>
      </c>
      <c r="T32">
        <v>22471.62</v>
      </c>
      <c r="U32">
        <v>0.62</v>
      </c>
      <c r="V32">
        <v>0.77</v>
      </c>
      <c r="W32">
        <v>0.32</v>
      </c>
      <c r="X32">
        <v>1.29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1.0079</v>
      </c>
      <c r="E33">
        <v>99.20999999999999</v>
      </c>
      <c r="F33">
        <v>95.8</v>
      </c>
      <c r="G33">
        <v>205.28</v>
      </c>
      <c r="H33">
        <v>2.52</v>
      </c>
      <c r="I33">
        <v>28</v>
      </c>
      <c r="J33">
        <v>225.43</v>
      </c>
      <c r="K33">
        <v>52.44</v>
      </c>
      <c r="L33">
        <v>32</v>
      </c>
      <c r="M33">
        <v>26</v>
      </c>
      <c r="N33">
        <v>50.99</v>
      </c>
      <c r="O33">
        <v>28037.42</v>
      </c>
      <c r="P33">
        <v>1188.45</v>
      </c>
      <c r="Q33">
        <v>1206.69</v>
      </c>
      <c r="R33">
        <v>210.74</v>
      </c>
      <c r="S33">
        <v>132.07</v>
      </c>
      <c r="T33">
        <v>21944</v>
      </c>
      <c r="U33">
        <v>0.63</v>
      </c>
      <c r="V33">
        <v>0.77</v>
      </c>
      <c r="W33">
        <v>0.32</v>
      </c>
      <c r="X33">
        <v>1.26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1.0089</v>
      </c>
      <c r="E34">
        <v>99.12</v>
      </c>
      <c r="F34">
        <v>95.73999999999999</v>
      </c>
      <c r="G34">
        <v>212.75</v>
      </c>
      <c r="H34">
        <v>2.58</v>
      </c>
      <c r="I34">
        <v>27</v>
      </c>
      <c r="J34">
        <v>227.11</v>
      </c>
      <c r="K34">
        <v>52.44</v>
      </c>
      <c r="L34">
        <v>33</v>
      </c>
      <c r="M34">
        <v>25</v>
      </c>
      <c r="N34">
        <v>51.67</v>
      </c>
      <c r="O34">
        <v>28244.51</v>
      </c>
      <c r="P34">
        <v>1188.79</v>
      </c>
      <c r="Q34">
        <v>1206.69</v>
      </c>
      <c r="R34">
        <v>208.77</v>
      </c>
      <c r="S34">
        <v>132.07</v>
      </c>
      <c r="T34">
        <v>20964.47</v>
      </c>
      <c r="U34">
        <v>0.63</v>
      </c>
      <c r="V34">
        <v>0.77</v>
      </c>
      <c r="W34">
        <v>0.32</v>
      </c>
      <c r="X34">
        <v>1.2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1.0095</v>
      </c>
      <c r="E35">
        <v>99.06</v>
      </c>
      <c r="F35">
        <v>95.70999999999999</v>
      </c>
      <c r="G35">
        <v>220.87</v>
      </c>
      <c r="H35">
        <v>2.64</v>
      </c>
      <c r="I35">
        <v>26</v>
      </c>
      <c r="J35">
        <v>228.8</v>
      </c>
      <c r="K35">
        <v>52.44</v>
      </c>
      <c r="L35">
        <v>34</v>
      </c>
      <c r="M35">
        <v>24</v>
      </c>
      <c r="N35">
        <v>52.36</v>
      </c>
      <c r="O35">
        <v>28452.56</v>
      </c>
      <c r="P35">
        <v>1184.77</v>
      </c>
      <c r="Q35">
        <v>1206.7</v>
      </c>
      <c r="R35">
        <v>207.84</v>
      </c>
      <c r="S35">
        <v>132.07</v>
      </c>
      <c r="T35">
        <v>20501.89</v>
      </c>
      <c r="U35">
        <v>0.64</v>
      </c>
      <c r="V35">
        <v>0.77</v>
      </c>
      <c r="W35">
        <v>0.31</v>
      </c>
      <c r="X35">
        <v>1.17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1.0097</v>
      </c>
      <c r="E36">
        <v>99.04000000000001</v>
      </c>
      <c r="F36">
        <v>95.69</v>
      </c>
      <c r="G36">
        <v>220.83</v>
      </c>
      <c r="H36">
        <v>2.7</v>
      </c>
      <c r="I36">
        <v>26</v>
      </c>
      <c r="J36">
        <v>230.49</v>
      </c>
      <c r="K36">
        <v>52.44</v>
      </c>
      <c r="L36">
        <v>35</v>
      </c>
      <c r="M36">
        <v>24</v>
      </c>
      <c r="N36">
        <v>53.05</v>
      </c>
      <c r="O36">
        <v>28661.58</v>
      </c>
      <c r="P36">
        <v>1183.59</v>
      </c>
      <c r="Q36">
        <v>1206.69</v>
      </c>
      <c r="R36">
        <v>207.19</v>
      </c>
      <c r="S36">
        <v>132.07</v>
      </c>
      <c r="T36">
        <v>20179.22</v>
      </c>
      <c r="U36">
        <v>0.64</v>
      </c>
      <c r="V36">
        <v>0.77</v>
      </c>
      <c r="W36">
        <v>0.32</v>
      </c>
      <c r="X36">
        <v>1.15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1.0106</v>
      </c>
      <c r="E37">
        <v>98.95</v>
      </c>
      <c r="F37">
        <v>95.64</v>
      </c>
      <c r="G37">
        <v>229.53</v>
      </c>
      <c r="H37">
        <v>2.76</v>
      </c>
      <c r="I37">
        <v>25</v>
      </c>
      <c r="J37">
        <v>232.2</v>
      </c>
      <c r="K37">
        <v>52.44</v>
      </c>
      <c r="L37">
        <v>36</v>
      </c>
      <c r="M37">
        <v>23</v>
      </c>
      <c r="N37">
        <v>53.75</v>
      </c>
      <c r="O37">
        <v>28871.58</v>
      </c>
      <c r="P37">
        <v>1183.54</v>
      </c>
      <c r="Q37">
        <v>1206.7</v>
      </c>
      <c r="R37">
        <v>205.28</v>
      </c>
      <c r="S37">
        <v>132.07</v>
      </c>
      <c r="T37">
        <v>19225.46</v>
      </c>
      <c r="U37">
        <v>0.64</v>
      </c>
      <c r="V37">
        <v>0.78</v>
      </c>
      <c r="W37">
        <v>0.32</v>
      </c>
      <c r="X37">
        <v>1.1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1.0116</v>
      </c>
      <c r="E38">
        <v>98.84999999999999</v>
      </c>
      <c r="F38">
        <v>95.58</v>
      </c>
      <c r="G38">
        <v>238.95</v>
      </c>
      <c r="H38">
        <v>2.81</v>
      </c>
      <c r="I38">
        <v>24</v>
      </c>
      <c r="J38">
        <v>233.91</v>
      </c>
      <c r="K38">
        <v>52.44</v>
      </c>
      <c r="L38">
        <v>37</v>
      </c>
      <c r="M38">
        <v>22</v>
      </c>
      <c r="N38">
        <v>54.46</v>
      </c>
      <c r="O38">
        <v>29082.59</v>
      </c>
      <c r="P38">
        <v>1181.38</v>
      </c>
      <c r="Q38">
        <v>1206.69</v>
      </c>
      <c r="R38">
        <v>203.36</v>
      </c>
      <c r="S38">
        <v>132.07</v>
      </c>
      <c r="T38">
        <v>18273.39</v>
      </c>
      <c r="U38">
        <v>0.65</v>
      </c>
      <c r="V38">
        <v>0.78</v>
      </c>
      <c r="W38">
        <v>0.31</v>
      </c>
      <c r="X38">
        <v>1.04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1.0114</v>
      </c>
      <c r="E39">
        <v>98.88</v>
      </c>
      <c r="F39">
        <v>95.59999999999999</v>
      </c>
      <c r="G39">
        <v>239</v>
      </c>
      <c r="H39">
        <v>2.87</v>
      </c>
      <c r="I39">
        <v>24</v>
      </c>
      <c r="J39">
        <v>235.63</v>
      </c>
      <c r="K39">
        <v>52.44</v>
      </c>
      <c r="L39">
        <v>38</v>
      </c>
      <c r="M39">
        <v>22</v>
      </c>
      <c r="N39">
        <v>55.18</v>
      </c>
      <c r="O39">
        <v>29294.6</v>
      </c>
      <c r="P39">
        <v>1179.06</v>
      </c>
      <c r="Q39">
        <v>1206.69</v>
      </c>
      <c r="R39">
        <v>204.04</v>
      </c>
      <c r="S39">
        <v>132.07</v>
      </c>
      <c r="T39">
        <v>18611.08</v>
      </c>
      <c r="U39">
        <v>0.65</v>
      </c>
      <c r="V39">
        <v>0.78</v>
      </c>
      <c r="W39">
        <v>0.31</v>
      </c>
      <c r="X39">
        <v>1.06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1.0124</v>
      </c>
      <c r="E40">
        <v>98.78</v>
      </c>
      <c r="F40">
        <v>95.54000000000001</v>
      </c>
      <c r="G40">
        <v>249.23</v>
      </c>
      <c r="H40">
        <v>2.92</v>
      </c>
      <c r="I40">
        <v>23</v>
      </c>
      <c r="J40">
        <v>237.35</v>
      </c>
      <c r="K40">
        <v>52.44</v>
      </c>
      <c r="L40">
        <v>39</v>
      </c>
      <c r="M40">
        <v>21</v>
      </c>
      <c r="N40">
        <v>55.91</v>
      </c>
      <c r="O40">
        <v>29507.65</v>
      </c>
      <c r="P40">
        <v>1174.21</v>
      </c>
      <c r="Q40">
        <v>1206.69</v>
      </c>
      <c r="R40">
        <v>201.74</v>
      </c>
      <c r="S40">
        <v>132.07</v>
      </c>
      <c r="T40">
        <v>17467.66</v>
      </c>
      <c r="U40">
        <v>0.65</v>
      </c>
      <c r="V40">
        <v>0.78</v>
      </c>
      <c r="W40">
        <v>0.31</v>
      </c>
      <c r="X40">
        <v>1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1.0158</v>
      </c>
      <c r="E41">
        <v>98.45</v>
      </c>
      <c r="F41">
        <v>95.23999999999999</v>
      </c>
      <c r="G41">
        <v>259.75</v>
      </c>
      <c r="H41">
        <v>2.98</v>
      </c>
      <c r="I41">
        <v>22</v>
      </c>
      <c r="J41">
        <v>239.09</v>
      </c>
      <c r="K41">
        <v>52.44</v>
      </c>
      <c r="L41">
        <v>40</v>
      </c>
      <c r="M41">
        <v>20</v>
      </c>
      <c r="N41">
        <v>56.65</v>
      </c>
      <c r="O41">
        <v>29721.73</v>
      </c>
      <c r="P41">
        <v>1171.32</v>
      </c>
      <c r="Q41">
        <v>1206.69</v>
      </c>
      <c r="R41">
        <v>191.62</v>
      </c>
      <c r="S41">
        <v>132.07</v>
      </c>
      <c r="T41">
        <v>12413.05</v>
      </c>
      <c r="U41">
        <v>0.6899999999999999</v>
      </c>
      <c r="V41">
        <v>0.78</v>
      </c>
      <c r="W41">
        <v>0.3</v>
      </c>
      <c r="X41">
        <v>0.7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0.908</v>
      </c>
      <c r="E2">
        <v>110.13</v>
      </c>
      <c r="F2">
        <v>105.78</v>
      </c>
      <c r="G2">
        <v>26.12</v>
      </c>
      <c r="H2">
        <v>0.64</v>
      </c>
      <c r="I2">
        <v>243</v>
      </c>
      <c r="J2">
        <v>26.11</v>
      </c>
      <c r="K2">
        <v>12.1</v>
      </c>
      <c r="L2">
        <v>1</v>
      </c>
      <c r="M2">
        <v>241</v>
      </c>
      <c r="N2">
        <v>3.01</v>
      </c>
      <c r="O2">
        <v>3454.41</v>
      </c>
      <c r="P2">
        <v>335.72</v>
      </c>
      <c r="Q2">
        <v>1206.72</v>
      </c>
      <c r="R2">
        <v>549.1900000000001</v>
      </c>
      <c r="S2">
        <v>132.07</v>
      </c>
      <c r="T2">
        <v>190089.86</v>
      </c>
      <c r="U2">
        <v>0.24</v>
      </c>
      <c r="V2">
        <v>0.7</v>
      </c>
      <c r="W2">
        <v>0.66</v>
      </c>
      <c r="X2">
        <v>11.24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0.9681999999999999</v>
      </c>
      <c r="E3">
        <v>103.28</v>
      </c>
      <c r="F3">
        <v>100.27</v>
      </c>
      <c r="G3">
        <v>48.91</v>
      </c>
      <c r="H3">
        <v>1.23</v>
      </c>
      <c r="I3">
        <v>123</v>
      </c>
      <c r="J3">
        <v>27.2</v>
      </c>
      <c r="K3">
        <v>12.1</v>
      </c>
      <c r="L3">
        <v>2</v>
      </c>
      <c r="M3">
        <v>12</v>
      </c>
      <c r="N3">
        <v>3.1</v>
      </c>
      <c r="O3">
        <v>3588.35</v>
      </c>
      <c r="P3">
        <v>291.69</v>
      </c>
      <c r="Q3">
        <v>1206.76</v>
      </c>
      <c r="R3">
        <v>357.25</v>
      </c>
      <c r="S3">
        <v>132.07</v>
      </c>
      <c r="T3">
        <v>94720.44</v>
      </c>
      <c r="U3">
        <v>0.37</v>
      </c>
      <c r="V3">
        <v>0.74</v>
      </c>
      <c r="W3">
        <v>0.61</v>
      </c>
      <c r="X3">
        <v>5.73</v>
      </c>
      <c r="Y3">
        <v>0.5</v>
      </c>
      <c r="Z3">
        <v>10</v>
      </c>
    </row>
    <row r="4" spans="1:26">
      <c r="A4">
        <v>2</v>
      </c>
      <c r="B4">
        <v>10</v>
      </c>
      <c r="C4" t="s">
        <v>26</v>
      </c>
      <c r="D4">
        <v>0.969</v>
      </c>
      <c r="E4">
        <v>103.2</v>
      </c>
      <c r="F4">
        <v>100.19</v>
      </c>
      <c r="G4">
        <v>49.28</v>
      </c>
      <c r="H4">
        <v>1.78</v>
      </c>
      <c r="I4">
        <v>122</v>
      </c>
      <c r="J4">
        <v>28.29</v>
      </c>
      <c r="K4">
        <v>12.1</v>
      </c>
      <c r="L4">
        <v>3</v>
      </c>
      <c r="M4">
        <v>0</v>
      </c>
      <c r="N4">
        <v>3.19</v>
      </c>
      <c r="O4">
        <v>3722.55</v>
      </c>
      <c r="P4">
        <v>301.85</v>
      </c>
      <c r="Q4">
        <v>1206.75</v>
      </c>
      <c r="R4">
        <v>353.99</v>
      </c>
      <c r="S4">
        <v>132.07</v>
      </c>
      <c r="T4">
        <v>93097.60000000001</v>
      </c>
      <c r="U4">
        <v>0.37</v>
      </c>
      <c r="V4">
        <v>0.74</v>
      </c>
      <c r="W4">
        <v>0.63</v>
      </c>
      <c r="X4">
        <v>5.65</v>
      </c>
      <c r="Y4">
        <v>0.5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0.6335</v>
      </c>
      <c r="E2">
        <v>157.85</v>
      </c>
      <c r="F2">
        <v>137.48</v>
      </c>
      <c r="G2">
        <v>9.23</v>
      </c>
      <c r="H2">
        <v>0.18</v>
      </c>
      <c r="I2">
        <v>894</v>
      </c>
      <c r="J2">
        <v>98.70999999999999</v>
      </c>
      <c r="K2">
        <v>39.72</v>
      </c>
      <c r="L2">
        <v>1</v>
      </c>
      <c r="M2">
        <v>892</v>
      </c>
      <c r="N2">
        <v>12.99</v>
      </c>
      <c r="O2">
        <v>12407.75</v>
      </c>
      <c r="P2">
        <v>1225.45</v>
      </c>
      <c r="Q2">
        <v>1206.84</v>
      </c>
      <c r="R2">
        <v>1626.69</v>
      </c>
      <c r="S2">
        <v>132.07</v>
      </c>
      <c r="T2">
        <v>725588.39</v>
      </c>
      <c r="U2">
        <v>0.08</v>
      </c>
      <c r="V2">
        <v>0.54</v>
      </c>
      <c r="W2">
        <v>1.7</v>
      </c>
      <c r="X2">
        <v>42.93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0.8310999999999999</v>
      </c>
      <c r="E3">
        <v>120.32</v>
      </c>
      <c r="F3">
        <v>111.03</v>
      </c>
      <c r="G3">
        <v>18.77</v>
      </c>
      <c r="H3">
        <v>0.35</v>
      </c>
      <c r="I3">
        <v>355</v>
      </c>
      <c r="J3">
        <v>99.95</v>
      </c>
      <c r="K3">
        <v>39.72</v>
      </c>
      <c r="L3">
        <v>2</v>
      </c>
      <c r="M3">
        <v>353</v>
      </c>
      <c r="N3">
        <v>13.24</v>
      </c>
      <c r="O3">
        <v>12561.45</v>
      </c>
      <c r="P3">
        <v>980.58</v>
      </c>
      <c r="Q3">
        <v>1206.78</v>
      </c>
      <c r="R3">
        <v>727.24</v>
      </c>
      <c r="S3">
        <v>132.07</v>
      </c>
      <c r="T3">
        <v>278554.92</v>
      </c>
      <c r="U3">
        <v>0.18</v>
      </c>
      <c r="V3">
        <v>0.67</v>
      </c>
      <c r="W3">
        <v>0.84</v>
      </c>
      <c r="X3">
        <v>16.49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0.8992</v>
      </c>
      <c r="E4">
        <v>111.22</v>
      </c>
      <c r="F4">
        <v>104.68</v>
      </c>
      <c r="G4">
        <v>28.42</v>
      </c>
      <c r="H4">
        <v>0.52</v>
      </c>
      <c r="I4">
        <v>221</v>
      </c>
      <c r="J4">
        <v>101.2</v>
      </c>
      <c r="K4">
        <v>39.72</v>
      </c>
      <c r="L4">
        <v>3</v>
      </c>
      <c r="M4">
        <v>219</v>
      </c>
      <c r="N4">
        <v>13.49</v>
      </c>
      <c r="O4">
        <v>12715.54</v>
      </c>
      <c r="P4">
        <v>916.4299999999999</v>
      </c>
      <c r="Q4">
        <v>1206.73</v>
      </c>
      <c r="R4">
        <v>511.69</v>
      </c>
      <c r="S4">
        <v>132.07</v>
      </c>
      <c r="T4">
        <v>171454.26</v>
      </c>
      <c r="U4">
        <v>0.26</v>
      </c>
      <c r="V4">
        <v>0.71</v>
      </c>
      <c r="W4">
        <v>0.63</v>
      </c>
      <c r="X4">
        <v>10.14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0.9336</v>
      </c>
      <c r="E5">
        <v>107.12</v>
      </c>
      <c r="F5">
        <v>101.84</v>
      </c>
      <c r="G5">
        <v>38.19</v>
      </c>
      <c r="H5">
        <v>0.6899999999999999</v>
      </c>
      <c r="I5">
        <v>160</v>
      </c>
      <c r="J5">
        <v>102.45</v>
      </c>
      <c r="K5">
        <v>39.72</v>
      </c>
      <c r="L5">
        <v>4</v>
      </c>
      <c r="M5">
        <v>158</v>
      </c>
      <c r="N5">
        <v>13.74</v>
      </c>
      <c r="O5">
        <v>12870.03</v>
      </c>
      <c r="P5">
        <v>883.46</v>
      </c>
      <c r="Q5">
        <v>1206.71</v>
      </c>
      <c r="R5">
        <v>415.33</v>
      </c>
      <c r="S5">
        <v>132.07</v>
      </c>
      <c r="T5">
        <v>123579.57</v>
      </c>
      <c r="U5">
        <v>0.32</v>
      </c>
      <c r="V5">
        <v>0.73</v>
      </c>
      <c r="W5">
        <v>0.53</v>
      </c>
      <c r="X5">
        <v>7.3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0.9548</v>
      </c>
      <c r="E6">
        <v>104.74</v>
      </c>
      <c r="F6">
        <v>100.18</v>
      </c>
      <c r="G6">
        <v>48.09</v>
      </c>
      <c r="H6">
        <v>0.85</v>
      </c>
      <c r="I6">
        <v>125</v>
      </c>
      <c r="J6">
        <v>103.71</v>
      </c>
      <c r="K6">
        <v>39.72</v>
      </c>
      <c r="L6">
        <v>5</v>
      </c>
      <c r="M6">
        <v>123</v>
      </c>
      <c r="N6">
        <v>14</v>
      </c>
      <c r="O6">
        <v>13024.91</v>
      </c>
      <c r="P6">
        <v>861.3099999999999</v>
      </c>
      <c r="Q6">
        <v>1206.75</v>
      </c>
      <c r="R6">
        <v>358.75</v>
      </c>
      <c r="S6">
        <v>132.07</v>
      </c>
      <c r="T6">
        <v>95463.78999999999</v>
      </c>
      <c r="U6">
        <v>0.37</v>
      </c>
      <c r="V6">
        <v>0.74</v>
      </c>
      <c r="W6">
        <v>0.48</v>
      </c>
      <c r="X6">
        <v>5.64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0.9691</v>
      </c>
      <c r="E7">
        <v>103.19</v>
      </c>
      <c r="F7">
        <v>99.09999999999999</v>
      </c>
      <c r="G7">
        <v>58.3</v>
      </c>
      <c r="H7">
        <v>1.01</v>
      </c>
      <c r="I7">
        <v>102</v>
      </c>
      <c r="J7">
        <v>104.97</v>
      </c>
      <c r="K7">
        <v>39.72</v>
      </c>
      <c r="L7">
        <v>6</v>
      </c>
      <c r="M7">
        <v>100</v>
      </c>
      <c r="N7">
        <v>14.25</v>
      </c>
      <c r="O7">
        <v>13180.19</v>
      </c>
      <c r="P7">
        <v>843.47</v>
      </c>
      <c r="Q7">
        <v>1206.7</v>
      </c>
      <c r="R7">
        <v>322.4</v>
      </c>
      <c r="S7">
        <v>132.07</v>
      </c>
      <c r="T7">
        <v>77402.5</v>
      </c>
      <c r="U7">
        <v>0.41</v>
      </c>
      <c r="V7">
        <v>0.75</v>
      </c>
      <c r="W7">
        <v>0.44</v>
      </c>
      <c r="X7">
        <v>4.56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0.9849</v>
      </c>
      <c r="E8">
        <v>101.54</v>
      </c>
      <c r="F8">
        <v>97.78</v>
      </c>
      <c r="G8">
        <v>68.22</v>
      </c>
      <c r="H8">
        <v>1.16</v>
      </c>
      <c r="I8">
        <v>86</v>
      </c>
      <c r="J8">
        <v>106.23</v>
      </c>
      <c r="K8">
        <v>39.72</v>
      </c>
      <c r="L8">
        <v>7</v>
      </c>
      <c r="M8">
        <v>84</v>
      </c>
      <c r="N8">
        <v>14.52</v>
      </c>
      <c r="O8">
        <v>13335.87</v>
      </c>
      <c r="P8">
        <v>825.12</v>
      </c>
      <c r="Q8">
        <v>1206.69</v>
      </c>
      <c r="R8">
        <v>277.32</v>
      </c>
      <c r="S8">
        <v>132.07</v>
      </c>
      <c r="T8">
        <v>54939.77</v>
      </c>
      <c r="U8">
        <v>0.48</v>
      </c>
      <c r="V8">
        <v>0.76</v>
      </c>
      <c r="W8">
        <v>0.39</v>
      </c>
      <c r="X8">
        <v>3.24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0.9851</v>
      </c>
      <c r="E9">
        <v>101.52</v>
      </c>
      <c r="F9">
        <v>97.98999999999999</v>
      </c>
      <c r="G9">
        <v>78.39</v>
      </c>
      <c r="H9">
        <v>1.31</v>
      </c>
      <c r="I9">
        <v>75</v>
      </c>
      <c r="J9">
        <v>107.5</v>
      </c>
      <c r="K9">
        <v>39.72</v>
      </c>
      <c r="L9">
        <v>8</v>
      </c>
      <c r="M9">
        <v>73</v>
      </c>
      <c r="N9">
        <v>14.78</v>
      </c>
      <c r="O9">
        <v>13491.96</v>
      </c>
      <c r="P9">
        <v>818.6900000000001</v>
      </c>
      <c r="Q9">
        <v>1206.69</v>
      </c>
      <c r="R9">
        <v>285.05</v>
      </c>
      <c r="S9">
        <v>132.07</v>
      </c>
      <c r="T9">
        <v>58861.34</v>
      </c>
      <c r="U9">
        <v>0.46</v>
      </c>
      <c r="V9">
        <v>0.76</v>
      </c>
      <c r="W9">
        <v>0.39</v>
      </c>
      <c r="X9">
        <v>3.45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0.9911</v>
      </c>
      <c r="E10">
        <v>100.9</v>
      </c>
      <c r="F10">
        <v>97.55</v>
      </c>
      <c r="G10">
        <v>88.68000000000001</v>
      </c>
      <c r="H10">
        <v>1.46</v>
      </c>
      <c r="I10">
        <v>66</v>
      </c>
      <c r="J10">
        <v>108.77</v>
      </c>
      <c r="K10">
        <v>39.72</v>
      </c>
      <c r="L10">
        <v>9</v>
      </c>
      <c r="M10">
        <v>64</v>
      </c>
      <c r="N10">
        <v>15.05</v>
      </c>
      <c r="O10">
        <v>13648.58</v>
      </c>
      <c r="P10">
        <v>806.36</v>
      </c>
      <c r="Q10">
        <v>1206.69</v>
      </c>
      <c r="R10">
        <v>270.43</v>
      </c>
      <c r="S10">
        <v>132.07</v>
      </c>
      <c r="T10">
        <v>51594.95</v>
      </c>
      <c r="U10">
        <v>0.49</v>
      </c>
      <c r="V10">
        <v>0.76</v>
      </c>
      <c r="W10">
        <v>0.38</v>
      </c>
      <c r="X10">
        <v>3.01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0.997</v>
      </c>
      <c r="E11">
        <v>100.31</v>
      </c>
      <c r="F11">
        <v>97.12</v>
      </c>
      <c r="G11">
        <v>100.47</v>
      </c>
      <c r="H11">
        <v>1.6</v>
      </c>
      <c r="I11">
        <v>58</v>
      </c>
      <c r="J11">
        <v>110.04</v>
      </c>
      <c r="K11">
        <v>39.72</v>
      </c>
      <c r="L11">
        <v>10</v>
      </c>
      <c r="M11">
        <v>56</v>
      </c>
      <c r="N11">
        <v>15.32</v>
      </c>
      <c r="O11">
        <v>13805.5</v>
      </c>
      <c r="P11">
        <v>795.64</v>
      </c>
      <c r="Q11">
        <v>1206.69</v>
      </c>
      <c r="R11">
        <v>255.72</v>
      </c>
      <c r="S11">
        <v>132.07</v>
      </c>
      <c r="T11">
        <v>44284.6</v>
      </c>
      <c r="U11">
        <v>0.52</v>
      </c>
      <c r="V11">
        <v>0.76</v>
      </c>
      <c r="W11">
        <v>0.36</v>
      </c>
      <c r="X11">
        <v>2.59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0.9997</v>
      </c>
      <c r="E12">
        <v>100.03</v>
      </c>
      <c r="F12">
        <v>96.95</v>
      </c>
      <c r="G12">
        <v>109.75</v>
      </c>
      <c r="H12">
        <v>1.74</v>
      </c>
      <c r="I12">
        <v>53</v>
      </c>
      <c r="J12">
        <v>111.32</v>
      </c>
      <c r="K12">
        <v>39.72</v>
      </c>
      <c r="L12">
        <v>11</v>
      </c>
      <c r="M12">
        <v>51</v>
      </c>
      <c r="N12">
        <v>15.6</v>
      </c>
      <c r="O12">
        <v>13962.83</v>
      </c>
      <c r="P12">
        <v>786.66</v>
      </c>
      <c r="Q12">
        <v>1206.69</v>
      </c>
      <c r="R12">
        <v>249.69</v>
      </c>
      <c r="S12">
        <v>132.07</v>
      </c>
      <c r="T12">
        <v>41293.23</v>
      </c>
      <c r="U12">
        <v>0.53</v>
      </c>
      <c r="V12">
        <v>0.76</v>
      </c>
      <c r="W12">
        <v>0.36</v>
      </c>
      <c r="X12">
        <v>2.41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1.0035</v>
      </c>
      <c r="E13">
        <v>99.65000000000001</v>
      </c>
      <c r="F13">
        <v>96.68000000000001</v>
      </c>
      <c r="G13">
        <v>120.85</v>
      </c>
      <c r="H13">
        <v>1.88</v>
      </c>
      <c r="I13">
        <v>48</v>
      </c>
      <c r="J13">
        <v>112.59</v>
      </c>
      <c r="K13">
        <v>39.72</v>
      </c>
      <c r="L13">
        <v>12</v>
      </c>
      <c r="M13">
        <v>46</v>
      </c>
      <c r="N13">
        <v>15.88</v>
      </c>
      <c r="O13">
        <v>14120.58</v>
      </c>
      <c r="P13">
        <v>775.9299999999999</v>
      </c>
      <c r="Q13">
        <v>1206.7</v>
      </c>
      <c r="R13">
        <v>240.46</v>
      </c>
      <c r="S13">
        <v>132.07</v>
      </c>
      <c r="T13">
        <v>36700.69</v>
      </c>
      <c r="U13">
        <v>0.55</v>
      </c>
      <c r="V13">
        <v>0.77</v>
      </c>
      <c r="W13">
        <v>0.35</v>
      </c>
      <c r="X13">
        <v>2.14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1.0106</v>
      </c>
      <c r="E14">
        <v>98.95</v>
      </c>
      <c r="F14">
        <v>96.08</v>
      </c>
      <c r="G14">
        <v>134.06</v>
      </c>
      <c r="H14">
        <v>2.01</v>
      </c>
      <c r="I14">
        <v>43</v>
      </c>
      <c r="J14">
        <v>113.88</v>
      </c>
      <c r="K14">
        <v>39.72</v>
      </c>
      <c r="L14">
        <v>13</v>
      </c>
      <c r="M14">
        <v>41</v>
      </c>
      <c r="N14">
        <v>16.16</v>
      </c>
      <c r="O14">
        <v>14278.75</v>
      </c>
      <c r="P14">
        <v>760.1900000000001</v>
      </c>
      <c r="Q14">
        <v>1206.69</v>
      </c>
      <c r="R14">
        <v>220.22</v>
      </c>
      <c r="S14">
        <v>132.07</v>
      </c>
      <c r="T14">
        <v>26609.68</v>
      </c>
      <c r="U14">
        <v>0.6</v>
      </c>
      <c r="V14">
        <v>0.77</v>
      </c>
      <c r="W14">
        <v>0.32</v>
      </c>
      <c r="X14">
        <v>1.54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1.0081</v>
      </c>
      <c r="E15">
        <v>99.2</v>
      </c>
      <c r="F15">
        <v>96.39</v>
      </c>
      <c r="G15">
        <v>144.58</v>
      </c>
      <c r="H15">
        <v>2.14</v>
      </c>
      <c r="I15">
        <v>40</v>
      </c>
      <c r="J15">
        <v>115.16</v>
      </c>
      <c r="K15">
        <v>39.72</v>
      </c>
      <c r="L15">
        <v>14</v>
      </c>
      <c r="M15">
        <v>38</v>
      </c>
      <c r="N15">
        <v>16.45</v>
      </c>
      <c r="O15">
        <v>14437.35</v>
      </c>
      <c r="P15">
        <v>753.3099999999999</v>
      </c>
      <c r="Q15">
        <v>1206.7</v>
      </c>
      <c r="R15">
        <v>230.7</v>
      </c>
      <c r="S15">
        <v>132.07</v>
      </c>
      <c r="T15">
        <v>31864.13</v>
      </c>
      <c r="U15">
        <v>0.57</v>
      </c>
      <c r="V15">
        <v>0.77</v>
      </c>
      <c r="W15">
        <v>0.34</v>
      </c>
      <c r="X15">
        <v>1.85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1.0106</v>
      </c>
      <c r="E16">
        <v>98.95</v>
      </c>
      <c r="F16">
        <v>96.2</v>
      </c>
      <c r="G16">
        <v>156</v>
      </c>
      <c r="H16">
        <v>2.27</v>
      </c>
      <c r="I16">
        <v>37</v>
      </c>
      <c r="J16">
        <v>116.45</v>
      </c>
      <c r="K16">
        <v>39.72</v>
      </c>
      <c r="L16">
        <v>15</v>
      </c>
      <c r="M16">
        <v>35</v>
      </c>
      <c r="N16">
        <v>16.74</v>
      </c>
      <c r="O16">
        <v>14596.38</v>
      </c>
      <c r="P16">
        <v>745.27</v>
      </c>
      <c r="Q16">
        <v>1206.69</v>
      </c>
      <c r="R16">
        <v>224.28</v>
      </c>
      <c r="S16">
        <v>132.07</v>
      </c>
      <c r="T16">
        <v>28668.96</v>
      </c>
      <c r="U16">
        <v>0.59</v>
      </c>
      <c r="V16">
        <v>0.77</v>
      </c>
      <c r="W16">
        <v>0.34</v>
      </c>
      <c r="X16">
        <v>1.66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1.0125</v>
      </c>
      <c r="E17">
        <v>98.77</v>
      </c>
      <c r="F17">
        <v>96.08</v>
      </c>
      <c r="G17">
        <v>169.55</v>
      </c>
      <c r="H17">
        <v>2.4</v>
      </c>
      <c r="I17">
        <v>34</v>
      </c>
      <c r="J17">
        <v>117.75</v>
      </c>
      <c r="K17">
        <v>39.72</v>
      </c>
      <c r="L17">
        <v>16</v>
      </c>
      <c r="M17">
        <v>32</v>
      </c>
      <c r="N17">
        <v>17.03</v>
      </c>
      <c r="O17">
        <v>14755.84</v>
      </c>
      <c r="P17">
        <v>734.92</v>
      </c>
      <c r="Q17">
        <v>1206.69</v>
      </c>
      <c r="R17">
        <v>220.27</v>
      </c>
      <c r="S17">
        <v>132.07</v>
      </c>
      <c r="T17">
        <v>26677</v>
      </c>
      <c r="U17">
        <v>0.6</v>
      </c>
      <c r="V17">
        <v>0.77</v>
      </c>
      <c r="W17">
        <v>0.33</v>
      </c>
      <c r="X17">
        <v>1.54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1.014</v>
      </c>
      <c r="E18">
        <v>98.62</v>
      </c>
      <c r="F18">
        <v>95.97</v>
      </c>
      <c r="G18">
        <v>179.95</v>
      </c>
      <c r="H18">
        <v>2.52</v>
      </c>
      <c r="I18">
        <v>32</v>
      </c>
      <c r="J18">
        <v>119.04</v>
      </c>
      <c r="K18">
        <v>39.72</v>
      </c>
      <c r="L18">
        <v>17</v>
      </c>
      <c r="M18">
        <v>30</v>
      </c>
      <c r="N18">
        <v>17.33</v>
      </c>
      <c r="O18">
        <v>14915.73</v>
      </c>
      <c r="P18">
        <v>724.3</v>
      </c>
      <c r="Q18">
        <v>1206.69</v>
      </c>
      <c r="R18">
        <v>216.69</v>
      </c>
      <c r="S18">
        <v>132.07</v>
      </c>
      <c r="T18">
        <v>24895.61</v>
      </c>
      <c r="U18">
        <v>0.61</v>
      </c>
      <c r="V18">
        <v>0.77</v>
      </c>
      <c r="W18">
        <v>0.33</v>
      </c>
      <c r="X18">
        <v>1.43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1.0158</v>
      </c>
      <c r="E19">
        <v>98.44</v>
      </c>
      <c r="F19">
        <v>95.84</v>
      </c>
      <c r="G19">
        <v>191.68</v>
      </c>
      <c r="H19">
        <v>2.64</v>
      </c>
      <c r="I19">
        <v>30</v>
      </c>
      <c r="J19">
        <v>120.34</v>
      </c>
      <c r="K19">
        <v>39.72</v>
      </c>
      <c r="L19">
        <v>18</v>
      </c>
      <c r="M19">
        <v>21</v>
      </c>
      <c r="N19">
        <v>17.63</v>
      </c>
      <c r="O19">
        <v>15076.07</v>
      </c>
      <c r="P19">
        <v>716.16</v>
      </c>
      <c r="Q19">
        <v>1206.69</v>
      </c>
      <c r="R19">
        <v>211.91</v>
      </c>
      <c r="S19">
        <v>132.07</v>
      </c>
      <c r="T19">
        <v>22516.9</v>
      </c>
      <c r="U19">
        <v>0.62</v>
      </c>
      <c r="V19">
        <v>0.77</v>
      </c>
      <c r="W19">
        <v>0.33</v>
      </c>
      <c r="X19">
        <v>1.3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1.0166</v>
      </c>
      <c r="E20">
        <v>98.37</v>
      </c>
      <c r="F20">
        <v>95.78</v>
      </c>
      <c r="G20">
        <v>198.17</v>
      </c>
      <c r="H20">
        <v>2.76</v>
      </c>
      <c r="I20">
        <v>29</v>
      </c>
      <c r="J20">
        <v>121.65</v>
      </c>
      <c r="K20">
        <v>39.72</v>
      </c>
      <c r="L20">
        <v>19</v>
      </c>
      <c r="M20">
        <v>10</v>
      </c>
      <c r="N20">
        <v>17.93</v>
      </c>
      <c r="O20">
        <v>15236.84</v>
      </c>
      <c r="P20">
        <v>714.2</v>
      </c>
      <c r="Q20">
        <v>1206.69</v>
      </c>
      <c r="R20">
        <v>209.47</v>
      </c>
      <c r="S20">
        <v>132.07</v>
      </c>
      <c r="T20">
        <v>21302.23</v>
      </c>
      <c r="U20">
        <v>0.63</v>
      </c>
      <c r="V20">
        <v>0.77</v>
      </c>
      <c r="W20">
        <v>0.34</v>
      </c>
      <c r="X20">
        <v>1.24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1.0165</v>
      </c>
      <c r="E21">
        <v>98.38</v>
      </c>
      <c r="F21">
        <v>95.79000000000001</v>
      </c>
      <c r="G21">
        <v>198.2</v>
      </c>
      <c r="H21">
        <v>2.87</v>
      </c>
      <c r="I21">
        <v>29</v>
      </c>
      <c r="J21">
        <v>122.95</v>
      </c>
      <c r="K21">
        <v>39.72</v>
      </c>
      <c r="L21">
        <v>20</v>
      </c>
      <c r="M21">
        <v>4</v>
      </c>
      <c r="N21">
        <v>18.24</v>
      </c>
      <c r="O21">
        <v>15398.07</v>
      </c>
      <c r="P21">
        <v>716.41</v>
      </c>
      <c r="Q21">
        <v>1206.69</v>
      </c>
      <c r="R21">
        <v>209.32</v>
      </c>
      <c r="S21">
        <v>132.07</v>
      </c>
      <c r="T21">
        <v>21229.25</v>
      </c>
      <c r="U21">
        <v>0.63</v>
      </c>
      <c r="V21">
        <v>0.77</v>
      </c>
      <c r="W21">
        <v>0.35</v>
      </c>
      <c r="X21">
        <v>1.26</v>
      </c>
      <c r="Y21">
        <v>0.5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1.0172</v>
      </c>
      <c r="E22">
        <v>98.31</v>
      </c>
      <c r="F22">
        <v>95.75</v>
      </c>
      <c r="G22">
        <v>205.17</v>
      </c>
      <c r="H22">
        <v>2.98</v>
      </c>
      <c r="I22">
        <v>28</v>
      </c>
      <c r="J22">
        <v>124.26</v>
      </c>
      <c r="K22">
        <v>39.72</v>
      </c>
      <c r="L22">
        <v>21</v>
      </c>
      <c r="M22">
        <v>1</v>
      </c>
      <c r="N22">
        <v>18.55</v>
      </c>
      <c r="O22">
        <v>15559.74</v>
      </c>
      <c r="P22">
        <v>721.4400000000001</v>
      </c>
      <c r="Q22">
        <v>1206.7</v>
      </c>
      <c r="R22">
        <v>207.56</v>
      </c>
      <c r="S22">
        <v>132.07</v>
      </c>
      <c r="T22">
        <v>20353.49</v>
      </c>
      <c r="U22">
        <v>0.64</v>
      </c>
      <c r="V22">
        <v>0.77</v>
      </c>
      <c r="W22">
        <v>0.36</v>
      </c>
      <c r="X22">
        <v>1.21</v>
      </c>
      <c r="Y22">
        <v>0.5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1.0172</v>
      </c>
      <c r="E23">
        <v>98.31</v>
      </c>
      <c r="F23">
        <v>95.75</v>
      </c>
      <c r="G23">
        <v>205.17</v>
      </c>
      <c r="H23">
        <v>3.09</v>
      </c>
      <c r="I23">
        <v>28</v>
      </c>
      <c r="J23">
        <v>125.58</v>
      </c>
      <c r="K23">
        <v>39.72</v>
      </c>
      <c r="L23">
        <v>22</v>
      </c>
      <c r="M23">
        <v>0</v>
      </c>
      <c r="N23">
        <v>18.86</v>
      </c>
      <c r="O23">
        <v>15721.87</v>
      </c>
      <c r="P23">
        <v>728.47</v>
      </c>
      <c r="Q23">
        <v>1206.7</v>
      </c>
      <c r="R23">
        <v>207.49</v>
      </c>
      <c r="S23">
        <v>132.07</v>
      </c>
      <c r="T23">
        <v>20315.67</v>
      </c>
      <c r="U23">
        <v>0.64</v>
      </c>
      <c r="V23">
        <v>0.77</v>
      </c>
      <c r="W23">
        <v>0.36</v>
      </c>
      <c r="X23">
        <v>1.21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0.549</v>
      </c>
      <c r="E2">
        <v>182.15</v>
      </c>
      <c r="F2">
        <v>150.63</v>
      </c>
      <c r="G2">
        <v>7.86</v>
      </c>
      <c r="H2">
        <v>0.14</v>
      </c>
      <c r="I2">
        <v>1150</v>
      </c>
      <c r="J2">
        <v>124.63</v>
      </c>
      <c r="K2">
        <v>45</v>
      </c>
      <c r="L2">
        <v>1</v>
      </c>
      <c r="M2">
        <v>1148</v>
      </c>
      <c r="N2">
        <v>18.64</v>
      </c>
      <c r="O2">
        <v>15605.44</v>
      </c>
      <c r="P2">
        <v>1570.91</v>
      </c>
      <c r="Q2">
        <v>1206.88</v>
      </c>
      <c r="R2">
        <v>2074.31</v>
      </c>
      <c r="S2">
        <v>132.07</v>
      </c>
      <c r="T2">
        <v>948116.55</v>
      </c>
      <c r="U2">
        <v>0.06</v>
      </c>
      <c r="V2">
        <v>0.49</v>
      </c>
      <c r="W2">
        <v>2.12</v>
      </c>
      <c r="X2">
        <v>56.08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0.783</v>
      </c>
      <c r="E3">
        <v>127.72</v>
      </c>
      <c r="F3">
        <v>114.6</v>
      </c>
      <c r="G3">
        <v>15.99</v>
      </c>
      <c r="H3">
        <v>0.28</v>
      </c>
      <c r="I3">
        <v>430</v>
      </c>
      <c r="J3">
        <v>125.95</v>
      </c>
      <c r="K3">
        <v>45</v>
      </c>
      <c r="L3">
        <v>2</v>
      </c>
      <c r="M3">
        <v>428</v>
      </c>
      <c r="N3">
        <v>18.95</v>
      </c>
      <c r="O3">
        <v>15767.7</v>
      </c>
      <c r="P3">
        <v>1187.41</v>
      </c>
      <c r="Q3">
        <v>1206.78</v>
      </c>
      <c r="R3">
        <v>847.78</v>
      </c>
      <c r="S3">
        <v>132.07</v>
      </c>
      <c r="T3">
        <v>338454.57</v>
      </c>
      <c r="U3">
        <v>0.16</v>
      </c>
      <c r="V3">
        <v>0.65</v>
      </c>
      <c r="W3">
        <v>0.97</v>
      </c>
      <c r="X3">
        <v>20.06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0.8653</v>
      </c>
      <c r="E4">
        <v>115.57</v>
      </c>
      <c r="F4">
        <v>106.67</v>
      </c>
      <c r="G4">
        <v>24.15</v>
      </c>
      <c r="H4">
        <v>0.42</v>
      </c>
      <c r="I4">
        <v>265</v>
      </c>
      <c r="J4">
        <v>127.27</v>
      </c>
      <c r="K4">
        <v>45</v>
      </c>
      <c r="L4">
        <v>3</v>
      </c>
      <c r="M4">
        <v>263</v>
      </c>
      <c r="N4">
        <v>19.27</v>
      </c>
      <c r="O4">
        <v>15930.42</v>
      </c>
      <c r="P4">
        <v>1099.13</v>
      </c>
      <c r="Q4">
        <v>1206.74</v>
      </c>
      <c r="R4">
        <v>578.61</v>
      </c>
      <c r="S4">
        <v>132.07</v>
      </c>
      <c r="T4">
        <v>204691.62</v>
      </c>
      <c r="U4">
        <v>0.23</v>
      </c>
      <c r="V4">
        <v>0.6899999999999999</v>
      </c>
      <c r="W4">
        <v>0.7</v>
      </c>
      <c r="X4">
        <v>12.13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0.906</v>
      </c>
      <c r="E5">
        <v>110.37</v>
      </c>
      <c r="F5">
        <v>103.33</v>
      </c>
      <c r="G5">
        <v>32.29</v>
      </c>
      <c r="H5">
        <v>0.55</v>
      </c>
      <c r="I5">
        <v>192</v>
      </c>
      <c r="J5">
        <v>128.59</v>
      </c>
      <c r="K5">
        <v>45</v>
      </c>
      <c r="L5">
        <v>4</v>
      </c>
      <c r="M5">
        <v>190</v>
      </c>
      <c r="N5">
        <v>19.59</v>
      </c>
      <c r="O5">
        <v>16093.6</v>
      </c>
      <c r="P5">
        <v>1059.02</v>
      </c>
      <c r="Q5">
        <v>1206.72</v>
      </c>
      <c r="R5">
        <v>466.02</v>
      </c>
      <c r="S5">
        <v>132.07</v>
      </c>
      <c r="T5">
        <v>148762.45</v>
      </c>
      <c r="U5">
        <v>0.28</v>
      </c>
      <c r="V5">
        <v>0.72</v>
      </c>
      <c r="W5">
        <v>0.58</v>
      </c>
      <c r="X5">
        <v>8.789999999999999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0.9316</v>
      </c>
      <c r="E6">
        <v>107.34</v>
      </c>
      <c r="F6">
        <v>101.38</v>
      </c>
      <c r="G6">
        <v>40.55</v>
      </c>
      <c r="H6">
        <v>0.68</v>
      </c>
      <c r="I6">
        <v>150</v>
      </c>
      <c r="J6">
        <v>129.92</v>
      </c>
      <c r="K6">
        <v>45</v>
      </c>
      <c r="L6">
        <v>5</v>
      </c>
      <c r="M6">
        <v>148</v>
      </c>
      <c r="N6">
        <v>19.92</v>
      </c>
      <c r="O6">
        <v>16257.24</v>
      </c>
      <c r="P6">
        <v>1033.25</v>
      </c>
      <c r="Q6">
        <v>1206.7</v>
      </c>
      <c r="R6">
        <v>399.87</v>
      </c>
      <c r="S6">
        <v>132.07</v>
      </c>
      <c r="T6">
        <v>115895.85</v>
      </c>
      <c r="U6">
        <v>0.33</v>
      </c>
      <c r="V6">
        <v>0.73</v>
      </c>
      <c r="W6">
        <v>0.51</v>
      </c>
      <c r="X6">
        <v>6.84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0.949</v>
      </c>
      <c r="E7">
        <v>105.37</v>
      </c>
      <c r="F7">
        <v>100.1</v>
      </c>
      <c r="G7">
        <v>48.83</v>
      </c>
      <c r="H7">
        <v>0.8100000000000001</v>
      </c>
      <c r="I7">
        <v>123</v>
      </c>
      <c r="J7">
        <v>131.25</v>
      </c>
      <c r="K7">
        <v>45</v>
      </c>
      <c r="L7">
        <v>6</v>
      </c>
      <c r="M7">
        <v>121</v>
      </c>
      <c r="N7">
        <v>20.25</v>
      </c>
      <c r="O7">
        <v>16421.36</v>
      </c>
      <c r="P7">
        <v>1014.93</v>
      </c>
      <c r="Q7">
        <v>1206.71</v>
      </c>
      <c r="R7">
        <v>356.27</v>
      </c>
      <c r="S7">
        <v>132.07</v>
      </c>
      <c r="T7">
        <v>94234.62</v>
      </c>
      <c r="U7">
        <v>0.37</v>
      </c>
      <c r="V7">
        <v>0.74</v>
      </c>
      <c r="W7">
        <v>0.47</v>
      </c>
      <c r="X7">
        <v>5.56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0.9616</v>
      </c>
      <c r="E8">
        <v>104</v>
      </c>
      <c r="F8">
        <v>99.2</v>
      </c>
      <c r="G8">
        <v>57.23</v>
      </c>
      <c r="H8">
        <v>0.93</v>
      </c>
      <c r="I8">
        <v>104</v>
      </c>
      <c r="J8">
        <v>132.58</v>
      </c>
      <c r="K8">
        <v>45</v>
      </c>
      <c r="L8">
        <v>7</v>
      </c>
      <c r="M8">
        <v>102</v>
      </c>
      <c r="N8">
        <v>20.59</v>
      </c>
      <c r="O8">
        <v>16585.95</v>
      </c>
      <c r="P8">
        <v>1000.9</v>
      </c>
      <c r="Q8">
        <v>1206.73</v>
      </c>
      <c r="R8">
        <v>325.93</v>
      </c>
      <c r="S8">
        <v>132.07</v>
      </c>
      <c r="T8">
        <v>79157.16</v>
      </c>
      <c r="U8">
        <v>0.41</v>
      </c>
      <c r="V8">
        <v>0.75</v>
      </c>
      <c r="W8">
        <v>0.44</v>
      </c>
      <c r="X8">
        <v>4.66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0.9724</v>
      </c>
      <c r="E9">
        <v>102.84</v>
      </c>
      <c r="F9">
        <v>98.41</v>
      </c>
      <c r="G9">
        <v>65.59999999999999</v>
      </c>
      <c r="H9">
        <v>1.06</v>
      </c>
      <c r="I9">
        <v>90</v>
      </c>
      <c r="J9">
        <v>133.92</v>
      </c>
      <c r="K9">
        <v>45</v>
      </c>
      <c r="L9">
        <v>8</v>
      </c>
      <c r="M9">
        <v>88</v>
      </c>
      <c r="N9">
        <v>20.93</v>
      </c>
      <c r="O9">
        <v>16751.02</v>
      </c>
      <c r="P9">
        <v>987.25</v>
      </c>
      <c r="Q9">
        <v>1206.71</v>
      </c>
      <c r="R9">
        <v>298.36</v>
      </c>
      <c r="S9">
        <v>132.07</v>
      </c>
      <c r="T9">
        <v>65442.37</v>
      </c>
      <c r="U9">
        <v>0.44</v>
      </c>
      <c r="V9">
        <v>0.75</v>
      </c>
      <c r="W9">
        <v>0.42</v>
      </c>
      <c r="X9">
        <v>3.87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0.9756</v>
      </c>
      <c r="E10">
        <v>102.5</v>
      </c>
      <c r="F10">
        <v>98.31999999999999</v>
      </c>
      <c r="G10">
        <v>73.73999999999999</v>
      </c>
      <c r="H10">
        <v>1.18</v>
      </c>
      <c r="I10">
        <v>80</v>
      </c>
      <c r="J10">
        <v>135.27</v>
      </c>
      <c r="K10">
        <v>45</v>
      </c>
      <c r="L10">
        <v>9</v>
      </c>
      <c r="M10">
        <v>78</v>
      </c>
      <c r="N10">
        <v>21.27</v>
      </c>
      <c r="O10">
        <v>16916.71</v>
      </c>
      <c r="P10">
        <v>980.9299999999999</v>
      </c>
      <c r="Q10">
        <v>1206.74</v>
      </c>
      <c r="R10">
        <v>296.58</v>
      </c>
      <c r="S10">
        <v>132.07</v>
      </c>
      <c r="T10">
        <v>64603.12</v>
      </c>
      <c r="U10">
        <v>0.45</v>
      </c>
      <c r="V10">
        <v>0.75</v>
      </c>
      <c r="W10">
        <v>0.4</v>
      </c>
      <c r="X10">
        <v>3.78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0.983</v>
      </c>
      <c r="E11">
        <v>101.73</v>
      </c>
      <c r="F11">
        <v>97.78</v>
      </c>
      <c r="G11">
        <v>82.63</v>
      </c>
      <c r="H11">
        <v>1.29</v>
      </c>
      <c r="I11">
        <v>71</v>
      </c>
      <c r="J11">
        <v>136.61</v>
      </c>
      <c r="K11">
        <v>45</v>
      </c>
      <c r="L11">
        <v>10</v>
      </c>
      <c r="M11">
        <v>69</v>
      </c>
      <c r="N11">
        <v>21.61</v>
      </c>
      <c r="O11">
        <v>17082.76</v>
      </c>
      <c r="P11">
        <v>969.67</v>
      </c>
      <c r="Q11">
        <v>1206.7</v>
      </c>
      <c r="R11">
        <v>278.2</v>
      </c>
      <c r="S11">
        <v>132.07</v>
      </c>
      <c r="T11">
        <v>55455.47</v>
      </c>
      <c r="U11">
        <v>0.47</v>
      </c>
      <c r="V11">
        <v>0.76</v>
      </c>
      <c r="W11">
        <v>0.39</v>
      </c>
      <c r="X11">
        <v>3.24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0.9882</v>
      </c>
      <c r="E12">
        <v>101.2</v>
      </c>
      <c r="F12">
        <v>97.43000000000001</v>
      </c>
      <c r="G12">
        <v>91.34</v>
      </c>
      <c r="H12">
        <v>1.41</v>
      </c>
      <c r="I12">
        <v>64</v>
      </c>
      <c r="J12">
        <v>137.96</v>
      </c>
      <c r="K12">
        <v>45</v>
      </c>
      <c r="L12">
        <v>11</v>
      </c>
      <c r="M12">
        <v>62</v>
      </c>
      <c r="N12">
        <v>21.96</v>
      </c>
      <c r="O12">
        <v>17249.3</v>
      </c>
      <c r="P12">
        <v>961.36</v>
      </c>
      <c r="Q12">
        <v>1206.69</v>
      </c>
      <c r="R12">
        <v>266.11</v>
      </c>
      <c r="S12">
        <v>132.07</v>
      </c>
      <c r="T12">
        <v>49449.3</v>
      </c>
      <c r="U12">
        <v>0.5</v>
      </c>
      <c r="V12">
        <v>0.76</v>
      </c>
      <c r="W12">
        <v>0.37</v>
      </c>
      <c r="X12">
        <v>2.89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0.9925</v>
      </c>
      <c r="E13">
        <v>100.75</v>
      </c>
      <c r="F13">
        <v>97.14</v>
      </c>
      <c r="G13">
        <v>100.49</v>
      </c>
      <c r="H13">
        <v>1.52</v>
      </c>
      <c r="I13">
        <v>58</v>
      </c>
      <c r="J13">
        <v>139.32</v>
      </c>
      <c r="K13">
        <v>45</v>
      </c>
      <c r="L13">
        <v>12</v>
      </c>
      <c r="M13">
        <v>56</v>
      </c>
      <c r="N13">
        <v>22.32</v>
      </c>
      <c r="O13">
        <v>17416.34</v>
      </c>
      <c r="P13">
        <v>954.05</v>
      </c>
      <c r="Q13">
        <v>1206.69</v>
      </c>
      <c r="R13">
        <v>256.2</v>
      </c>
      <c r="S13">
        <v>132.07</v>
      </c>
      <c r="T13">
        <v>44523.67</v>
      </c>
      <c r="U13">
        <v>0.52</v>
      </c>
      <c r="V13">
        <v>0.76</v>
      </c>
      <c r="W13">
        <v>0.36</v>
      </c>
      <c r="X13">
        <v>2.6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0.9951</v>
      </c>
      <c r="E14">
        <v>100.49</v>
      </c>
      <c r="F14">
        <v>96.98</v>
      </c>
      <c r="G14">
        <v>107.75</v>
      </c>
      <c r="H14">
        <v>1.63</v>
      </c>
      <c r="I14">
        <v>54</v>
      </c>
      <c r="J14">
        <v>140.67</v>
      </c>
      <c r="K14">
        <v>45</v>
      </c>
      <c r="L14">
        <v>13</v>
      </c>
      <c r="M14">
        <v>52</v>
      </c>
      <c r="N14">
        <v>22.68</v>
      </c>
      <c r="O14">
        <v>17583.88</v>
      </c>
      <c r="P14">
        <v>946.87</v>
      </c>
      <c r="Q14">
        <v>1206.7</v>
      </c>
      <c r="R14">
        <v>250.69</v>
      </c>
      <c r="S14">
        <v>132.07</v>
      </c>
      <c r="T14">
        <v>41789.19</v>
      </c>
      <c r="U14">
        <v>0.53</v>
      </c>
      <c r="V14">
        <v>0.76</v>
      </c>
      <c r="W14">
        <v>0.36</v>
      </c>
      <c r="X14">
        <v>2.44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0.9991</v>
      </c>
      <c r="E15">
        <v>100.09</v>
      </c>
      <c r="F15">
        <v>96.70999999999999</v>
      </c>
      <c r="G15">
        <v>118.42</v>
      </c>
      <c r="H15">
        <v>1.74</v>
      </c>
      <c r="I15">
        <v>49</v>
      </c>
      <c r="J15">
        <v>142.04</v>
      </c>
      <c r="K15">
        <v>45</v>
      </c>
      <c r="L15">
        <v>14</v>
      </c>
      <c r="M15">
        <v>47</v>
      </c>
      <c r="N15">
        <v>23.04</v>
      </c>
      <c r="O15">
        <v>17751.93</v>
      </c>
      <c r="P15">
        <v>938.1</v>
      </c>
      <c r="Q15">
        <v>1206.69</v>
      </c>
      <c r="R15">
        <v>241.67</v>
      </c>
      <c r="S15">
        <v>132.07</v>
      </c>
      <c r="T15">
        <v>37301.32</v>
      </c>
      <c r="U15">
        <v>0.55</v>
      </c>
      <c r="V15">
        <v>0.77</v>
      </c>
      <c r="W15">
        <v>0.35</v>
      </c>
      <c r="X15">
        <v>2.17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1.0012</v>
      </c>
      <c r="E16">
        <v>99.88</v>
      </c>
      <c r="F16">
        <v>96.58</v>
      </c>
      <c r="G16">
        <v>125.97</v>
      </c>
      <c r="H16">
        <v>1.85</v>
      </c>
      <c r="I16">
        <v>46</v>
      </c>
      <c r="J16">
        <v>143.4</v>
      </c>
      <c r="K16">
        <v>45</v>
      </c>
      <c r="L16">
        <v>15</v>
      </c>
      <c r="M16">
        <v>44</v>
      </c>
      <c r="N16">
        <v>23.41</v>
      </c>
      <c r="O16">
        <v>17920.49</v>
      </c>
      <c r="P16">
        <v>931.33</v>
      </c>
      <c r="Q16">
        <v>1206.7</v>
      </c>
      <c r="R16">
        <v>236.79</v>
      </c>
      <c r="S16">
        <v>132.07</v>
      </c>
      <c r="T16">
        <v>34879.36</v>
      </c>
      <c r="U16">
        <v>0.5600000000000001</v>
      </c>
      <c r="V16">
        <v>0.77</v>
      </c>
      <c r="W16">
        <v>0.35</v>
      </c>
      <c r="X16">
        <v>2.04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0.9988</v>
      </c>
      <c r="E17">
        <v>100.12</v>
      </c>
      <c r="F17">
        <v>96.89</v>
      </c>
      <c r="G17">
        <v>135.2</v>
      </c>
      <c r="H17">
        <v>1.96</v>
      </c>
      <c r="I17">
        <v>43</v>
      </c>
      <c r="J17">
        <v>144.77</v>
      </c>
      <c r="K17">
        <v>45</v>
      </c>
      <c r="L17">
        <v>16</v>
      </c>
      <c r="M17">
        <v>41</v>
      </c>
      <c r="N17">
        <v>23.78</v>
      </c>
      <c r="O17">
        <v>18089.56</v>
      </c>
      <c r="P17">
        <v>930.75</v>
      </c>
      <c r="Q17">
        <v>1206.69</v>
      </c>
      <c r="R17">
        <v>249.45</v>
      </c>
      <c r="S17">
        <v>132.07</v>
      </c>
      <c r="T17">
        <v>41220.34</v>
      </c>
      <c r="U17">
        <v>0.53</v>
      </c>
      <c r="V17">
        <v>0.77</v>
      </c>
      <c r="W17">
        <v>0.32</v>
      </c>
      <c r="X17">
        <v>2.35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1.005</v>
      </c>
      <c r="E18">
        <v>99.51000000000001</v>
      </c>
      <c r="F18">
        <v>96.34999999999999</v>
      </c>
      <c r="G18">
        <v>144.53</v>
      </c>
      <c r="H18">
        <v>2.06</v>
      </c>
      <c r="I18">
        <v>40</v>
      </c>
      <c r="J18">
        <v>146.15</v>
      </c>
      <c r="K18">
        <v>45</v>
      </c>
      <c r="L18">
        <v>17</v>
      </c>
      <c r="M18">
        <v>38</v>
      </c>
      <c r="N18">
        <v>24.15</v>
      </c>
      <c r="O18">
        <v>18259.16</v>
      </c>
      <c r="P18">
        <v>917.26</v>
      </c>
      <c r="Q18">
        <v>1206.69</v>
      </c>
      <c r="R18">
        <v>229.46</v>
      </c>
      <c r="S18">
        <v>132.07</v>
      </c>
      <c r="T18">
        <v>31244.72</v>
      </c>
      <c r="U18">
        <v>0.58</v>
      </c>
      <c r="V18">
        <v>0.77</v>
      </c>
      <c r="W18">
        <v>0.34</v>
      </c>
      <c r="X18">
        <v>1.81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1.0064</v>
      </c>
      <c r="E19">
        <v>99.36</v>
      </c>
      <c r="F19">
        <v>96.26000000000001</v>
      </c>
      <c r="G19">
        <v>151.98</v>
      </c>
      <c r="H19">
        <v>2.16</v>
      </c>
      <c r="I19">
        <v>38</v>
      </c>
      <c r="J19">
        <v>147.53</v>
      </c>
      <c r="K19">
        <v>45</v>
      </c>
      <c r="L19">
        <v>18</v>
      </c>
      <c r="M19">
        <v>36</v>
      </c>
      <c r="N19">
        <v>24.53</v>
      </c>
      <c r="O19">
        <v>18429.27</v>
      </c>
      <c r="P19">
        <v>912.0599999999999</v>
      </c>
      <c r="Q19">
        <v>1206.69</v>
      </c>
      <c r="R19">
        <v>226.24</v>
      </c>
      <c r="S19">
        <v>132.07</v>
      </c>
      <c r="T19">
        <v>29641.48</v>
      </c>
      <c r="U19">
        <v>0.58</v>
      </c>
      <c r="V19">
        <v>0.77</v>
      </c>
      <c r="W19">
        <v>0.34</v>
      </c>
      <c r="X19">
        <v>1.72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1.0089</v>
      </c>
      <c r="E20">
        <v>99.12</v>
      </c>
      <c r="F20">
        <v>96.09</v>
      </c>
      <c r="G20">
        <v>164.73</v>
      </c>
      <c r="H20">
        <v>2.26</v>
      </c>
      <c r="I20">
        <v>35</v>
      </c>
      <c r="J20">
        <v>148.91</v>
      </c>
      <c r="K20">
        <v>45</v>
      </c>
      <c r="L20">
        <v>19</v>
      </c>
      <c r="M20">
        <v>33</v>
      </c>
      <c r="N20">
        <v>24.92</v>
      </c>
      <c r="O20">
        <v>18599.92</v>
      </c>
      <c r="P20">
        <v>902.3200000000001</v>
      </c>
      <c r="Q20">
        <v>1206.7</v>
      </c>
      <c r="R20">
        <v>220.63</v>
      </c>
      <c r="S20">
        <v>132.07</v>
      </c>
      <c r="T20">
        <v>26851.66</v>
      </c>
      <c r="U20">
        <v>0.6</v>
      </c>
      <c r="V20">
        <v>0.77</v>
      </c>
      <c r="W20">
        <v>0.33</v>
      </c>
      <c r="X20">
        <v>1.55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1.0094</v>
      </c>
      <c r="E21">
        <v>99.06999999999999</v>
      </c>
      <c r="F21">
        <v>96.06999999999999</v>
      </c>
      <c r="G21">
        <v>169.53</v>
      </c>
      <c r="H21">
        <v>2.36</v>
      </c>
      <c r="I21">
        <v>34</v>
      </c>
      <c r="J21">
        <v>150.3</v>
      </c>
      <c r="K21">
        <v>45</v>
      </c>
      <c r="L21">
        <v>20</v>
      </c>
      <c r="M21">
        <v>32</v>
      </c>
      <c r="N21">
        <v>25.3</v>
      </c>
      <c r="O21">
        <v>18771.1</v>
      </c>
      <c r="P21">
        <v>900.6900000000001</v>
      </c>
      <c r="Q21">
        <v>1206.69</v>
      </c>
      <c r="R21">
        <v>219.75</v>
      </c>
      <c r="S21">
        <v>132.07</v>
      </c>
      <c r="T21">
        <v>26416.44</v>
      </c>
      <c r="U21">
        <v>0.6</v>
      </c>
      <c r="V21">
        <v>0.77</v>
      </c>
      <c r="W21">
        <v>0.33</v>
      </c>
      <c r="X21">
        <v>1.53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1.0109</v>
      </c>
      <c r="E22">
        <v>98.92</v>
      </c>
      <c r="F22">
        <v>95.97</v>
      </c>
      <c r="G22">
        <v>179.95</v>
      </c>
      <c r="H22">
        <v>2.45</v>
      </c>
      <c r="I22">
        <v>32</v>
      </c>
      <c r="J22">
        <v>151.69</v>
      </c>
      <c r="K22">
        <v>45</v>
      </c>
      <c r="L22">
        <v>21</v>
      </c>
      <c r="M22">
        <v>30</v>
      </c>
      <c r="N22">
        <v>25.7</v>
      </c>
      <c r="O22">
        <v>18942.82</v>
      </c>
      <c r="P22">
        <v>891.97</v>
      </c>
      <c r="Q22">
        <v>1206.69</v>
      </c>
      <c r="R22">
        <v>216.63</v>
      </c>
      <c r="S22">
        <v>132.07</v>
      </c>
      <c r="T22">
        <v>24866.39</v>
      </c>
      <c r="U22">
        <v>0.61</v>
      </c>
      <c r="V22">
        <v>0.77</v>
      </c>
      <c r="W22">
        <v>0.33</v>
      </c>
      <c r="X22">
        <v>1.44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1.0131</v>
      </c>
      <c r="E23">
        <v>98.70999999999999</v>
      </c>
      <c r="F23">
        <v>95.81</v>
      </c>
      <c r="G23">
        <v>191.62</v>
      </c>
      <c r="H23">
        <v>2.54</v>
      </c>
      <c r="I23">
        <v>30</v>
      </c>
      <c r="J23">
        <v>153.09</v>
      </c>
      <c r="K23">
        <v>45</v>
      </c>
      <c r="L23">
        <v>22</v>
      </c>
      <c r="M23">
        <v>28</v>
      </c>
      <c r="N23">
        <v>26.09</v>
      </c>
      <c r="O23">
        <v>19115.09</v>
      </c>
      <c r="P23">
        <v>884.86</v>
      </c>
      <c r="Q23">
        <v>1206.69</v>
      </c>
      <c r="R23">
        <v>210.96</v>
      </c>
      <c r="S23">
        <v>132.07</v>
      </c>
      <c r="T23">
        <v>22040.99</v>
      </c>
      <c r="U23">
        <v>0.63</v>
      </c>
      <c r="V23">
        <v>0.77</v>
      </c>
      <c r="W23">
        <v>0.33</v>
      </c>
      <c r="X23">
        <v>1.27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1.0124</v>
      </c>
      <c r="E24">
        <v>98.77</v>
      </c>
      <c r="F24">
        <v>95.90000000000001</v>
      </c>
      <c r="G24">
        <v>198.42</v>
      </c>
      <c r="H24">
        <v>2.64</v>
      </c>
      <c r="I24">
        <v>29</v>
      </c>
      <c r="J24">
        <v>154.49</v>
      </c>
      <c r="K24">
        <v>45</v>
      </c>
      <c r="L24">
        <v>23</v>
      </c>
      <c r="M24">
        <v>27</v>
      </c>
      <c r="N24">
        <v>26.49</v>
      </c>
      <c r="O24">
        <v>19287.9</v>
      </c>
      <c r="P24">
        <v>881.49</v>
      </c>
      <c r="Q24">
        <v>1206.7</v>
      </c>
      <c r="R24">
        <v>214.5</v>
      </c>
      <c r="S24">
        <v>132.07</v>
      </c>
      <c r="T24">
        <v>23819.23</v>
      </c>
      <c r="U24">
        <v>0.62</v>
      </c>
      <c r="V24">
        <v>0.77</v>
      </c>
      <c r="W24">
        <v>0.32</v>
      </c>
      <c r="X24">
        <v>1.36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1.0145</v>
      </c>
      <c r="E25">
        <v>98.56999999999999</v>
      </c>
      <c r="F25">
        <v>95.73999999999999</v>
      </c>
      <c r="G25">
        <v>212.77</v>
      </c>
      <c r="H25">
        <v>2.73</v>
      </c>
      <c r="I25">
        <v>27</v>
      </c>
      <c r="J25">
        <v>155.9</v>
      </c>
      <c r="K25">
        <v>45</v>
      </c>
      <c r="L25">
        <v>24</v>
      </c>
      <c r="M25">
        <v>25</v>
      </c>
      <c r="N25">
        <v>26.9</v>
      </c>
      <c r="O25">
        <v>19461.27</v>
      </c>
      <c r="P25">
        <v>871.59</v>
      </c>
      <c r="Q25">
        <v>1206.69</v>
      </c>
      <c r="R25">
        <v>209</v>
      </c>
      <c r="S25">
        <v>132.07</v>
      </c>
      <c r="T25">
        <v>21077.92</v>
      </c>
      <c r="U25">
        <v>0.63</v>
      </c>
      <c r="V25">
        <v>0.77</v>
      </c>
      <c r="W25">
        <v>0.32</v>
      </c>
      <c r="X25">
        <v>1.21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1.0152</v>
      </c>
      <c r="E26">
        <v>98.5</v>
      </c>
      <c r="F26">
        <v>95.7</v>
      </c>
      <c r="G26">
        <v>220.85</v>
      </c>
      <c r="H26">
        <v>2.81</v>
      </c>
      <c r="I26">
        <v>26</v>
      </c>
      <c r="J26">
        <v>157.31</v>
      </c>
      <c r="K26">
        <v>45</v>
      </c>
      <c r="L26">
        <v>25</v>
      </c>
      <c r="M26">
        <v>24</v>
      </c>
      <c r="N26">
        <v>27.31</v>
      </c>
      <c r="O26">
        <v>19635.2</v>
      </c>
      <c r="P26">
        <v>867.4400000000001</v>
      </c>
      <c r="Q26">
        <v>1206.69</v>
      </c>
      <c r="R26">
        <v>207.41</v>
      </c>
      <c r="S26">
        <v>132.07</v>
      </c>
      <c r="T26">
        <v>20287.45</v>
      </c>
      <c r="U26">
        <v>0.64</v>
      </c>
      <c r="V26">
        <v>0.77</v>
      </c>
      <c r="W26">
        <v>0.32</v>
      </c>
      <c r="X26">
        <v>1.16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1.0161</v>
      </c>
      <c r="E27">
        <v>98.42</v>
      </c>
      <c r="F27">
        <v>95.64</v>
      </c>
      <c r="G27">
        <v>229.55</v>
      </c>
      <c r="H27">
        <v>2.9</v>
      </c>
      <c r="I27">
        <v>25</v>
      </c>
      <c r="J27">
        <v>158.72</v>
      </c>
      <c r="K27">
        <v>45</v>
      </c>
      <c r="L27">
        <v>26</v>
      </c>
      <c r="M27">
        <v>23</v>
      </c>
      <c r="N27">
        <v>27.72</v>
      </c>
      <c r="O27">
        <v>19809.69</v>
      </c>
      <c r="P27">
        <v>861.27</v>
      </c>
      <c r="Q27">
        <v>1206.69</v>
      </c>
      <c r="R27">
        <v>205.47</v>
      </c>
      <c r="S27">
        <v>132.07</v>
      </c>
      <c r="T27">
        <v>19324.72</v>
      </c>
      <c r="U27">
        <v>0.64</v>
      </c>
      <c r="V27">
        <v>0.77</v>
      </c>
      <c r="W27">
        <v>0.32</v>
      </c>
      <c r="X27">
        <v>1.1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1.0171</v>
      </c>
      <c r="E28">
        <v>98.31999999999999</v>
      </c>
      <c r="F28">
        <v>95.58</v>
      </c>
      <c r="G28">
        <v>238.94</v>
      </c>
      <c r="H28">
        <v>2.99</v>
      </c>
      <c r="I28">
        <v>24</v>
      </c>
      <c r="J28">
        <v>160.14</v>
      </c>
      <c r="K28">
        <v>45</v>
      </c>
      <c r="L28">
        <v>27</v>
      </c>
      <c r="M28">
        <v>22</v>
      </c>
      <c r="N28">
        <v>28.14</v>
      </c>
      <c r="O28">
        <v>19984.89</v>
      </c>
      <c r="P28">
        <v>853.75</v>
      </c>
      <c r="Q28">
        <v>1206.69</v>
      </c>
      <c r="R28">
        <v>203.09</v>
      </c>
      <c r="S28">
        <v>132.07</v>
      </c>
      <c r="T28">
        <v>18137.59</v>
      </c>
      <c r="U28">
        <v>0.65</v>
      </c>
      <c r="V28">
        <v>0.78</v>
      </c>
      <c r="W28">
        <v>0.31</v>
      </c>
      <c r="X28">
        <v>1.04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1.0174</v>
      </c>
      <c r="E29">
        <v>98.29000000000001</v>
      </c>
      <c r="F29">
        <v>95.56999999999999</v>
      </c>
      <c r="G29">
        <v>249.32</v>
      </c>
      <c r="H29">
        <v>3.07</v>
      </c>
      <c r="I29">
        <v>23</v>
      </c>
      <c r="J29">
        <v>161.57</v>
      </c>
      <c r="K29">
        <v>45</v>
      </c>
      <c r="L29">
        <v>28</v>
      </c>
      <c r="M29">
        <v>21</v>
      </c>
      <c r="N29">
        <v>28.57</v>
      </c>
      <c r="O29">
        <v>20160.55</v>
      </c>
      <c r="P29">
        <v>843.39</v>
      </c>
      <c r="Q29">
        <v>1206.69</v>
      </c>
      <c r="R29">
        <v>203.07</v>
      </c>
      <c r="S29">
        <v>132.07</v>
      </c>
      <c r="T29">
        <v>18130.07</v>
      </c>
      <c r="U29">
        <v>0.65</v>
      </c>
      <c r="V29">
        <v>0.78</v>
      </c>
      <c r="W29">
        <v>0.31</v>
      </c>
      <c r="X29">
        <v>1.03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1.0202</v>
      </c>
      <c r="E30">
        <v>98.02</v>
      </c>
      <c r="F30">
        <v>95.33</v>
      </c>
      <c r="G30">
        <v>259.99</v>
      </c>
      <c r="H30">
        <v>3.15</v>
      </c>
      <c r="I30">
        <v>22</v>
      </c>
      <c r="J30">
        <v>163</v>
      </c>
      <c r="K30">
        <v>45</v>
      </c>
      <c r="L30">
        <v>29</v>
      </c>
      <c r="M30">
        <v>14</v>
      </c>
      <c r="N30">
        <v>29</v>
      </c>
      <c r="O30">
        <v>20336.78</v>
      </c>
      <c r="P30">
        <v>842.75</v>
      </c>
      <c r="Q30">
        <v>1206.69</v>
      </c>
      <c r="R30">
        <v>194.72</v>
      </c>
      <c r="S30">
        <v>132.07</v>
      </c>
      <c r="T30">
        <v>13961.8</v>
      </c>
      <c r="U30">
        <v>0.68</v>
      </c>
      <c r="V30">
        <v>0.78</v>
      </c>
      <c r="W30">
        <v>0.3</v>
      </c>
      <c r="X30">
        <v>0.79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1.0174</v>
      </c>
      <c r="E31">
        <v>98.29000000000001</v>
      </c>
      <c r="F31">
        <v>95.59999999999999</v>
      </c>
      <c r="G31">
        <v>260.72</v>
      </c>
      <c r="H31">
        <v>3.23</v>
      </c>
      <c r="I31">
        <v>22</v>
      </c>
      <c r="J31">
        <v>164.43</v>
      </c>
      <c r="K31">
        <v>45</v>
      </c>
      <c r="L31">
        <v>30</v>
      </c>
      <c r="M31">
        <v>6</v>
      </c>
      <c r="N31">
        <v>29.43</v>
      </c>
      <c r="O31">
        <v>20513.61</v>
      </c>
      <c r="P31">
        <v>846.4299999999999</v>
      </c>
      <c r="Q31">
        <v>1206.69</v>
      </c>
      <c r="R31">
        <v>203.52</v>
      </c>
      <c r="S31">
        <v>132.07</v>
      </c>
      <c r="T31">
        <v>18364.25</v>
      </c>
      <c r="U31">
        <v>0.65</v>
      </c>
      <c r="V31">
        <v>0.78</v>
      </c>
      <c r="W31">
        <v>0.33</v>
      </c>
      <c r="X31">
        <v>1.06</v>
      </c>
      <c r="Y31">
        <v>0.5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1.0184</v>
      </c>
      <c r="E32">
        <v>98.19</v>
      </c>
      <c r="F32">
        <v>95.5</v>
      </c>
      <c r="G32">
        <v>260.45</v>
      </c>
      <c r="H32">
        <v>3.31</v>
      </c>
      <c r="I32">
        <v>22</v>
      </c>
      <c r="J32">
        <v>165.87</v>
      </c>
      <c r="K32">
        <v>45</v>
      </c>
      <c r="L32">
        <v>31</v>
      </c>
      <c r="M32">
        <v>3</v>
      </c>
      <c r="N32">
        <v>29.87</v>
      </c>
      <c r="O32">
        <v>20691.03</v>
      </c>
      <c r="P32">
        <v>848.89</v>
      </c>
      <c r="Q32">
        <v>1206.69</v>
      </c>
      <c r="R32">
        <v>199.73</v>
      </c>
      <c r="S32">
        <v>132.07</v>
      </c>
      <c r="T32">
        <v>16465.08</v>
      </c>
      <c r="U32">
        <v>0.66</v>
      </c>
      <c r="V32">
        <v>0.78</v>
      </c>
      <c r="W32">
        <v>0.33</v>
      </c>
      <c r="X32">
        <v>0.96</v>
      </c>
      <c r="Y32">
        <v>0.5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1.0187</v>
      </c>
      <c r="E33">
        <v>98.17</v>
      </c>
      <c r="F33">
        <v>95.47</v>
      </c>
      <c r="G33">
        <v>260.38</v>
      </c>
      <c r="H33">
        <v>3.39</v>
      </c>
      <c r="I33">
        <v>22</v>
      </c>
      <c r="J33">
        <v>167.31</v>
      </c>
      <c r="K33">
        <v>45</v>
      </c>
      <c r="L33">
        <v>32</v>
      </c>
      <c r="M33">
        <v>1</v>
      </c>
      <c r="N33">
        <v>30.31</v>
      </c>
      <c r="O33">
        <v>20869.05</v>
      </c>
      <c r="P33">
        <v>854.1900000000001</v>
      </c>
      <c r="Q33">
        <v>1206.69</v>
      </c>
      <c r="R33">
        <v>198.8</v>
      </c>
      <c r="S33">
        <v>132.07</v>
      </c>
      <c r="T33">
        <v>16000.82</v>
      </c>
      <c r="U33">
        <v>0.66</v>
      </c>
      <c r="V33">
        <v>0.78</v>
      </c>
      <c r="W33">
        <v>0.33</v>
      </c>
      <c r="X33">
        <v>0.9399999999999999</v>
      </c>
      <c r="Y33">
        <v>0.5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1.0187</v>
      </c>
      <c r="E34">
        <v>98.16</v>
      </c>
      <c r="F34">
        <v>95.47</v>
      </c>
      <c r="G34">
        <v>260.37</v>
      </c>
      <c r="H34">
        <v>3.47</v>
      </c>
      <c r="I34">
        <v>22</v>
      </c>
      <c r="J34">
        <v>168.76</v>
      </c>
      <c r="K34">
        <v>45</v>
      </c>
      <c r="L34">
        <v>33</v>
      </c>
      <c r="M34">
        <v>0</v>
      </c>
      <c r="N34">
        <v>30.76</v>
      </c>
      <c r="O34">
        <v>21047.68</v>
      </c>
      <c r="P34">
        <v>860.04</v>
      </c>
      <c r="Q34">
        <v>1206.69</v>
      </c>
      <c r="R34">
        <v>198.57</v>
      </c>
      <c r="S34">
        <v>132.07</v>
      </c>
      <c r="T34">
        <v>15884.91</v>
      </c>
      <c r="U34">
        <v>0.67</v>
      </c>
      <c r="V34">
        <v>0.78</v>
      </c>
      <c r="W34">
        <v>0.34</v>
      </c>
      <c r="X34">
        <v>0.93</v>
      </c>
      <c r="Y34">
        <v>0.5</v>
      </c>
      <c r="Z3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2024-09-26T02:50:57Z</dcterms:created>
  <dcterms:modified xsi:type="dcterms:W3CDTF">2024-09-26T02:50:57Z</dcterms:modified>
</cp:coreProperties>
</file>